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Trading_2022\"/>
    </mc:Choice>
  </mc:AlternateContent>
  <xr:revisionPtr revIDLastSave="0" documentId="13_ncr:1_{AC1B988E-5990-4F28-89FA-80B3F01EE8F9}" xr6:coauthVersionLast="47" xr6:coauthVersionMax="47" xr10:uidLastSave="{00000000-0000-0000-0000-000000000000}"/>
  <bookViews>
    <workbookView xWindow="-110" yWindow="-110" windowWidth="19420" windowHeight="10300" tabRatio="910" xr2:uid="{00000000-000D-0000-FFFF-FFFF00000000}"/>
  </bookViews>
  <sheets>
    <sheet name="Actual_Perfomance" sheetId="94" r:id="rId1"/>
    <sheet name="Projected_Perfomance" sheetId="93" r:id="rId2"/>
    <sheet name="Parameters" sheetId="88" r:id="rId3"/>
  </sheets>
  <definedNames>
    <definedName name="main_acc_threshold">Parameters!$C$1</definedName>
    <definedName name="maximum_lot_pip_size">Parameters!$C$8</definedName>
    <definedName name="maximum_lot_size">Parameters!$C$7</definedName>
    <definedName name="no_actual_accs">Parameters!$C$4</definedName>
    <definedName name="no_shadow_accs">Parameters!$C$3</definedName>
    <definedName name="required_return">Parameters!$C$6</definedName>
    <definedName name="required_return_fixed">Parameters!$C$11</definedName>
    <definedName name="required_return_low">Parameters!$C$10</definedName>
    <definedName name="required_return_medium">Parameters!$C$9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94" l="1"/>
  <c r="G266" i="93"/>
  <c r="E266" i="93"/>
  <c r="F266" i="93" s="1"/>
  <c r="C266" i="93" s="1"/>
  <c r="G265" i="93"/>
  <c r="E265" i="93"/>
  <c r="G264" i="93"/>
  <c r="E264" i="93"/>
  <c r="G263" i="93"/>
  <c r="E263" i="93"/>
  <c r="F263" i="93" s="1"/>
  <c r="C263" i="93" s="1"/>
  <c r="G261" i="93"/>
  <c r="E261" i="93"/>
  <c r="F261" i="93" s="1"/>
  <c r="C261" i="93" s="1"/>
  <c r="G260" i="93"/>
  <c r="F260" i="93"/>
  <c r="E260" i="93"/>
  <c r="C260" i="93"/>
  <c r="G259" i="93"/>
  <c r="F259" i="93"/>
  <c r="C259" i="93" s="1"/>
  <c r="E259" i="93"/>
  <c r="G258" i="93"/>
  <c r="F258" i="93"/>
  <c r="E258" i="93"/>
  <c r="G256" i="93"/>
  <c r="F256" i="93"/>
  <c r="C256" i="93" s="1"/>
  <c r="E256" i="93"/>
  <c r="G255" i="93"/>
  <c r="E255" i="93"/>
  <c r="F255" i="93" s="1"/>
  <c r="C255" i="93" s="1"/>
  <c r="G254" i="93"/>
  <c r="E254" i="93"/>
  <c r="F254" i="93" s="1"/>
  <c r="C254" i="93" s="1"/>
  <c r="G253" i="93"/>
  <c r="E253" i="93"/>
  <c r="G251" i="93"/>
  <c r="F251" i="93"/>
  <c r="C251" i="93" s="1"/>
  <c r="E251" i="93"/>
  <c r="G250" i="93"/>
  <c r="E250" i="93"/>
  <c r="G249" i="93"/>
  <c r="F249" i="93"/>
  <c r="E249" i="93"/>
  <c r="C249" i="93"/>
  <c r="G248" i="93"/>
  <c r="F248" i="93"/>
  <c r="C248" i="93" s="1"/>
  <c r="E248" i="93"/>
  <c r="G246" i="93"/>
  <c r="E246" i="93"/>
  <c r="G245" i="93"/>
  <c r="F245" i="93"/>
  <c r="C245" i="93" s="1"/>
  <c r="E245" i="93"/>
  <c r="G244" i="93"/>
  <c r="E244" i="93"/>
  <c r="F244" i="93" s="1"/>
  <c r="C244" i="93" s="1"/>
  <c r="G243" i="93"/>
  <c r="E243" i="93"/>
  <c r="F243" i="93" s="1"/>
  <c r="C243" i="93" s="1"/>
  <c r="G241" i="93"/>
  <c r="F241" i="93"/>
  <c r="C241" i="93" s="1"/>
  <c r="E241" i="93"/>
  <c r="G240" i="93"/>
  <c r="F240" i="93"/>
  <c r="C240" i="93" s="1"/>
  <c r="E240" i="93"/>
  <c r="G239" i="93"/>
  <c r="E239" i="93"/>
  <c r="G238" i="93"/>
  <c r="F238" i="93"/>
  <c r="E238" i="93"/>
  <c r="C238" i="93"/>
  <c r="G236" i="93"/>
  <c r="E236" i="93"/>
  <c r="F236" i="93" s="1"/>
  <c r="C236" i="93" s="1"/>
  <c r="G235" i="93"/>
  <c r="E235" i="93"/>
  <c r="G234" i="93"/>
  <c r="F234" i="93"/>
  <c r="C234" i="93" s="1"/>
  <c r="E234" i="93"/>
  <c r="G233" i="93"/>
  <c r="E233" i="93"/>
  <c r="F233" i="93" s="1"/>
  <c r="C233" i="93" s="1"/>
  <c r="G231" i="93"/>
  <c r="F231" i="93"/>
  <c r="C231" i="93" s="1"/>
  <c r="E231" i="93"/>
  <c r="G230" i="93"/>
  <c r="E230" i="93"/>
  <c r="G229" i="93"/>
  <c r="F229" i="93"/>
  <c r="C229" i="93" s="1"/>
  <c r="E229" i="93"/>
  <c r="G228" i="93"/>
  <c r="E228" i="93"/>
  <c r="G226" i="93"/>
  <c r="E226" i="93"/>
  <c r="F226" i="93" s="1"/>
  <c r="G225" i="93"/>
  <c r="E225" i="93"/>
  <c r="F225" i="93" s="1"/>
  <c r="C225" i="93" s="1"/>
  <c r="G224" i="93"/>
  <c r="E224" i="93"/>
  <c r="G223" i="93"/>
  <c r="F223" i="93"/>
  <c r="C223" i="93" s="1"/>
  <c r="E223" i="93"/>
  <c r="G221" i="93"/>
  <c r="E221" i="93"/>
  <c r="G220" i="93"/>
  <c r="F220" i="93"/>
  <c r="E220" i="93"/>
  <c r="C220" i="93"/>
  <c r="G219" i="93"/>
  <c r="E219" i="93"/>
  <c r="G218" i="93"/>
  <c r="F218" i="93"/>
  <c r="E218" i="93"/>
  <c r="G216" i="93"/>
  <c r="F216" i="93"/>
  <c r="C216" i="93" s="1"/>
  <c r="E216" i="93"/>
  <c r="G215" i="93"/>
  <c r="E215" i="93"/>
  <c r="F215" i="93" s="1"/>
  <c r="C215" i="93" s="1"/>
  <c r="G214" i="93"/>
  <c r="E214" i="93"/>
  <c r="F214" i="93" s="1"/>
  <c r="C214" i="93" s="1"/>
  <c r="G213" i="93"/>
  <c r="E213" i="93"/>
  <c r="G211" i="93"/>
  <c r="F211" i="93"/>
  <c r="E211" i="93"/>
  <c r="G210" i="93"/>
  <c r="E210" i="93"/>
  <c r="G209" i="93"/>
  <c r="F209" i="93"/>
  <c r="E209" i="93"/>
  <c r="C209" i="93"/>
  <c r="G208" i="93"/>
  <c r="E208" i="93"/>
  <c r="G206" i="93"/>
  <c r="E206" i="93"/>
  <c r="G205" i="93"/>
  <c r="F205" i="93"/>
  <c r="C205" i="93" s="1"/>
  <c r="E205" i="93"/>
  <c r="G204" i="93"/>
  <c r="E204" i="93"/>
  <c r="F204" i="93" s="1"/>
  <c r="C204" i="93" s="1"/>
  <c r="G203" i="93"/>
  <c r="E203" i="93"/>
  <c r="F203" i="93" s="1"/>
  <c r="C203" i="93" s="1"/>
  <c r="G201" i="93"/>
  <c r="E201" i="93"/>
  <c r="G200" i="93"/>
  <c r="E200" i="93"/>
  <c r="F200" i="93" s="1"/>
  <c r="G199" i="93"/>
  <c r="E199" i="93"/>
  <c r="F199" i="93" s="1"/>
  <c r="C199" i="93" s="1"/>
  <c r="G198" i="93"/>
  <c r="F198" i="93"/>
  <c r="C198" i="93" s="1"/>
  <c r="E198" i="93"/>
  <c r="G196" i="93"/>
  <c r="F196" i="93"/>
  <c r="C196" i="93" s="1"/>
  <c r="E196" i="93"/>
  <c r="G195" i="93"/>
  <c r="F195" i="93"/>
  <c r="E195" i="93"/>
  <c r="C195" i="93"/>
  <c r="G194" i="93"/>
  <c r="F194" i="93"/>
  <c r="E194" i="93"/>
  <c r="C194" i="93"/>
  <c r="G193" i="93"/>
  <c r="E193" i="93"/>
  <c r="F193" i="93" s="1"/>
  <c r="C193" i="93" s="1"/>
  <c r="G191" i="93"/>
  <c r="F191" i="93"/>
  <c r="C191" i="93" s="1"/>
  <c r="E191" i="93"/>
  <c r="G190" i="93"/>
  <c r="E190" i="93"/>
  <c r="G189" i="93"/>
  <c r="E189" i="93"/>
  <c r="F189" i="93" s="1"/>
  <c r="C189" i="93" s="1"/>
  <c r="G188" i="93"/>
  <c r="E188" i="93"/>
  <c r="F188" i="93" s="1"/>
  <c r="C188" i="93" s="1"/>
  <c r="G186" i="93"/>
  <c r="E186" i="93"/>
  <c r="F186" i="93" s="1"/>
  <c r="C186" i="93" s="1"/>
  <c r="G185" i="93"/>
  <c r="F185" i="93"/>
  <c r="C185" i="93" s="1"/>
  <c r="E185" i="93"/>
  <c r="G184" i="93"/>
  <c r="F184" i="93"/>
  <c r="E184" i="93"/>
  <c r="C184" i="93"/>
  <c r="G183" i="93"/>
  <c r="F183" i="93"/>
  <c r="E183" i="93"/>
  <c r="C183" i="93"/>
  <c r="H121" i="93"/>
  <c r="H120" i="93"/>
  <c r="H119" i="93"/>
  <c r="H118" i="93"/>
  <c r="H116" i="93"/>
  <c r="H115" i="93"/>
  <c r="H114" i="93"/>
  <c r="H113" i="93"/>
  <c r="H111" i="93"/>
  <c r="H110" i="93"/>
  <c r="H109" i="93"/>
  <c r="H108" i="93"/>
  <c r="H106" i="93"/>
  <c r="H105" i="93"/>
  <c r="H104" i="93"/>
  <c r="H103" i="93"/>
  <c r="H101" i="93"/>
  <c r="H100" i="93"/>
  <c r="H99" i="93"/>
  <c r="H98" i="93"/>
  <c r="H96" i="93"/>
  <c r="H95" i="93"/>
  <c r="H94" i="93"/>
  <c r="H93" i="93"/>
  <c r="H91" i="93"/>
  <c r="H90" i="93"/>
  <c r="H89" i="93"/>
  <c r="H88" i="93"/>
  <c r="H86" i="93"/>
  <c r="H85" i="93"/>
  <c r="H84" i="93"/>
  <c r="H83" i="93"/>
  <c r="H81" i="93"/>
  <c r="H80" i="93"/>
  <c r="H79" i="93"/>
  <c r="H78" i="93"/>
  <c r="H76" i="93"/>
  <c r="H75" i="93"/>
  <c r="H74" i="93"/>
  <c r="H73" i="93"/>
  <c r="H71" i="93"/>
  <c r="H70" i="93"/>
  <c r="H69" i="93"/>
  <c r="H68" i="93"/>
  <c r="H66" i="93"/>
  <c r="H65" i="93"/>
  <c r="H64" i="93"/>
  <c r="H63" i="93"/>
  <c r="H61" i="93"/>
  <c r="H60" i="93"/>
  <c r="H59" i="93"/>
  <c r="H58" i="93"/>
  <c r="H56" i="93"/>
  <c r="H55" i="93"/>
  <c r="H54" i="93"/>
  <c r="H53" i="93"/>
  <c r="H51" i="93"/>
  <c r="H50" i="93"/>
  <c r="H49" i="93"/>
  <c r="H48" i="93"/>
  <c r="L13" i="93"/>
  <c r="E13" i="93"/>
  <c r="F13" i="93" s="1"/>
  <c r="B13" i="93"/>
  <c r="A13" i="93"/>
  <c r="A14" i="93" s="1"/>
  <c r="A15" i="93" s="1"/>
  <c r="A16" i="93" s="1"/>
  <c r="A18" i="93" s="1"/>
  <c r="A19" i="93" s="1"/>
  <c r="A20" i="93" s="1"/>
  <c r="A21" i="93" s="1"/>
  <c r="A23" i="93" s="1"/>
  <c r="A24" i="93" s="1"/>
  <c r="A25" i="93" s="1"/>
  <c r="A26" i="93" s="1"/>
  <c r="A28" i="93" s="1"/>
  <c r="A29" i="93" s="1"/>
  <c r="A30" i="93" s="1"/>
  <c r="A31" i="93" s="1"/>
  <c r="A33" i="93" s="1"/>
  <c r="A34" i="93" s="1"/>
  <c r="A35" i="93" s="1"/>
  <c r="A36" i="93" s="1"/>
  <c r="A38" i="93" s="1"/>
  <c r="A39" i="93" s="1"/>
  <c r="A40" i="93" s="1"/>
  <c r="A41" i="93" s="1"/>
  <c r="A43" i="93" s="1"/>
  <c r="A44" i="93" s="1"/>
  <c r="A45" i="93" s="1"/>
  <c r="A46" i="93" s="1"/>
  <c r="A48" i="93" s="1"/>
  <c r="A49" i="93" s="1"/>
  <c r="A50" i="93" s="1"/>
  <c r="A51" i="93" s="1"/>
  <c r="A53" i="93" s="1"/>
  <c r="A54" i="93" s="1"/>
  <c r="A55" i="93" s="1"/>
  <c r="A56" i="93" s="1"/>
  <c r="A58" i="93" s="1"/>
  <c r="A59" i="93" s="1"/>
  <c r="A60" i="93" s="1"/>
  <c r="A61" i="93" s="1"/>
  <c r="A63" i="93" s="1"/>
  <c r="A64" i="93" s="1"/>
  <c r="A65" i="93" s="1"/>
  <c r="A66" i="93" s="1"/>
  <c r="A68" i="93" s="1"/>
  <c r="A69" i="93" s="1"/>
  <c r="A70" i="93" s="1"/>
  <c r="A71" i="93" s="1"/>
  <c r="A73" i="93" s="1"/>
  <c r="A74" i="93" s="1"/>
  <c r="A75" i="93" s="1"/>
  <c r="A76" i="93" s="1"/>
  <c r="A78" i="93" s="1"/>
  <c r="A79" i="93" s="1"/>
  <c r="A80" i="93" s="1"/>
  <c r="A81" i="93" s="1"/>
  <c r="A83" i="93" s="1"/>
  <c r="A84" i="93" s="1"/>
  <c r="A85" i="93" s="1"/>
  <c r="A86" i="93" s="1"/>
  <c r="A88" i="93" s="1"/>
  <c r="A89" i="93" s="1"/>
  <c r="A90" i="93" s="1"/>
  <c r="A91" i="93" s="1"/>
  <c r="A93" i="93" s="1"/>
  <c r="A94" i="93" s="1"/>
  <c r="A95" i="93" s="1"/>
  <c r="A96" i="93" s="1"/>
  <c r="A98" i="93" s="1"/>
  <c r="A99" i="93" s="1"/>
  <c r="A100" i="93" s="1"/>
  <c r="A101" i="93" s="1"/>
  <c r="A103" i="93" s="1"/>
  <c r="A104" i="93" s="1"/>
  <c r="A105" i="93" s="1"/>
  <c r="A106" i="93" s="1"/>
  <c r="A108" i="93" s="1"/>
  <c r="A109" i="93" s="1"/>
  <c r="A110" i="93" s="1"/>
  <c r="A111" i="93" s="1"/>
  <c r="A113" i="93" s="1"/>
  <c r="A114" i="93" s="1"/>
  <c r="A115" i="93" s="1"/>
  <c r="A116" i="93" s="1"/>
  <c r="A118" i="93" s="1"/>
  <c r="A119" i="93" s="1"/>
  <c r="A120" i="93" s="1"/>
  <c r="A121" i="93" s="1"/>
  <c r="A123" i="93" s="1"/>
  <c r="A124" i="93" s="1"/>
  <c r="A125" i="93" s="1"/>
  <c r="A126" i="93" s="1"/>
  <c r="A128" i="93" s="1"/>
  <c r="A129" i="93" s="1"/>
  <c r="A130" i="93" s="1"/>
  <c r="A131" i="93" s="1"/>
  <c r="A133" i="93" s="1"/>
  <c r="A134" i="93" s="1"/>
  <c r="A135" i="93" s="1"/>
  <c r="A136" i="93" s="1"/>
  <c r="A138" i="93" s="1"/>
  <c r="A139" i="93" s="1"/>
  <c r="A140" i="93" s="1"/>
  <c r="A141" i="93" s="1"/>
  <c r="A143" i="93" s="1"/>
  <c r="A144" i="93" s="1"/>
  <c r="A145" i="93" s="1"/>
  <c r="A146" i="93" s="1"/>
  <c r="A148" i="93" s="1"/>
  <c r="A149" i="93" s="1"/>
  <c r="A150" i="93" s="1"/>
  <c r="A151" i="93" s="1"/>
  <c r="A153" i="93" s="1"/>
  <c r="A154" i="93" s="1"/>
  <c r="A155" i="93" s="1"/>
  <c r="A156" i="93" s="1"/>
  <c r="A158" i="93" s="1"/>
  <c r="A159" i="93" s="1"/>
  <c r="A160" i="93" s="1"/>
  <c r="A161" i="93" s="1"/>
  <c r="A163" i="93" s="1"/>
  <c r="A164" i="93" s="1"/>
  <c r="A165" i="93" s="1"/>
  <c r="A166" i="93" s="1"/>
  <c r="A168" i="93" s="1"/>
  <c r="A169" i="93" s="1"/>
  <c r="A170" i="93" s="1"/>
  <c r="A171" i="93" s="1"/>
  <c r="A173" i="93" s="1"/>
  <c r="A174" i="93" s="1"/>
  <c r="A175" i="93" s="1"/>
  <c r="A176" i="93" s="1"/>
  <c r="A178" i="93" s="1"/>
  <c r="A179" i="93" s="1"/>
  <c r="A180" i="93" s="1"/>
  <c r="A181" i="93" s="1"/>
  <c r="A183" i="93" s="1"/>
  <c r="A184" i="93" s="1"/>
  <c r="A185" i="93" s="1"/>
  <c r="A186" i="93" s="1"/>
  <c r="A188" i="93" s="1"/>
  <c r="A189" i="93" s="1"/>
  <c r="A190" i="93" s="1"/>
  <c r="A191" i="93" s="1"/>
  <c r="A193" i="93" s="1"/>
  <c r="A194" i="93" s="1"/>
  <c r="A195" i="93" s="1"/>
  <c r="A196" i="93" s="1"/>
  <c r="A198" i="93" s="1"/>
  <c r="A199" i="93" s="1"/>
  <c r="A200" i="93" s="1"/>
  <c r="A201" i="93" s="1"/>
  <c r="A203" i="93" s="1"/>
  <c r="A204" i="93" s="1"/>
  <c r="A205" i="93" s="1"/>
  <c r="A206" i="93" s="1"/>
  <c r="A208" i="93" s="1"/>
  <c r="A209" i="93" s="1"/>
  <c r="A210" i="93" s="1"/>
  <c r="A211" i="93" s="1"/>
  <c r="A213" i="93" s="1"/>
  <c r="A214" i="93" s="1"/>
  <c r="A215" i="93" s="1"/>
  <c r="A216" i="93" s="1"/>
  <c r="A218" i="93" s="1"/>
  <c r="A219" i="93" s="1"/>
  <c r="A220" i="93" s="1"/>
  <c r="A221" i="93" s="1"/>
  <c r="A223" i="93" s="1"/>
  <c r="A224" i="93" s="1"/>
  <c r="A225" i="93" s="1"/>
  <c r="A226" i="93" s="1"/>
  <c r="A228" i="93" s="1"/>
  <c r="A229" i="93" s="1"/>
  <c r="A230" i="93" s="1"/>
  <c r="A231" i="93" s="1"/>
  <c r="A233" i="93" s="1"/>
  <c r="A234" i="93" s="1"/>
  <c r="A235" i="93" s="1"/>
  <c r="A236" i="93" s="1"/>
  <c r="A238" i="93" s="1"/>
  <c r="A239" i="93" s="1"/>
  <c r="A240" i="93" s="1"/>
  <c r="A241" i="93" s="1"/>
  <c r="A243" i="93" s="1"/>
  <c r="A244" i="93" s="1"/>
  <c r="A245" i="93" s="1"/>
  <c r="A246" i="93" s="1"/>
  <c r="A248" i="93" s="1"/>
  <c r="A249" i="93" s="1"/>
  <c r="A250" i="93" s="1"/>
  <c r="A251" i="93" s="1"/>
  <c r="A253" i="93" s="1"/>
  <c r="A254" i="93" s="1"/>
  <c r="A255" i="93" s="1"/>
  <c r="A256" i="93" s="1"/>
  <c r="A258" i="93" s="1"/>
  <c r="A259" i="93" s="1"/>
  <c r="A260" i="93" s="1"/>
  <c r="A261" i="93" s="1"/>
  <c r="A263" i="93" s="1"/>
  <c r="A264" i="93" s="1"/>
  <c r="A265" i="93" s="1"/>
  <c r="A266" i="93" s="1"/>
  <c r="M10" i="94"/>
  <c r="M9" i="94"/>
  <c r="M8" i="94"/>
  <c r="M6" i="94"/>
  <c r="M5" i="94"/>
  <c r="M4" i="94"/>
  <c r="M3" i="94"/>
  <c r="A4" i="94"/>
  <c r="A5" i="94" s="1"/>
  <c r="A6" i="94" s="1"/>
  <c r="A8" i="94" s="1"/>
  <c r="A9" i="94" s="1"/>
  <c r="A10" i="94" s="1"/>
  <c r="E3" i="94"/>
  <c r="F3" i="94" s="1"/>
  <c r="G3" i="94" s="1"/>
  <c r="D3" i="94"/>
  <c r="C3" i="94"/>
  <c r="M13" i="93" l="1"/>
  <c r="C13" i="93"/>
  <c r="R13" i="93" s="1"/>
  <c r="F210" i="93"/>
  <c r="C210" i="93" s="1"/>
  <c r="C218" i="93"/>
  <c r="F228" i="93"/>
  <c r="C228" i="93" s="1"/>
  <c r="F250" i="93"/>
  <c r="C250" i="93" s="1"/>
  <c r="C258" i="93"/>
  <c r="F190" i="93"/>
  <c r="C190" i="93" s="1"/>
  <c r="F265" i="93"/>
  <c r="C265" i="93" s="1"/>
  <c r="C226" i="93"/>
  <c r="C211" i="93"/>
  <c r="C200" i="93"/>
  <c r="F221" i="93"/>
  <c r="C221" i="93" s="1"/>
  <c r="F239" i="93"/>
  <c r="C239" i="93" s="1"/>
  <c r="F201" i="93"/>
  <c r="C201" i="93" s="1"/>
  <c r="F208" i="93"/>
  <c r="C208" i="93" s="1"/>
  <c r="F219" i="93"/>
  <c r="C219" i="93" s="1"/>
  <c r="F230" i="93"/>
  <c r="C230" i="93" s="1"/>
  <c r="F206" i="93"/>
  <c r="C206" i="93" s="1"/>
  <c r="F213" i="93"/>
  <c r="C213" i="93" s="1"/>
  <c r="F224" i="93"/>
  <c r="C224" i="93" s="1"/>
  <c r="F235" i="93"/>
  <c r="C235" i="93" s="1"/>
  <c r="F246" i="93"/>
  <c r="C246" i="93" s="1"/>
  <c r="F253" i="93"/>
  <c r="C253" i="93" s="1"/>
  <c r="F264" i="93"/>
  <c r="C264" i="93" s="1"/>
  <c r="G266" i="94"/>
  <c r="E266" i="94"/>
  <c r="F266" i="94" s="1"/>
  <c r="C266" i="94" s="1"/>
  <c r="G265" i="94"/>
  <c r="F265" i="94"/>
  <c r="C265" i="94" s="1"/>
  <c r="E265" i="94"/>
  <c r="G264" i="94"/>
  <c r="E264" i="94"/>
  <c r="G263" i="94"/>
  <c r="E263" i="94"/>
  <c r="F263" i="94" s="1"/>
  <c r="C263" i="94" s="1"/>
  <c r="G261" i="94"/>
  <c r="F261" i="94"/>
  <c r="C261" i="94" s="1"/>
  <c r="E261" i="94"/>
  <c r="G260" i="94"/>
  <c r="F260" i="94"/>
  <c r="C260" i="94" s="1"/>
  <c r="E260" i="94"/>
  <c r="G259" i="94"/>
  <c r="E259" i="94"/>
  <c r="G258" i="94"/>
  <c r="F258" i="94"/>
  <c r="E258" i="94"/>
  <c r="C258" i="94"/>
  <c r="G256" i="94"/>
  <c r="E256" i="94"/>
  <c r="F256" i="94" s="1"/>
  <c r="C256" i="94" s="1"/>
  <c r="G255" i="94"/>
  <c r="E255" i="94"/>
  <c r="F255" i="94" s="1"/>
  <c r="C255" i="94" s="1"/>
  <c r="G254" i="94"/>
  <c r="F254" i="94"/>
  <c r="C254" i="94" s="1"/>
  <c r="E254" i="94"/>
  <c r="G253" i="94"/>
  <c r="E253" i="94"/>
  <c r="G251" i="94"/>
  <c r="E251" i="94"/>
  <c r="G250" i="94"/>
  <c r="E250" i="94"/>
  <c r="F250" i="94" s="1"/>
  <c r="C250" i="94" s="1"/>
  <c r="G249" i="94"/>
  <c r="E249" i="94"/>
  <c r="F249" i="94" s="1"/>
  <c r="C249" i="94" s="1"/>
  <c r="G248" i="94"/>
  <c r="E248" i="94"/>
  <c r="G246" i="94"/>
  <c r="E246" i="94"/>
  <c r="G245" i="94"/>
  <c r="E245" i="94"/>
  <c r="F245" i="94" s="1"/>
  <c r="C245" i="94" s="1"/>
  <c r="G244" i="94"/>
  <c r="E244" i="94"/>
  <c r="F244" i="94" s="1"/>
  <c r="C244" i="94" s="1"/>
  <c r="G243" i="94"/>
  <c r="F243" i="94"/>
  <c r="C243" i="94" s="1"/>
  <c r="E243" i="94"/>
  <c r="G241" i="94"/>
  <c r="E241" i="94"/>
  <c r="G240" i="94"/>
  <c r="E240" i="94"/>
  <c r="G239" i="94"/>
  <c r="E239" i="94"/>
  <c r="F239" i="94" s="1"/>
  <c r="C239" i="94" s="1"/>
  <c r="G238" i="94"/>
  <c r="E238" i="94"/>
  <c r="F238" i="94" s="1"/>
  <c r="G236" i="94"/>
  <c r="F236" i="94"/>
  <c r="C236" i="94" s="1"/>
  <c r="E236" i="94"/>
  <c r="G235" i="94"/>
  <c r="E235" i="94"/>
  <c r="G234" i="94"/>
  <c r="E234" i="94"/>
  <c r="F234" i="94" s="1"/>
  <c r="C234" i="94" s="1"/>
  <c r="G233" i="94"/>
  <c r="E233" i="94"/>
  <c r="F233" i="94" s="1"/>
  <c r="C233" i="94" s="1"/>
  <c r="G231" i="94"/>
  <c r="F231" i="94"/>
  <c r="E231" i="94"/>
  <c r="G230" i="94"/>
  <c r="E230" i="94"/>
  <c r="G229" i="94"/>
  <c r="E229" i="94"/>
  <c r="G228" i="94"/>
  <c r="E228" i="94"/>
  <c r="F228" i="94" s="1"/>
  <c r="C228" i="94" s="1"/>
  <c r="G226" i="94"/>
  <c r="E226" i="94"/>
  <c r="F226" i="94" s="1"/>
  <c r="C226" i="94" s="1"/>
  <c r="G225" i="94"/>
  <c r="F225" i="94"/>
  <c r="C225" i="94" s="1"/>
  <c r="E225" i="94"/>
  <c r="G224" i="94"/>
  <c r="E224" i="94"/>
  <c r="G223" i="94"/>
  <c r="E223" i="94"/>
  <c r="F223" i="94" s="1"/>
  <c r="C223" i="94" s="1"/>
  <c r="G221" i="94"/>
  <c r="E221" i="94"/>
  <c r="F221" i="94" s="1"/>
  <c r="C221" i="94" s="1"/>
  <c r="G220" i="94"/>
  <c r="E220" i="94"/>
  <c r="F220" i="94" s="1"/>
  <c r="C220" i="94" s="1"/>
  <c r="G219" i="94"/>
  <c r="E219" i="94"/>
  <c r="G218" i="94"/>
  <c r="E218" i="94"/>
  <c r="G216" i="94"/>
  <c r="F216" i="94"/>
  <c r="C216" i="94" s="1"/>
  <c r="E216" i="94"/>
  <c r="G215" i="94"/>
  <c r="E215" i="94"/>
  <c r="F215" i="94" s="1"/>
  <c r="C215" i="94" s="1"/>
  <c r="G214" i="94"/>
  <c r="F214" i="94"/>
  <c r="C214" i="94" s="1"/>
  <c r="E214" i="94"/>
  <c r="G213" i="94"/>
  <c r="E213" i="94"/>
  <c r="G211" i="94"/>
  <c r="E211" i="94"/>
  <c r="G210" i="94"/>
  <c r="E210" i="94"/>
  <c r="F210" i="94" s="1"/>
  <c r="C210" i="94" s="1"/>
  <c r="G209" i="94"/>
  <c r="E209" i="94"/>
  <c r="F209" i="94" s="1"/>
  <c r="C209" i="94" s="1"/>
  <c r="G208" i="94"/>
  <c r="E208" i="94"/>
  <c r="G206" i="94"/>
  <c r="E206" i="94"/>
  <c r="G205" i="94"/>
  <c r="F205" i="94"/>
  <c r="C205" i="94" s="1"/>
  <c r="E205" i="94"/>
  <c r="G204" i="94"/>
  <c r="E204" i="94"/>
  <c r="F204" i="94" s="1"/>
  <c r="C204" i="94" s="1"/>
  <c r="G203" i="94"/>
  <c r="F203" i="94"/>
  <c r="C203" i="94" s="1"/>
  <c r="E203" i="94"/>
  <c r="G201" i="94"/>
  <c r="E201" i="94"/>
  <c r="F201" i="94" s="1"/>
  <c r="C201" i="94" s="1"/>
  <c r="G200" i="94"/>
  <c r="C200" i="94" s="1"/>
  <c r="E200" i="94"/>
  <c r="F200" i="94" s="1"/>
  <c r="G199" i="94"/>
  <c r="F199" i="94"/>
  <c r="C199" i="94" s="1"/>
  <c r="E199" i="94"/>
  <c r="G198" i="94"/>
  <c r="E198" i="94"/>
  <c r="F198" i="94" s="1"/>
  <c r="C198" i="94" s="1"/>
  <c r="G196" i="94"/>
  <c r="E196" i="94"/>
  <c r="F196" i="94" s="1"/>
  <c r="G195" i="94"/>
  <c r="E195" i="94"/>
  <c r="G194" i="94"/>
  <c r="E194" i="94"/>
  <c r="G193" i="94"/>
  <c r="E193" i="94"/>
  <c r="F193" i="94" s="1"/>
  <c r="C193" i="94" s="1"/>
  <c r="G191" i="94"/>
  <c r="E191" i="94"/>
  <c r="F191" i="94" s="1"/>
  <c r="C191" i="94" s="1"/>
  <c r="G190" i="94"/>
  <c r="F190" i="94"/>
  <c r="C190" i="94" s="1"/>
  <c r="E190" i="94"/>
  <c r="G189" i="94"/>
  <c r="F189" i="94"/>
  <c r="C189" i="94" s="1"/>
  <c r="E189" i="94"/>
  <c r="G188" i="94"/>
  <c r="F188" i="94"/>
  <c r="C188" i="94" s="1"/>
  <c r="E188" i="94"/>
  <c r="G186" i="94"/>
  <c r="E186" i="94"/>
  <c r="F186" i="94" s="1"/>
  <c r="C186" i="94" s="1"/>
  <c r="G185" i="94"/>
  <c r="E185" i="94"/>
  <c r="F185" i="94" s="1"/>
  <c r="G184" i="94"/>
  <c r="E184" i="94"/>
  <c r="G183" i="94"/>
  <c r="E183" i="94"/>
  <c r="H48" i="94"/>
  <c r="A11" i="94"/>
  <c r="A13" i="94" s="1"/>
  <c r="A14" i="94" s="1"/>
  <c r="A15" i="94" s="1"/>
  <c r="A16" i="94" s="1"/>
  <c r="A18" i="94" s="1"/>
  <c r="A19" i="94" s="1"/>
  <c r="A20" i="94" s="1"/>
  <c r="A21" i="94" s="1"/>
  <c r="A23" i="94" s="1"/>
  <c r="A24" i="94" s="1"/>
  <c r="A25" i="94" s="1"/>
  <c r="A26" i="94" s="1"/>
  <c r="A28" i="94" s="1"/>
  <c r="A29" i="94" s="1"/>
  <c r="A30" i="94" s="1"/>
  <c r="A31" i="94" s="1"/>
  <c r="A33" i="94" s="1"/>
  <c r="A34" i="94" s="1"/>
  <c r="A35" i="94" s="1"/>
  <c r="A36" i="94" s="1"/>
  <c r="A38" i="94" s="1"/>
  <c r="A39" i="94" s="1"/>
  <c r="A40" i="94" s="1"/>
  <c r="A41" i="94" s="1"/>
  <c r="A43" i="94" s="1"/>
  <c r="A44" i="94" s="1"/>
  <c r="A45" i="94" s="1"/>
  <c r="A46" i="94" s="1"/>
  <c r="A48" i="94" s="1"/>
  <c r="A49" i="94" s="1"/>
  <c r="A50" i="94" s="1"/>
  <c r="A51" i="94" s="1"/>
  <c r="A53" i="94" s="1"/>
  <c r="A54" i="94" s="1"/>
  <c r="A55" i="94" s="1"/>
  <c r="A56" i="94" s="1"/>
  <c r="A58" i="94" s="1"/>
  <c r="A59" i="94" s="1"/>
  <c r="A60" i="94" s="1"/>
  <c r="A61" i="94" s="1"/>
  <c r="A63" i="94" s="1"/>
  <c r="A64" i="94" s="1"/>
  <c r="A65" i="94" s="1"/>
  <c r="A66" i="94" s="1"/>
  <c r="A68" i="94" s="1"/>
  <c r="A69" i="94" s="1"/>
  <c r="A70" i="94" s="1"/>
  <c r="A71" i="94" s="1"/>
  <c r="A73" i="94" s="1"/>
  <c r="A74" i="94" s="1"/>
  <c r="A75" i="94" s="1"/>
  <c r="A76" i="94" s="1"/>
  <c r="A78" i="94" s="1"/>
  <c r="A79" i="94" s="1"/>
  <c r="A80" i="94" s="1"/>
  <c r="A81" i="94" s="1"/>
  <c r="A83" i="94" s="1"/>
  <c r="A84" i="94" s="1"/>
  <c r="A85" i="94" s="1"/>
  <c r="A86" i="94" s="1"/>
  <c r="A88" i="94" s="1"/>
  <c r="A89" i="94" s="1"/>
  <c r="A90" i="94" s="1"/>
  <c r="A91" i="94" s="1"/>
  <c r="A93" i="94" s="1"/>
  <c r="A94" i="94" s="1"/>
  <c r="A95" i="94" s="1"/>
  <c r="A96" i="94" s="1"/>
  <c r="A98" i="94" s="1"/>
  <c r="A99" i="94" s="1"/>
  <c r="A100" i="94" s="1"/>
  <c r="A101" i="94" s="1"/>
  <c r="A103" i="94" s="1"/>
  <c r="A104" i="94" s="1"/>
  <c r="A105" i="94" s="1"/>
  <c r="A106" i="94" s="1"/>
  <c r="A108" i="94" s="1"/>
  <c r="A109" i="94" s="1"/>
  <c r="A110" i="94" s="1"/>
  <c r="A111" i="94" s="1"/>
  <c r="A113" i="94" s="1"/>
  <c r="A114" i="94" s="1"/>
  <c r="A115" i="94" s="1"/>
  <c r="A116" i="94" s="1"/>
  <c r="A118" i="94" s="1"/>
  <c r="A119" i="94" s="1"/>
  <c r="A120" i="94" s="1"/>
  <c r="A121" i="94" s="1"/>
  <c r="A123" i="94" s="1"/>
  <c r="A124" i="94" s="1"/>
  <c r="A125" i="94" s="1"/>
  <c r="A126" i="94" s="1"/>
  <c r="A128" i="94" s="1"/>
  <c r="A129" i="94" s="1"/>
  <c r="A130" i="94" s="1"/>
  <c r="A131" i="94" s="1"/>
  <c r="A133" i="94" s="1"/>
  <c r="A134" i="94" s="1"/>
  <c r="A135" i="94" s="1"/>
  <c r="A136" i="94" s="1"/>
  <c r="A138" i="94" s="1"/>
  <c r="A139" i="94" s="1"/>
  <c r="A140" i="94" s="1"/>
  <c r="A141" i="94" s="1"/>
  <c r="A143" i="94" s="1"/>
  <c r="A144" i="94" s="1"/>
  <c r="A145" i="94" s="1"/>
  <c r="A146" i="94" s="1"/>
  <c r="A148" i="94" s="1"/>
  <c r="A149" i="94" s="1"/>
  <c r="A150" i="94" s="1"/>
  <c r="A151" i="94" s="1"/>
  <c r="A153" i="94" s="1"/>
  <c r="A154" i="94" s="1"/>
  <c r="A155" i="94" s="1"/>
  <c r="A156" i="94" s="1"/>
  <c r="A158" i="94" s="1"/>
  <c r="A159" i="94" s="1"/>
  <c r="A160" i="94" s="1"/>
  <c r="A161" i="94" s="1"/>
  <c r="A163" i="94" s="1"/>
  <c r="A164" i="94" s="1"/>
  <c r="A165" i="94" s="1"/>
  <c r="A166" i="94" s="1"/>
  <c r="A168" i="94" s="1"/>
  <c r="A169" i="94" s="1"/>
  <c r="A170" i="94" s="1"/>
  <c r="A171" i="94" s="1"/>
  <c r="A173" i="94" s="1"/>
  <c r="A174" i="94" s="1"/>
  <c r="A175" i="94" s="1"/>
  <c r="A176" i="94" s="1"/>
  <c r="A178" i="94" s="1"/>
  <c r="A179" i="94" s="1"/>
  <c r="A180" i="94" s="1"/>
  <c r="A181" i="94" s="1"/>
  <c r="A183" i="94" s="1"/>
  <c r="A184" i="94" s="1"/>
  <c r="A185" i="94" s="1"/>
  <c r="A186" i="94" s="1"/>
  <c r="A188" i="94" s="1"/>
  <c r="A189" i="94" s="1"/>
  <c r="A190" i="94" s="1"/>
  <c r="A191" i="94" s="1"/>
  <c r="A193" i="94" s="1"/>
  <c r="A194" i="94" s="1"/>
  <c r="A195" i="94" s="1"/>
  <c r="A196" i="94" s="1"/>
  <c r="A198" i="94" s="1"/>
  <c r="A199" i="94" s="1"/>
  <c r="A200" i="94" s="1"/>
  <c r="A201" i="94" s="1"/>
  <c r="A203" i="94" s="1"/>
  <c r="A204" i="94" s="1"/>
  <c r="A205" i="94" s="1"/>
  <c r="A206" i="94" s="1"/>
  <c r="A208" i="94" s="1"/>
  <c r="A209" i="94" s="1"/>
  <c r="A210" i="94" s="1"/>
  <c r="A211" i="94" s="1"/>
  <c r="A213" i="94" s="1"/>
  <c r="A214" i="94" s="1"/>
  <c r="A215" i="94" s="1"/>
  <c r="A216" i="94" s="1"/>
  <c r="A218" i="94" s="1"/>
  <c r="A219" i="94" s="1"/>
  <c r="A220" i="94" s="1"/>
  <c r="A221" i="94" s="1"/>
  <c r="A223" i="94" s="1"/>
  <c r="A224" i="94" s="1"/>
  <c r="A225" i="94" s="1"/>
  <c r="A226" i="94" s="1"/>
  <c r="A228" i="94" s="1"/>
  <c r="A229" i="94" s="1"/>
  <c r="A230" i="94" s="1"/>
  <c r="A231" i="94" s="1"/>
  <c r="A233" i="94" s="1"/>
  <c r="A234" i="94" s="1"/>
  <c r="A235" i="94" s="1"/>
  <c r="A236" i="94" s="1"/>
  <c r="A238" i="94" s="1"/>
  <c r="A239" i="94" s="1"/>
  <c r="A240" i="94" s="1"/>
  <c r="A241" i="94" s="1"/>
  <c r="A243" i="94" s="1"/>
  <c r="A244" i="94" s="1"/>
  <c r="A245" i="94" s="1"/>
  <c r="A246" i="94" s="1"/>
  <c r="A248" i="94" s="1"/>
  <c r="A249" i="94" s="1"/>
  <c r="A250" i="94" s="1"/>
  <c r="A251" i="94" s="1"/>
  <c r="A253" i="94" s="1"/>
  <c r="A254" i="94" s="1"/>
  <c r="A255" i="94" s="1"/>
  <c r="A256" i="94" s="1"/>
  <c r="A258" i="94" s="1"/>
  <c r="A259" i="94" s="1"/>
  <c r="A260" i="94" s="1"/>
  <c r="A261" i="94" s="1"/>
  <c r="A263" i="94" s="1"/>
  <c r="A264" i="94" s="1"/>
  <c r="A265" i="94" s="1"/>
  <c r="A266" i="94" s="1"/>
  <c r="AB3" i="94"/>
  <c r="AC3" i="94" s="1"/>
  <c r="V3" i="94"/>
  <c r="W3" i="94" s="1"/>
  <c r="L3" i="94"/>
  <c r="S13" i="93" l="1"/>
  <c r="D13" i="93"/>
  <c r="X3" i="94"/>
  <c r="AD3" i="94" s="1"/>
  <c r="AE3" i="94"/>
  <c r="AA4" i="94" s="1"/>
  <c r="K3" i="94"/>
  <c r="B4" i="94" s="1"/>
  <c r="T3" i="94"/>
  <c r="R3" i="94"/>
  <c r="V4" i="94"/>
  <c r="V5" i="94" s="1"/>
  <c r="V6" i="94" s="1"/>
  <c r="V7" i="94" s="1"/>
  <c r="V8" i="94" s="1"/>
  <c r="V9" i="94" s="1"/>
  <c r="V10" i="94" s="1"/>
  <c r="V11" i="94" s="1"/>
  <c r="V12" i="94" s="1"/>
  <c r="V13" i="94" s="1"/>
  <c r="V14" i="94" s="1"/>
  <c r="V15" i="94" s="1"/>
  <c r="V16" i="94" s="1"/>
  <c r="V17" i="94" s="1"/>
  <c r="V18" i="94" s="1"/>
  <c r="V19" i="94" s="1"/>
  <c r="V20" i="94" s="1"/>
  <c r="V21" i="94" s="1"/>
  <c r="V22" i="94" s="1"/>
  <c r="V23" i="94" s="1"/>
  <c r="V24" i="94" s="1"/>
  <c r="V25" i="94" s="1"/>
  <c r="V26" i="94" s="1"/>
  <c r="V27" i="94" s="1"/>
  <c r="V28" i="94" s="1"/>
  <c r="V29" i="94" s="1"/>
  <c r="V30" i="94" s="1"/>
  <c r="V31" i="94" s="1"/>
  <c r="V32" i="94" s="1"/>
  <c r="V33" i="94" s="1"/>
  <c r="V34" i="94" s="1"/>
  <c r="V35" i="94" s="1"/>
  <c r="V36" i="94" s="1"/>
  <c r="V37" i="94" s="1"/>
  <c r="V38" i="94" s="1"/>
  <c r="V39" i="94" s="1"/>
  <c r="V40" i="94" s="1"/>
  <c r="V41" i="94" s="1"/>
  <c r="V42" i="94" s="1"/>
  <c r="V43" i="94" s="1"/>
  <c r="V44" i="94" s="1"/>
  <c r="V45" i="94" s="1"/>
  <c r="V46" i="94" s="1"/>
  <c r="V47" i="94" s="1"/>
  <c r="V48" i="94" s="1"/>
  <c r="V49" i="94" s="1"/>
  <c r="V50" i="94" s="1"/>
  <c r="V51" i="94" s="1"/>
  <c r="V52" i="94" s="1"/>
  <c r="V53" i="94" s="1"/>
  <c r="V54" i="94" s="1"/>
  <c r="V55" i="94" s="1"/>
  <c r="V56" i="94" s="1"/>
  <c r="V57" i="94" s="1"/>
  <c r="V58" i="94" s="1"/>
  <c r="V59" i="94" s="1"/>
  <c r="V60" i="94" s="1"/>
  <c r="V61" i="94" s="1"/>
  <c r="V62" i="94" s="1"/>
  <c r="C196" i="94"/>
  <c r="F184" i="94"/>
  <c r="C184" i="94" s="1"/>
  <c r="F195" i="94"/>
  <c r="C195" i="94" s="1"/>
  <c r="C185" i="94"/>
  <c r="C238" i="94"/>
  <c r="F208" i="94"/>
  <c r="C208" i="94" s="1"/>
  <c r="F183" i="94"/>
  <c r="C183" i="94" s="1"/>
  <c r="F194" i="94"/>
  <c r="C194" i="94" s="1"/>
  <c r="F219" i="94"/>
  <c r="C219" i="94" s="1"/>
  <c r="F230" i="94"/>
  <c r="C230" i="94" s="1"/>
  <c r="F241" i="94"/>
  <c r="C241" i="94" s="1"/>
  <c r="F248" i="94"/>
  <c r="C248" i="94" s="1"/>
  <c r="F259" i="94"/>
  <c r="C259" i="94" s="1"/>
  <c r="C231" i="94"/>
  <c r="F206" i="94"/>
  <c r="C206" i="94" s="1"/>
  <c r="F213" i="94"/>
  <c r="C213" i="94" s="1"/>
  <c r="F224" i="94"/>
  <c r="C224" i="94" s="1"/>
  <c r="F235" i="94"/>
  <c r="C235" i="94" s="1"/>
  <c r="F246" i="94"/>
  <c r="C246" i="94" s="1"/>
  <c r="F253" i="94"/>
  <c r="C253" i="94" s="1"/>
  <c r="F264" i="94"/>
  <c r="C264" i="94" s="1"/>
  <c r="F211" i="94"/>
  <c r="C211" i="94" s="1"/>
  <c r="F218" i="94"/>
  <c r="C218" i="94" s="1"/>
  <c r="F229" i="94"/>
  <c r="C229" i="94" s="1"/>
  <c r="F240" i="94"/>
  <c r="C240" i="94" s="1"/>
  <c r="F251" i="94"/>
  <c r="C251" i="94" s="1"/>
  <c r="T13" i="93" l="1"/>
  <c r="K13" i="93"/>
  <c r="G13" i="93"/>
  <c r="B14" i="93"/>
  <c r="E4" i="94"/>
  <c r="F4" i="94" s="1"/>
  <c r="D4" i="94"/>
  <c r="R4" i="94"/>
  <c r="S3" i="94"/>
  <c r="L4" i="94"/>
  <c r="Y3" i="94"/>
  <c r="U4" i="94" s="1"/>
  <c r="W4" i="94" s="1"/>
  <c r="L14" i="93" l="1"/>
  <c r="C14" i="93"/>
  <c r="R14" i="93" s="1"/>
  <c r="E14" i="93"/>
  <c r="G4" i="94"/>
  <c r="B5" i="94"/>
  <c r="T4" i="94"/>
  <c r="K4" i="94"/>
  <c r="X4" i="94"/>
  <c r="AD4" i="94" s="1"/>
  <c r="Z4" i="94"/>
  <c r="S4" i="94"/>
  <c r="S14" i="93" l="1"/>
  <c r="F14" i="93"/>
  <c r="M14" i="93"/>
  <c r="D14" i="93"/>
  <c r="E5" i="94"/>
  <c r="F5" i="94" s="1"/>
  <c r="C5" i="94"/>
  <c r="D5" i="94" s="1"/>
  <c r="H49" i="94"/>
  <c r="AB4" i="94"/>
  <c r="AC4" i="94" s="1"/>
  <c r="AE4" i="94" s="1"/>
  <c r="AA5" i="94" s="1"/>
  <c r="Y4" i="94"/>
  <c r="U5" i="94" s="1"/>
  <c r="W5" i="94" s="1"/>
  <c r="R5" i="94"/>
  <c r="L5" i="94"/>
  <c r="K14" i="93" l="1"/>
  <c r="B15" i="93"/>
  <c r="G14" i="93"/>
  <c r="T14" i="93"/>
  <c r="B6" i="94"/>
  <c r="G5" i="94"/>
  <c r="S5" i="94"/>
  <c r="X5" i="94"/>
  <c r="AD5" i="94" s="1"/>
  <c r="Z5" i="94"/>
  <c r="C15" i="93" l="1"/>
  <c r="R15" i="93" s="1"/>
  <c r="E15" i="93"/>
  <c r="L15" i="93"/>
  <c r="C6" i="94"/>
  <c r="D6" i="94" s="1"/>
  <c r="E6" i="94"/>
  <c r="F6" i="94" s="1"/>
  <c r="H50" i="94"/>
  <c r="AB5" i="94"/>
  <c r="AC5" i="94" s="1"/>
  <c r="AE5" i="94" s="1"/>
  <c r="AA6" i="94" s="1"/>
  <c r="T5" i="94"/>
  <c r="K5" i="94"/>
  <c r="Y5" i="94"/>
  <c r="U6" i="94" s="1"/>
  <c r="W6" i="94" s="1"/>
  <c r="M15" i="93" l="1"/>
  <c r="F15" i="93"/>
  <c r="S15" i="93"/>
  <c r="D15" i="93"/>
  <c r="B8" i="94"/>
  <c r="G6" i="94"/>
  <c r="Y6" i="94"/>
  <c r="U7" i="94" s="1"/>
  <c r="W7" i="94" s="1"/>
  <c r="X6" i="94"/>
  <c r="AD6" i="94" s="1"/>
  <c r="L6" i="94"/>
  <c r="R6" i="94"/>
  <c r="Z6" i="94"/>
  <c r="T15" i="93" l="1"/>
  <c r="G15" i="93"/>
  <c r="B16" i="93"/>
  <c r="K15" i="93"/>
  <c r="C8" i="94"/>
  <c r="D8" i="94" s="1"/>
  <c r="E8" i="94"/>
  <c r="F8" i="94" s="1"/>
  <c r="S6" i="94"/>
  <c r="X7" i="94"/>
  <c r="AD7" i="94" s="1"/>
  <c r="H51" i="94"/>
  <c r="AB6" i="94"/>
  <c r="AC6" i="94" s="1"/>
  <c r="AE6" i="94" s="1"/>
  <c r="AA7" i="94" s="1"/>
  <c r="C16" i="93" l="1"/>
  <c r="R16" i="93" s="1"/>
  <c r="L16" i="93"/>
  <c r="E16" i="93"/>
  <c r="B9" i="94"/>
  <c r="G8" i="94"/>
  <c r="Z7" i="94"/>
  <c r="Y7" i="94"/>
  <c r="U8" i="94" s="1"/>
  <c r="W8" i="94" s="1"/>
  <c r="T6" i="94"/>
  <c r="K6" i="94"/>
  <c r="M16" i="93" l="1"/>
  <c r="F16" i="93"/>
  <c r="S16" i="93"/>
  <c r="D16" i="93"/>
  <c r="D9" i="94"/>
  <c r="C9" i="94"/>
  <c r="E9" i="94"/>
  <c r="F9" i="94" s="1"/>
  <c r="R8" i="94"/>
  <c r="L8" i="94"/>
  <c r="X8" i="94"/>
  <c r="AD8" i="94" s="1"/>
  <c r="H53" i="94"/>
  <c r="AB7" i="94"/>
  <c r="AC7" i="94" s="1"/>
  <c r="AE7" i="94" s="1"/>
  <c r="AA8" i="94" s="1"/>
  <c r="B18" i="93" l="1"/>
  <c r="G16" i="93"/>
  <c r="T16" i="93"/>
  <c r="K16" i="93"/>
  <c r="B10" i="94"/>
  <c r="G9" i="94"/>
  <c r="Z8" i="94"/>
  <c r="S8" i="94"/>
  <c r="Y8" i="94"/>
  <c r="U9" i="94" s="1"/>
  <c r="W9" i="94" s="1"/>
  <c r="L18" i="93" l="1"/>
  <c r="E18" i="93"/>
  <c r="C18" i="93"/>
  <c r="R18" i="93" s="1"/>
  <c r="E10" i="94"/>
  <c r="F10" i="94" s="1"/>
  <c r="D10" i="94"/>
  <c r="X9" i="94"/>
  <c r="AD9" i="94" s="1"/>
  <c r="H54" i="94"/>
  <c r="AB8" i="94"/>
  <c r="AC8" i="94" s="1"/>
  <c r="AE8" i="94" s="1"/>
  <c r="AA9" i="94" s="1"/>
  <c r="K8" i="94"/>
  <c r="T8" i="94"/>
  <c r="G10" i="94" l="1"/>
  <c r="T10" i="94"/>
  <c r="S18" i="93"/>
  <c r="D18" i="93"/>
  <c r="M18" i="93"/>
  <c r="F18" i="93"/>
  <c r="R9" i="94"/>
  <c r="L9" i="94"/>
  <c r="Z9" i="94"/>
  <c r="Y9" i="94"/>
  <c r="U10" i="94" s="1"/>
  <c r="W10" i="94" s="1"/>
  <c r="B19" i="93" l="1"/>
  <c r="G18" i="93"/>
  <c r="K18" i="93"/>
  <c r="T18" i="93"/>
  <c r="S9" i="94"/>
  <c r="X10" i="94"/>
  <c r="AD10" i="94" s="1"/>
  <c r="H55" i="94"/>
  <c r="AB9" i="94"/>
  <c r="AC9" i="94" s="1"/>
  <c r="AE9" i="94" s="1"/>
  <c r="AA10" i="94" s="1"/>
  <c r="E19" i="93" l="1"/>
  <c r="L19" i="93"/>
  <c r="C19" i="93"/>
  <c r="R19" i="93" s="1"/>
  <c r="Z10" i="94"/>
  <c r="K9" i="94"/>
  <c r="T9" i="94"/>
  <c r="Y10" i="94"/>
  <c r="U11" i="94" s="1"/>
  <c r="W11" i="94" s="1"/>
  <c r="D19" i="93" l="1"/>
  <c r="S19" i="93"/>
  <c r="M19" i="93"/>
  <c r="F19" i="93"/>
  <c r="H56" i="94"/>
  <c r="AB10" i="94"/>
  <c r="AC10" i="94" s="1"/>
  <c r="AE10" i="94" s="1"/>
  <c r="AA11" i="94" s="1"/>
  <c r="X11" i="94"/>
  <c r="AD11" i="94" s="1"/>
  <c r="R10" i="94"/>
  <c r="L10" i="94"/>
  <c r="T19" i="93" l="1"/>
  <c r="K19" i="93"/>
  <c r="G19" i="93"/>
  <c r="B20" i="93"/>
  <c r="S10" i="94"/>
  <c r="Z11" i="94"/>
  <c r="Y11" i="94"/>
  <c r="U12" i="94" s="1"/>
  <c r="W12" i="94" s="1"/>
  <c r="E20" i="93" l="1"/>
  <c r="L20" i="93"/>
  <c r="C20" i="93"/>
  <c r="R20" i="93" s="1"/>
  <c r="X12" i="94"/>
  <c r="AD12" i="94" s="1"/>
  <c r="H58" i="94"/>
  <c r="AB11" i="94"/>
  <c r="AC11" i="94" s="1"/>
  <c r="AE11" i="94" s="1"/>
  <c r="AA12" i="94" s="1"/>
  <c r="B11" i="94"/>
  <c r="K10" i="94"/>
  <c r="S20" i="93" l="1"/>
  <c r="D20" i="93"/>
  <c r="M20" i="93"/>
  <c r="F20" i="93"/>
  <c r="C11" i="94"/>
  <c r="R11" i="94" s="1"/>
  <c r="L11" i="94"/>
  <c r="E11" i="94"/>
  <c r="Z12" i="94"/>
  <c r="Y12" i="94"/>
  <c r="U13" i="94" s="1"/>
  <c r="W13" i="94" s="1"/>
  <c r="K20" i="93" l="1"/>
  <c r="T20" i="93"/>
  <c r="G20" i="93"/>
  <c r="B21" i="93"/>
  <c r="D11" i="94"/>
  <c r="T11" i="94" s="1"/>
  <c r="X13" i="94"/>
  <c r="AD13" i="94" s="1"/>
  <c r="M11" i="94"/>
  <c r="F11" i="94"/>
  <c r="H59" i="94"/>
  <c r="AB12" i="94"/>
  <c r="AC12" i="94" s="1"/>
  <c r="AE12" i="94" s="1"/>
  <c r="AA13" i="94" s="1"/>
  <c r="S11" i="94"/>
  <c r="C21" i="93" l="1"/>
  <c r="R21" i="93" s="1"/>
  <c r="L21" i="93"/>
  <c r="E21" i="93"/>
  <c r="B13" i="94"/>
  <c r="E13" i="94" s="1"/>
  <c r="K11" i="94"/>
  <c r="G11" i="94"/>
  <c r="Z13" i="94"/>
  <c r="Y13" i="94"/>
  <c r="U14" i="94" s="1"/>
  <c r="W14" i="94" s="1"/>
  <c r="S21" i="93" l="1"/>
  <c r="D21" i="93"/>
  <c r="M21" i="93"/>
  <c r="F21" i="93"/>
  <c r="C13" i="94"/>
  <c r="R13" i="94" s="1"/>
  <c r="S13" i="94" s="1"/>
  <c r="L13" i="94"/>
  <c r="X14" i="94"/>
  <c r="AD14" i="94" s="1"/>
  <c r="F13" i="94"/>
  <c r="M13" i="94"/>
  <c r="H60" i="94"/>
  <c r="AB13" i="94"/>
  <c r="AC13" i="94" s="1"/>
  <c r="AE13" i="94" s="1"/>
  <c r="AA14" i="94" s="1"/>
  <c r="K21" i="93" l="1"/>
  <c r="B23" i="93"/>
  <c r="G21" i="93"/>
  <c r="T21" i="93"/>
  <c r="D13" i="94"/>
  <c r="K13" i="94" s="1"/>
  <c r="Z14" i="94"/>
  <c r="Y14" i="94"/>
  <c r="U15" i="94" s="1"/>
  <c r="W15" i="94" s="1"/>
  <c r="C23" i="93" l="1"/>
  <c r="R23" i="93" s="1"/>
  <c r="L23" i="93"/>
  <c r="E23" i="93"/>
  <c r="G13" i="94"/>
  <c r="B14" i="94"/>
  <c r="E14" i="94" s="1"/>
  <c r="T13" i="94"/>
  <c r="X15" i="94"/>
  <c r="AD15" i="94" s="1"/>
  <c r="H61" i="94"/>
  <c r="AB14" i="94"/>
  <c r="AC14" i="94" s="1"/>
  <c r="AE14" i="94" s="1"/>
  <c r="AA15" i="94" s="1"/>
  <c r="C14" i="94" l="1"/>
  <c r="R14" i="94" s="1"/>
  <c r="L14" i="94"/>
  <c r="D23" i="93"/>
  <c r="F23" i="93"/>
  <c r="M23" i="93"/>
  <c r="S23" i="93"/>
  <c r="D14" i="94"/>
  <c r="F14" i="94"/>
  <c r="M14" i="94"/>
  <c r="Z15" i="94"/>
  <c r="S14" i="94"/>
  <c r="Y15" i="94"/>
  <c r="U16" i="94" s="1"/>
  <c r="W16" i="94" s="1"/>
  <c r="K23" i="93" l="1"/>
  <c r="G23" i="93"/>
  <c r="B24" i="93"/>
  <c r="T23" i="93"/>
  <c r="X16" i="94"/>
  <c r="AD16" i="94" s="1"/>
  <c r="H63" i="94"/>
  <c r="AB15" i="94"/>
  <c r="AC15" i="94" s="1"/>
  <c r="AE15" i="94" s="1"/>
  <c r="AA16" i="94" s="1"/>
  <c r="K14" i="94"/>
  <c r="G14" i="94"/>
  <c r="T14" i="94"/>
  <c r="B15" i="94"/>
  <c r="L24" i="93" l="1"/>
  <c r="E24" i="93"/>
  <c r="C24" i="93"/>
  <c r="R24" i="93" s="1"/>
  <c r="E15" i="94"/>
  <c r="C15" i="94"/>
  <c r="R15" i="94" s="1"/>
  <c r="L15" i="94"/>
  <c r="Z16" i="94"/>
  <c r="Y16" i="94"/>
  <c r="U17" i="94" s="1"/>
  <c r="W17" i="94" s="1"/>
  <c r="D24" i="93" l="1"/>
  <c r="S24" i="93"/>
  <c r="F24" i="93"/>
  <c r="M24" i="93"/>
  <c r="X17" i="94"/>
  <c r="AD17" i="94" s="1"/>
  <c r="H64" i="94"/>
  <c r="AB16" i="94"/>
  <c r="AC16" i="94" s="1"/>
  <c r="AE16" i="94" s="1"/>
  <c r="AA17" i="94" s="1"/>
  <c r="D15" i="94"/>
  <c r="S15" i="94"/>
  <c r="F15" i="94"/>
  <c r="M15" i="94"/>
  <c r="T24" i="93" l="1"/>
  <c r="K24" i="93"/>
  <c r="G24" i="93"/>
  <c r="B25" i="93"/>
  <c r="K15" i="94"/>
  <c r="G15" i="94"/>
  <c r="T15" i="94"/>
  <c r="B16" i="94"/>
  <c r="Z17" i="94"/>
  <c r="Y17" i="94"/>
  <c r="U18" i="94" s="1"/>
  <c r="W18" i="94" s="1"/>
  <c r="L25" i="93" l="1"/>
  <c r="E25" i="93"/>
  <c r="C25" i="93"/>
  <c r="R25" i="93" s="1"/>
  <c r="H65" i="94"/>
  <c r="AB17" i="94"/>
  <c r="AC17" i="94" s="1"/>
  <c r="AE17" i="94" s="1"/>
  <c r="AA18" i="94" s="1"/>
  <c r="X18" i="94"/>
  <c r="AD18" i="94" s="1"/>
  <c r="E16" i="94"/>
  <c r="C16" i="94"/>
  <c r="R16" i="94" s="1"/>
  <c r="L16" i="94"/>
  <c r="M25" i="93" l="1"/>
  <c r="F25" i="93"/>
  <c r="S25" i="93"/>
  <c r="D25" i="93"/>
  <c r="F16" i="94"/>
  <c r="M16" i="94"/>
  <c r="D16" i="94"/>
  <c r="S16" i="94"/>
  <c r="Z18" i="94"/>
  <c r="Y18" i="94"/>
  <c r="U19" i="94" s="1"/>
  <c r="W19" i="94" s="1"/>
  <c r="K25" i="93" l="1"/>
  <c r="G25" i="93"/>
  <c r="T25" i="93"/>
  <c r="B26" i="93"/>
  <c r="K16" i="94"/>
  <c r="G16" i="94"/>
  <c r="B18" i="94"/>
  <c r="T16" i="94"/>
  <c r="X19" i="94"/>
  <c r="AD19" i="94" s="1"/>
  <c r="H66" i="94"/>
  <c r="AB18" i="94"/>
  <c r="AC18" i="94" s="1"/>
  <c r="AE18" i="94" s="1"/>
  <c r="AA19" i="94" s="1"/>
  <c r="C26" i="93" l="1"/>
  <c r="R26" i="93" s="1"/>
  <c r="L26" i="93"/>
  <c r="E26" i="93"/>
  <c r="Y19" i="94"/>
  <c r="U20" i="94" s="1"/>
  <c r="W20" i="94" s="1"/>
  <c r="Z19" i="94"/>
  <c r="E18" i="94"/>
  <c r="C18" i="94"/>
  <c r="R18" i="94" s="1"/>
  <c r="L18" i="94"/>
  <c r="F26" i="93" l="1"/>
  <c r="M26" i="93"/>
  <c r="S26" i="93"/>
  <c r="D26" i="93"/>
  <c r="D18" i="94"/>
  <c r="M18" i="94"/>
  <c r="F18" i="94"/>
  <c r="H68" i="94"/>
  <c r="AB19" i="94"/>
  <c r="AC19" i="94" s="1"/>
  <c r="AE19" i="94" s="1"/>
  <c r="AA20" i="94" s="1"/>
  <c r="S18" i="94"/>
  <c r="Y20" i="94"/>
  <c r="U21" i="94" s="1"/>
  <c r="W21" i="94" s="1"/>
  <c r="X20" i="94"/>
  <c r="AD20" i="94" s="1"/>
  <c r="B28" i="93" l="1"/>
  <c r="G26" i="93"/>
  <c r="K26" i="93"/>
  <c r="T26" i="93"/>
  <c r="Z20" i="94"/>
  <c r="X21" i="94"/>
  <c r="AD21" i="94" s="1"/>
  <c r="T18" i="94"/>
  <c r="B19" i="94"/>
  <c r="K18" i="94"/>
  <c r="G18" i="94"/>
  <c r="L28" i="93" l="1"/>
  <c r="E28" i="93"/>
  <c r="C28" i="93"/>
  <c r="R28" i="93" s="1"/>
  <c r="E19" i="94"/>
  <c r="C19" i="94"/>
  <c r="R19" i="94" s="1"/>
  <c r="L19" i="94"/>
  <c r="Y21" i="94"/>
  <c r="U22" i="94" s="1"/>
  <c r="W22" i="94" s="1"/>
  <c r="H69" i="94"/>
  <c r="AB20" i="94"/>
  <c r="AC20" i="94" s="1"/>
  <c r="AE20" i="94" s="1"/>
  <c r="AA21" i="94" s="1"/>
  <c r="D28" i="93" l="1"/>
  <c r="S28" i="93"/>
  <c r="M28" i="93"/>
  <c r="F28" i="93"/>
  <c r="X22" i="94"/>
  <c r="AD22" i="94" s="1"/>
  <c r="S19" i="94"/>
  <c r="D19" i="94"/>
  <c r="Z21" i="94"/>
  <c r="M19" i="94"/>
  <c r="F19" i="94"/>
  <c r="B29" i="93" l="1"/>
  <c r="G28" i="93"/>
  <c r="K28" i="93"/>
  <c r="T28" i="93"/>
  <c r="T19" i="94"/>
  <c r="B20" i="94"/>
  <c r="K19" i="94"/>
  <c r="G19" i="94"/>
  <c r="H70" i="94"/>
  <c r="AB21" i="94"/>
  <c r="AC21" i="94" s="1"/>
  <c r="AE21" i="94" s="1"/>
  <c r="AA22" i="94" s="1"/>
  <c r="Y22" i="94"/>
  <c r="U23" i="94" s="1"/>
  <c r="W23" i="94" s="1"/>
  <c r="E29" i="93" l="1"/>
  <c r="L29" i="93"/>
  <c r="C29" i="93"/>
  <c r="R29" i="93" s="1"/>
  <c r="X23" i="94"/>
  <c r="AD23" i="94" s="1"/>
  <c r="Z22" i="94"/>
  <c r="E20" i="94"/>
  <c r="C20" i="94"/>
  <c r="R20" i="94" s="1"/>
  <c r="L20" i="94"/>
  <c r="S29" i="93" l="1"/>
  <c r="D29" i="93"/>
  <c r="M29" i="93"/>
  <c r="F29" i="93"/>
  <c r="S20" i="94"/>
  <c r="M20" i="94"/>
  <c r="F20" i="94"/>
  <c r="D20" i="94"/>
  <c r="H71" i="94"/>
  <c r="AB22" i="94"/>
  <c r="AC22" i="94" s="1"/>
  <c r="AE22" i="94" s="1"/>
  <c r="AA23" i="94" s="1"/>
  <c r="Y23" i="94"/>
  <c r="U24" i="94" s="1"/>
  <c r="W24" i="94" s="1"/>
  <c r="T29" i="93" l="1"/>
  <c r="K29" i="93"/>
  <c r="G29" i="93"/>
  <c r="B30" i="93"/>
  <c r="X24" i="94"/>
  <c r="AD24" i="94" s="1"/>
  <c r="Z23" i="94"/>
  <c r="T20" i="94"/>
  <c r="B21" i="94"/>
  <c r="K20" i="94"/>
  <c r="G20" i="94"/>
  <c r="E30" i="93" l="1"/>
  <c r="L30" i="93"/>
  <c r="C30" i="93"/>
  <c r="R30" i="93" s="1"/>
  <c r="E21" i="94"/>
  <c r="C21" i="94"/>
  <c r="R21" i="94" s="1"/>
  <c r="L21" i="94"/>
  <c r="H73" i="94"/>
  <c r="AB23" i="94"/>
  <c r="AC23" i="94" s="1"/>
  <c r="AE23" i="94" s="1"/>
  <c r="AA24" i="94" s="1"/>
  <c r="Y24" i="94"/>
  <c r="U25" i="94" s="1"/>
  <c r="W25" i="94" s="1"/>
  <c r="S30" i="93" l="1"/>
  <c r="D30" i="93"/>
  <c r="F30" i="93"/>
  <c r="M30" i="93"/>
  <c r="Z24" i="94"/>
  <c r="X25" i="94"/>
  <c r="AD25" i="94" s="1"/>
  <c r="D21" i="94"/>
  <c r="S21" i="94"/>
  <c r="M21" i="94"/>
  <c r="F21" i="94"/>
  <c r="K30" i="93" l="1"/>
  <c r="T30" i="93"/>
  <c r="G30" i="93"/>
  <c r="B31" i="93"/>
  <c r="H74" i="94"/>
  <c r="AB24" i="94"/>
  <c r="AC24" i="94" s="1"/>
  <c r="AE24" i="94" s="1"/>
  <c r="AA25" i="94" s="1"/>
  <c r="B23" i="94"/>
  <c r="T21" i="94"/>
  <c r="K21" i="94"/>
  <c r="G21" i="94"/>
  <c r="Y25" i="94"/>
  <c r="U26" i="94" s="1"/>
  <c r="W26" i="94" s="1"/>
  <c r="C31" i="93" l="1"/>
  <c r="R31" i="93" s="1"/>
  <c r="L31" i="93"/>
  <c r="E31" i="93"/>
  <c r="D31" i="93"/>
  <c r="X26" i="94"/>
  <c r="AD26" i="94" s="1"/>
  <c r="L23" i="94"/>
  <c r="E23" i="94"/>
  <c r="C23" i="94"/>
  <c r="R23" i="94" s="1"/>
  <c r="Z25" i="94"/>
  <c r="M31" i="93" l="1"/>
  <c r="F31" i="93"/>
  <c r="K31" i="93"/>
  <c r="B33" i="93"/>
  <c r="G31" i="93"/>
  <c r="T31" i="93"/>
  <c r="S31" i="93"/>
  <c r="S23" i="94"/>
  <c r="D23" i="94"/>
  <c r="M23" i="94"/>
  <c r="F23" i="94"/>
  <c r="H75" i="94"/>
  <c r="AB25" i="94"/>
  <c r="AC25" i="94" s="1"/>
  <c r="AE25" i="94" s="1"/>
  <c r="AA26" i="94" s="1"/>
  <c r="Y26" i="94"/>
  <c r="U27" i="94" s="1"/>
  <c r="W27" i="94" s="1"/>
  <c r="E33" i="93" l="1"/>
  <c r="C33" i="93"/>
  <c r="R33" i="93" s="1"/>
  <c r="L33" i="93"/>
  <c r="D33" i="93"/>
  <c r="Z26" i="94"/>
  <c r="X27" i="94"/>
  <c r="AD27" i="94" s="1"/>
  <c r="B24" i="94"/>
  <c r="K23" i="94"/>
  <c r="G23" i="94"/>
  <c r="T23" i="94"/>
  <c r="T33" i="93" l="1"/>
  <c r="B34" i="93"/>
  <c r="K33" i="93"/>
  <c r="S33" i="93"/>
  <c r="F33" i="93"/>
  <c r="G33" i="93" s="1"/>
  <c r="M33" i="93"/>
  <c r="L24" i="94"/>
  <c r="E24" i="94"/>
  <c r="C24" i="94"/>
  <c r="R24" i="94" s="1"/>
  <c r="Y27" i="94"/>
  <c r="U28" i="94" s="1"/>
  <c r="W28" i="94" s="1"/>
  <c r="H76" i="94"/>
  <c r="AB26" i="94"/>
  <c r="AC26" i="94" s="1"/>
  <c r="AE26" i="94" s="1"/>
  <c r="AA27" i="94" s="1"/>
  <c r="L34" i="93" l="1"/>
  <c r="E34" i="93"/>
  <c r="C34" i="93"/>
  <c r="R34" i="93" s="1"/>
  <c r="D34" i="93"/>
  <c r="Z27" i="94"/>
  <c r="X28" i="94"/>
  <c r="AD28" i="94" s="1"/>
  <c r="D24" i="94"/>
  <c r="M24" i="94"/>
  <c r="F24" i="94"/>
  <c r="S24" i="94"/>
  <c r="K34" i="93" l="1"/>
  <c r="T34" i="93"/>
  <c r="B35" i="93"/>
  <c r="S34" i="93"/>
  <c r="F34" i="93"/>
  <c r="G34" i="93" s="1"/>
  <c r="M34" i="93"/>
  <c r="Y28" i="94"/>
  <c r="U29" i="94" s="1"/>
  <c r="W29" i="94" s="1"/>
  <c r="B25" i="94"/>
  <c r="K24" i="94"/>
  <c r="G24" i="94"/>
  <c r="T24" i="94"/>
  <c r="H78" i="94"/>
  <c r="AB27" i="94"/>
  <c r="AC27" i="94" s="1"/>
  <c r="AE27" i="94" s="1"/>
  <c r="AA28" i="94" s="1"/>
  <c r="C35" i="93" l="1"/>
  <c r="R35" i="93" s="1"/>
  <c r="L35" i="93"/>
  <c r="E35" i="93"/>
  <c r="L25" i="94"/>
  <c r="E25" i="94"/>
  <c r="C25" i="94"/>
  <c r="R25" i="94" s="1"/>
  <c r="Z28" i="94"/>
  <c r="X29" i="94"/>
  <c r="AD29" i="94" s="1"/>
  <c r="F35" i="93" l="1"/>
  <c r="M35" i="93"/>
  <c r="S35" i="93"/>
  <c r="D35" i="93"/>
  <c r="Y29" i="94"/>
  <c r="U30" i="94" s="1"/>
  <c r="W30" i="94" s="1"/>
  <c r="D25" i="94"/>
  <c r="H79" i="94"/>
  <c r="AB28" i="94"/>
  <c r="AC28" i="94" s="1"/>
  <c r="AE28" i="94" s="1"/>
  <c r="AA29" i="94" s="1"/>
  <c r="M25" i="94"/>
  <c r="F25" i="94"/>
  <c r="S25" i="94"/>
  <c r="K35" i="93" l="1"/>
  <c r="B36" i="93"/>
  <c r="T35" i="93"/>
  <c r="G35" i="93"/>
  <c r="Z29" i="94"/>
  <c r="B26" i="94"/>
  <c r="K25" i="94"/>
  <c r="G25" i="94"/>
  <c r="T25" i="94"/>
  <c r="X30" i="94"/>
  <c r="AD30" i="94" s="1"/>
  <c r="C36" i="93" l="1"/>
  <c r="R36" i="93" s="1"/>
  <c r="E36" i="93"/>
  <c r="L36" i="93"/>
  <c r="L26" i="94"/>
  <c r="E26" i="94"/>
  <c r="C26" i="94"/>
  <c r="R26" i="94" s="1"/>
  <c r="H80" i="94"/>
  <c r="AB29" i="94"/>
  <c r="AC29" i="94" s="1"/>
  <c r="AE29" i="94" s="1"/>
  <c r="AA30" i="94" s="1"/>
  <c r="Y30" i="94"/>
  <c r="U31" i="94" s="1"/>
  <c r="W31" i="94" s="1"/>
  <c r="F36" i="93" l="1"/>
  <c r="M36" i="93"/>
  <c r="S36" i="93"/>
  <c r="D36" i="93"/>
  <c r="X31" i="94"/>
  <c r="AD31" i="94" s="1"/>
  <c r="Z30" i="94"/>
  <c r="D26" i="94"/>
  <c r="S26" i="94"/>
  <c r="M26" i="94"/>
  <c r="F26" i="94"/>
  <c r="B38" i="93" l="1"/>
  <c r="G36" i="93"/>
  <c r="K36" i="93"/>
  <c r="T36" i="93"/>
  <c r="K26" i="94"/>
  <c r="G26" i="94"/>
  <c r="B28" i="94"/>
  <c r="T26" i="94"/>
  <c r="H81" i="94"/>
  <c r="AB30" i="94"/>
  <c r="AC30" i="94" s="1"/>
  <c r="AE30" i="94" s="1"/>
  <c r="AA31" i="94" s="1"/>
  <c r="Y31" i="94"/>
  <c r="U32" i="94" s="1"/>
  <c r="W32" i="94" s="1"/>
  <c r="L38" i="93" l="1"/>
  <c r="E38" i="93"/>
  <c r="C38" i="93"/>
  <c r="R38" i="93" s="1"/>
  <c r="X32" i="94"/>
  <c r="AD32" i="94" s="1"/>
  <c r="E28" i="94"/>
  <c r="C28" i="94"/>
  <c r="R28" i="94" s="1"/>
  <c r="L28" i="94"/>
  <c r="Z31" i="94"/>
  <c r="S38" i="93" l="1"/>
  <c r="D38" i="93"/>
  <c r="M38" i="93"/>
  <c r="F38" i="93"/>
  <c r="AB31" i="94"/>
  <c r="AC31" i="94" s="1"/>
  <c r="AE31" i="94" s="1"/>
  <c r="AA32" i="94" s="1"/>
  <c r="H83" i="94"/>
  <c r="D28" i="94"/>
  <c r="S28" i="94"/>
  <c r="F28" i="94"/>
  <c r="M28" i="94"/>
  <c r="Y32" i="94"/>
  <c r="U33" i="94" s="1"/>
  <c r="W33" i="94" s="1"/>
  <c r="B39" i="93" l="1"/>
  <c r="G38" i="93"/>
  <c r="K38" i="93"/>
  <c r="T38" i="93"/>
  <c r="X33" i="94"/>
  <c r="AD33" i="94" s="1"/>
  <c r="G28" i="94"/>
  <c r="T28" i="94"/>
  <c r="B29" i="94"/>
  <c r="K28" i="94"/>
  <c r="Z32" i="94"/>
  <c r="E39" i="93" l="1"/>
  <c r="L39" i="93"/>
  <c r="C39" i="93"/>
  <c r="R39" i="93" s="1"/>
  <c r="H84" i="94"/>
  <c r="AB32" i="94"/>
  <c r="AC32" i="94" s="1"/>
  <c r="AE32" i="94" s="1"/>
  <c r="AA33" i="94" s="1"/>
  <c r="E29" i="94"/>
  <c r="C29" i="94"/>
  <c r="R29" i="94" s="1"/>
  <c r="L29" i="94"/>
  <c r="Y33" i="94"/>
  <c r="U34" i="94" s="1"/>
  <c r="W34" i="94" s="1"/>
  <c r="S39" i="93" l="1"/>
  <c r="D39" i="93"/>
  <c r="M39" i="93"/>
  <c r="F39" i="93"/>
  <c r="X34" i="94"/>
  <c r="AD34" i="94" s="1"/>
  <c r="Z33" i="94"/>
  <c r="S29" i="94"/>
  <c r="D29" i="94"/>
  <c r="F29" i="94"/>
  <c r="M29" i="94"/>
  <c r="T39" i="93" l="1"/>
  <c r="K39" i="93"/>
  <c r="G39" i="93"/>
  <c r="B40" i="93"/>
  <c r="G29" i="94"/>
  <c r="T29" i="94"/>
  <c r="B30" i="94"/>
  <c r="K29" i="94"/>
  <c r="H85" i="94"/>
  <c r="AB33" i="94"/>
  <c r="AC33" i="94" s="1"/>
  <c r="AE33" i="94" s="1"/>
  <c r="AA34" i="94" s="1"/>
  <c r="Y34" i="94"/>
  <c r="U35" i="94" s="1"/>
  <c r="W35" i="94" s="1"/>
  <c r="E40" i="93" l="1"/>
  <c r="L40" i="93"/>
  <c r="C40" i="93"/>
  <c r="R40" i="93" s="1"/>
  <c r="Z34" i="94"/>
  <c r="E30" i="94"/>
  <c r="C30" i="94"/>
  <c r="R30" i="94" s="1"/>
  <c r="L30" i="94"/>
  <c r="X35" i="94"/>
  <c r="AD35" i="94" s="1"/>
  <c r="S40" i="93" l="1"/>
  <c r="D40" i="93"/>
  <c r="M40" i="93"/>
  <c r="F40" i="93"/>
  <c r="Y35" i="94"/>
  <c r="U36" i="94" s="1"/>
  <c r="W36" i="94" s="1"/>
  <c r="H86" i="94"/>
  <c r="AB34" i="94"/>
  <c r="AC34" i="94" s="1"/>
  <c r="AE34" i="94" s="1"/>
  <c r="AA35" i="94" s="1"/>
  <c r="S30" i="94"/>
  <c r="D30" i="94"/>
  <c r="F30" i="94"/>
  <c r="M30" i="94"/>
  <c r="K40" i="93" l="1"/>
  <c r="B41" i="93"/>
  <c r="G40" i="93"/>
  <c r="T40" i="93"/>
  <c r="G30" i="94"/>
  <c r="T30" i="94"/>
  <c r="B31" i="94"/>
  <c r="K30" i="94"/>
  <c r="Z35" i="94"/>
  <c r="X36" i="94"/>
  <c r="AD36" i="94" s="1"/>
  <c r="C41" i="93" l="1"/>
  <c r="R41" i="93" s="1"/>
  <c r="E41" i="93"/>
  <c r="L41" i="93"/>
  <c r="D41" i="93"/>
  <c r="H88" i="94"/>
  <c r="AB35" i="94"/>
  <c r="AC35" i="94" s="1"/>
  <c r="AE35" i="94" s="1"/>
  <c r="AA36" i="94" s="1"/>
  <c r="Y36" i="94"/>
  <c r="U37" i="94" s="1"/>
  <c r="W37" i="94" s="1"/>
  <c r="E31" i="94"/>
  <c r="C31" i="94"/>
  <c r="R31" i="94" s="1"/>
  <c r="L31" i="94"/>
  <c r="K41" i="93" l="1"/>
  <c r="B43" i="93"/>
  <c r="T41" i="93"/>
  <c r="M41" i="93"/>
  <c r="F41" i="93"/>
  <c r="G41" i="93" s="1"/>
  <c r="S41" i="93"/>
  <c r="F31" i="94"/>
  <c r="M31" i="94"/>
  <c r="D31" i="94"/>
  <c r="Z36" i="94"/>
  <c r="S31" i="94"/>
  <c r="Y37" i="94"/>
  <c r="U38" i="94" s="1"/>
  <c r="W38" i="94" s="1"/>
  <c r="X37" i="94"/>
  <c r="AD37" i="94" s="1"/>
  <c r="E43" i="93" l="1"/>
  <c r="C43" i="93"/>
  <c r="R43" i="93" s="1"/>
  <c r="L43" i="93"/>
  <c r="X38" i="94"/>
  <c r="AD38" i="94" s="1"/>
  <c r="H89" i="94"/>
  <c r="AB36" i="94"/>
  <c r="AC36" i="94" s="1"/>
  <c r="AE36" i="94" s="1"/>
  <c r="AA37" i="94" s="1"/>
  <c r="G31" i="94"/>
  <c r="B33" i="94"/>
  <c r="T31" i="94"/>
  <c r="K31" i="94"/>
  <c r="S43" i="93" l="1"/>
  <c r="D43" i="93"/>
  <c r="F43" i="93"/>
  <c r="M43" i="93"/>
  <c r="Z37" i="94"/>
  <c r="C33" i="94"/>
  <c r="R33" i="94" s="1"/>
  <c r="L33" i="94"/>
  <c r="E33" i="94"/>
  <c r="Y38" i="94"/>
  <c r="U39" i="94" s="1"/>
  <c r="W39" i="94" s="1"/>
  <c r="T43" i="93" l="1"/>
  <c r="G43" i="93"/>
  <c r="B44" i="93"/>
  <c r="K43" i="93"/>
  <c r="M33" i="94"/>
  <c r="F33" i="94"/>
  <c r="X39" i="94"/>
  <c r="AD39" i="94" s="1"/>
  <c r="D33" i="94"/>
  <c r="S33" i="94"/>
  <c r="H90" i="94"/>
  <c r="AB37" i="94"/>
  <c r="AC37" i="94" s="1"/>
  <c r="AE37" i="94" s="1"/>
  <c r="AA38" i="94" s="1"/>
  <c r="L44" i="93" l="1"/>
  <c r="E44" i="93"/>
  <c r="C44" i="93"/>
  <c r="R44" i="93" s="1"/>
  <c r="K33" i="94"/>
  <c r="B34" i="94"/>
  <c r="T33" i="94"/>
  <c r="G33" i="94"/>
  <c r="Y39" i="94"/>
  <c r="U40" i="94" s="1"/>
  <c r="W40" i="94" s="1"/>
  <c r="Z38" i="94"/>
  <c r="S44" i="93" l="1"/>
  <c r="D44" i="93"/>
  <c r="F44" i="93"/>
  <c r="M44" i="93"/>
  <c r="X40" i="94"/>
  <c r="AD40" i="94" s="1"/>
  <c r="E34" i="94"/>
  <c r="C34" i="94"/>
  <c r="R34" i="94" s="1"/>
  <c r="L34" i="94"/>
  <c r="H91" i="94"/>
  <c r="AB38" i="94"/>
  <c r="AC38" i="94" s="1"/>
  <c r="AE38" i="94" s="1"/>
  <c r="AA39" i="94" s="1"/>
  <c r="K44" i="93" l="1"/>
  <c r="T44" i="93"/>
  <c r="G44" i="93"/>
  <c r="B45" i="93"/>
  <c r="Z39" i="94"/>
  <c r="F34" i="94"/>
  <c r="M34" i="94"/>
  <c r="S34" i="94"/>
  <c r="D34" i="94"/>
  <c r="Y40" i="94"/>
  <c r="U41" i="94" s="1"/>
  <c r="W41" i="94" s="1"/>
  <c r="C45" i="93" l="1"/>
  <c r="R45" i="93" s="1"/>
  <c r="L45" i="93"/>
  <c r="E45" i="93"/>
  <c r="K34" i="94"/>
  <c r="G34" i="94"/>
  <c r="T34" i="94"/>
  <c r="B35" i="94"/>
  <c r="X41" i="94"/>
  <c r="AD41" i="94" s="1"/>
  <c r="H93" i="94"/>
  <c r="AB39" i="94"/>
  <c r="AC39" i="94" s="1"/>
  <c r="AE39" i="94" s="1"/>
  <c r="AA40" i="94" s="1"/>
  <c r="S45" i="93" l="1"/>
  <c r="M45" i="93"/>
  <c r="F45" i="93"/>
  <c r="D45" i="93"/>
  <c r="Z40" i="94"/>
  <c r="E35" i="94"/>
  <c r="C35" i="94"/>
  <c r="R35" i="94" s="1"/>
  <c r="L35" i="94"/>
  <c r="Y41" i="94"/>
  <c r="U42" i="94" s="1"/>
  <c r="W42" i="94" s="1"/>
  <c r="K45" i="93" l="1"/>
  <c r="G45" i="93"/>
  <c r="T45" i="93"/>
  <c r="B46" i="93"/>
  <c r="S35" i="94"/>
  <c r="X42" i="94"/>
  <c r="AD42" i="94" s="1"/>
  <c r="F35" i="94"/>
  <c r="M35" i="94"/>
  <c r="D35" i="94"/>
  <c r="H94" i="94"/>
  <c r="AB40" i="94"/>
  <c r="AC40" i="94" s="1"/>
  <c r="AE40" i="94" s="1"/>
  <c r="AA41" i="94" s="1"/>
  <c r="C46" i="93" l="1"/>
  <c r="R46" i="93" s="1"/>
  <c r="L46" i="93"/>
  <c r="E46" i="93"/>
  <c r="Y42" i="94"/>
  <c r="U43" i="94" s="1"/>
  <c r="W43" i="94" s="1"/>
  <c r="K35" i="94"/>
  <c r="G35" i="94"/>
  <c r="T35" i="94"/>
  <c r="B36" i="94"/>
  <c r="Z41" i="94"/>
  <c r="F46" i="93" l="1"/>
  <c r="M46" i="93"/>
  <c r="S46" i="93"/>
  <c r="D46" i="93"/>
  <c r="E36" i="94"/>
  <c r="C36" i="94"/>
  <c r="R36" i="94" s="1"/>
  <c r="L36" i="94"/>
  <c r="H95" i="94"/>
  <c r="AB41" i="94"/>
  <c r="AC41" i="94" s="1"/>
  <c r="AE41" i="94" s="1"/>
  <c r="AA42" i="94" s="1"/>
  <c r="X43" i="94"/>
  <c r="AD43" i="94" s="1"/>
  <c r="B48" i="93" l="1"/>
  <c r="G46" i="93"/>
  <c r="T46" i="93"/>
  <c r="K46" i="93"/>
  <c r="Y43" i="94"/>
  <c r="U44" i="94" s="1"/>
  <c r="W44" i="94" s="1"/>
  <c r="Z42" i="94"/>
  <c r="D36" i="94"/>
  <c r="S36" i="94"/>
  <c r="F36" i="94"/>
  <c r="M36" i="94"/>
  <c r="E48" i="93" l="1"/>
  <c r="L48" i="93"/>
  <c r="C48" i="93" a="1"/>
  <c r="C48" i="93" s="1"/>
  <c r="R48" i="93" s="1"/>
  <c r="H96" i="94"/>
  <c r="AB42" i="94"/>
  <c r="AC42" i="94" s="1"/>
  <c r="AE42" i="94" s="1"/>
  <c r="AA43" i="94" s="1"/>
  <c r="K36" i="94"/>
  <c r="G36" i="94"/>
  <c r="B38" i="94"/>
  <c r="T36" i="94"/>
  <c r="X44" i="94"/>
  <c r="AD44" i="94" s="1"/>
  <c r="S48" i="93" l="1"/>
  <c r="D48" i="93"/>
  <c r="F48" i="93"/>
  <c r="M48" i="93"/>
  <c r="Y44" i="94"/>
  <c r="U45" i="94" s="1"/>
  <c r="W45" i="94" s="1"/>
  <c r="E38" i="94"/>
  <c r="C38" i="94"/>
  <c r="R38" i="94" s="1"/>
  <c r="L38" i="94"/>
  <c r="Z43" i="94"/>
  <c r="K48" i="93" l="1"/>
  <c r="B49" i="93"/>
  <c r="T48" i="93"/>
  <c r="G48" i="93"/>
  <c r="H98" i="94"/>
  <c r="AB43" i="94"/>
  <c r="AC43" i="94" s="1"/>
  <c r="AE43" i="94" s="1"/>
  <c r="AA44" i="94" s="1"/>
  <c r="D38" i="94"/>
  <c r="S38" i="94"/>
  <c r="M38" i="94"/>
  <c r="F38" i="94"/>
  <c r="Y45" i="94"/>
  <c r="U46" i="94" s="1"/>
  <c r="W46" i="94" s="1"/>
  <c r="X45" i="94"/>
  <c r="AD45" i="94" s="1"/>
  <c r="L49" i="93" l="1"/>
  <c r="C49" i="93" a="1"/>
  <c r="C49" i="93" s="1"/>
  <c r="R49" i="93" s="1"/>
  <c r="E49" i="93"/>
  <c r="T38" i="94"/>
  <c r="B39" i="94"/>
  <c r="K38" i="94"/>
  <c r="G38" i="94"/>
  <c r="X46" i="94"/>
  <c r="AD46" i="94" s="1"/>
  <c r="Z44" i="94"/>
  <c r="F49" i="93" l="1"/>
  <c r="M49" i="93"/>
  <c r="S49" i="93"/>
  <c r="D49" i="93"/>
  <c r="E39" i="94"/>
  <c r="C39" i="94"/>
  <c r="R39" i="94" s="1"/>
  <c r="L39" i="94"/>
  <c r="H99" i="94"/>
  <c r="AB44" i="94"/>
  <c r="AC44" i="94" s="1"/>
  <c r="AE44" i="94" s="1"/>
  <c r="AA45" i="94" s="1"/>
  <c r="Y46" i="94"/>
  <c r="U47" i="94" s="1"/>
  <c r="W47" i="94" s="1"/>
  <c r="K49" i="93" l="1"/>
  <c r="G49" i="93"/>
  <c r="T49" i="93"/>
  <c r="B50" i="93"/>
  <c r="Z45" i="94"/>
  <c r="D39" i="94"/>
  <c r="X47" i="94"/>
  <c r="AD47" i="94" s="1"/>
  <c r="S39" i="94"/>
  <c r="M39" i="94"/>
  <c r="F39" i="94"/>
  <c r="L50" i="93" l="1"/>
  <c r="C50" i="93" a="1"/>
  <c r="C50" i="93" s="1"/>
  <c r="R50" i="93" s="1"/>
  <c r="E50" i="93"/>
  <c r="Y47" i="94"/>
  <c r="U48" i="94" s="1"/>
  <c r="W48" i="94" s="1"/>
  <c r="T39" i="94"/>
  <c r="B40" i="94"/>
  <c r="K39" i="94"/>
  <c r="G39" i="94"/>
  <c r="H100" i="94"/>
  <c r="AB45" i="94"/>
  <c r="AC45" i="94" s="1"/>
  <c r="AE45" i="94" s="1"/>
  <c r="AA46" i="94" s="1"/>
  <c r="M50" i="93" l="1"/>
  <c r="F50" i="93"/>
  <c r="S50" i="93"/>
  <c r="D50" i="93"/>
  <c r="Z46" i="94"/>
  <c r="E40" i="94"/>
  <c r="C40" i="94"/>
  <c r="R40" i="94" s="1"/>
  <c r="L40" i="94"/>
  <c r="X48" i="94"/>
  <c r="AD48" i="94" s="1"/>
  <c r="B51" i="93" l="1"/>
  <c r="G50" i="93"/>
  <c r="K50" i="93"/>
  <c r="T50" i="93"/>
  <c r="Y48" i="94"/>
  <c r="U49" i="94" s="1"/>
  <c r="W49" i="94" s="1"/>
  <c r="M40" i="94"/>
  <c r="F40" i="94"/>
  <c r="S40" i="94"/>
  <c r="D40" i="94"/>
  <c r="H101" i="94"/>
  <c r="AB46" i="94"/>
  <c r="AC46" i="94" s="1"/>
  <c r="AE46" i="94" s="1"/>
  <c r="AA47" i="94" s="1"/>
  <c r="L51" i="93" l="1"/>
  <c r="C51" i="93" a="1"/>
  <c r="C51" i="93" s="1"/>
  <c r="R51" i="93" s="1"/>
  <c r="E51" i="93"/>
  <c r="Z47" i="94"/>
  <c r="T40" i="94"/>
  <c r="B41" i="94"/>
  <c r="K40" i="94"/>
  <c r="G40" i="94"/>
  <c r="X49" i="94"/>
  <c r="AD49" i="94" s="1"/>
  <c r="M51" i="93" l="1"/>
  <c r="F51" i="93"/>
  <c r="S51" i="93"/>
  <c r="D51" i="93"/>
  <c r="Y49" i="94"/>
  <c r="U50" i="94" s="1"/>
  <c r="W50" i="94" s="1"/>
  <c r="E41" i="94"/>
  <c r="C41" i="94"/>
  <c r="R41" i="94" s="1"/>
  <c r="L41" i="94"/>
  <c r="H103" i="94"/>
  <c r="AB47" i="94"/>
  <c r="AC47" i="94" s="1"/>
  <c r="AE47" i="94" s="1"/>
  <c r="AA48" i="94" s="1"/>
  <c r="K51" i="93" l="1"/>
  <c r="B53" i="93"/>
  <c r="G51" i="93"/>
  <c r="T51" i="93"/>
  <c r="Z48" i="94"/>
  <c r="S41" i="94"/>
  <c r="D41" i="94"/>
  <c r="M41" i="94"/>
  <c r="F41" i="94"/>
  <c r="X50" i="94"/>
  <c r="AD50" i="94" s="1"/>
  <c r="E53" i="93" l="1"/>
  <c r="L53" i="93"/>
  <c r="C53" i="93" a="1"/>
  <c r="C53" i="93" s="1"/>
  <c r="R53" i="93" s="1"/>
  <c r="B43" i="94"/>
  <c r="T41" i="94"/>
  <c r="K41" i="94"/>
  <c r="G41" i="94"/>
  <c r="Y50" i="94"/>
  <c r="U51" i="94" s="1"/>
  <c r="W51" i="94" s="1"/>
  <c r="H104" i="94"/>
  <c r="AB48" i="94"/>
  <c r="AC48" i="94" s="1"/>
  <c r="AE48" i="94" s="1"/>
  <c r="AA49" i="94" s="1"/>
  <c r="D53" i="93" l="1"/>
  <c r="S53" i="93"/>
  <c r="M53" i="93"/>
  <c r="F53" i="93"/>
  <c r="X51" i="94"/>
  <c r="AD51" i="94" s="1"/>
  <c r="Z49" i="94"/>
  <c r="L43" i="94"/>
  <c r="E43" i="94"/>
  <c r="C43" i="94"/>
  <c r="R43" i="94" s="1"/>
  <c r="K53" i="93" l="1"/>
  <c r="T53" i="93"/>
  <c r="G53" i="93"/>
  <c r="B54" i="93"/>
  <c r="S43" i="94"/>
  <c r="D43" i="94"/>
  <c r="M43" i="94"/>
  <c r="F43" i="94"/>
  <c r="H105" i="94"/>
  <c r="AB49" i="94"/>
  <c r="AC49" i="94" s="1"/>
  <c r="AE49" i="94" s="1"/>
  <c r="AA50" i="94" s="1"/>
  <c r="Y51" i="94"/>
  <c r="U52" i="94" s="1"/>
  <c r="W52" i="94" s="1"/>
  <c r="E54" i="93" l="1"/>
  <c r="L54" i="93"/>
  <c r="C54" i="93" a="1"/>
  <c r="C54" i="93" s="1"/>
  <c r="R54" i="93" s="1"/>
  <c r="X52" i="94"/>
  <c r="AD52" i="94" s="1"/>
  <c r="B44" i="94"/>
  <c r="K43" i="94"/>
  <c r="G43" i="94"/>
  <c r="T43" i="94"/>
  <c r="Z50" i="94"/>
  <c r="D54" i="93" l="1"/>
  <c r="S54" i="93"/>
  <c r="F54" i="93"/>
  <c r="M54" i="93"/>
  <c r="H106" i="94"/>
  <c r="AB50" i="94"/>
  <c r="AC50" i="94" s="1"/>
  <c r="AE50" i="94" s="1"/>
  <c r="AA51" i="94" s="1"/>
  <c r="L44" i="94"/>
  <c r="E44" i="94"/>
  <c r="C44" i="94"/>
  <c r="R44" i="94" s="1"/>
  <c r="Y52" i="94"/>
  <c r="U53" i="94" s="1"/>
  <c r="W53" i="94" s="1"/>
  <c r="T54" i="93" l="1"/>
  <c r="K54" i="93"/>
  <c r="B55" i="93"/>
  <c r="G54" i="93"/>
  <c r="S44" i="94"/>
  <c r="D44" i="94"/>
  <c r="X53" i="94"/>
  <c r="AD53" i="94" s="1"/>
  <c r="M44" i="94"/>
  <c r="F44" i="94"/>
  <c r="Z51" i="94"/>
  <c r="L55" i="93" l="1"/>
  <c r="E55" i="93"/>
  <c r="C55" i="93" a="1"/>
  <c r="C55" i="93" s="1"/>
  <c r="R55" i="93" s="1"/>
  <c r="Y53" i="94"/>
  <c r="U54" i="94" s="1"/>
  <c r="W54" i="94" s="1"/>
  <c r="B45" i="94"/>
  <c r="K44" i="94"/>
  <c r="G44" i="94"/>
  <c r="T44" i="94"/>
  <c r="H108" i="94"/>
  <c r="AB51" i="94"/>
  <c r="AC51" i="94" s="1"/>
  <c r="AE51" i="94" s="1"/>
  <c r="AA52" i="94" s="1"/>
  <c r="S55" i="93" l="1"/>
  <c r="F55" i="93"/>
  <c r="M55" i="93"/>
  <c r="D55" i="93"/>
  <c r="Z52" i="94"/>
  <c r="L45" i="94"/>
  <c r="E45" i="94"/>
  <c r="C45" i="94"/>
  <c r="R45" i="94" s="1"/>
  <c r="X54" i="94"/>
  <c r="AD54" i="94" s="1"/>
  <c r="G55" i="93" l="1"/>
  <c r="T55" i="93"/>
  <c r="B56" i="93"/>
  <c r="K55" i="93"/>
  <c r="M45" i="94"/>
  <c r="F45" i="94"/>
  <c r="S45" i="94"/>
  <c r="Y54" i="94"/>
  <c r="U55" i="94" s="1"/>
  <c r="W55" i="94" s="1"/>
  <c r="D45" i="94"/>
  <c r="H109" i="94"/>
  <c r="AB52" i="94"/>
  <c r="AC52" i="94" s="1"/>
  <c r="AE52" i="94" s="1"/>
  <c r="AA53" i="94" s="1"/>
  <c r="L56" i="93" l="1"/>
  <c r="C56" i="93" a="1"/>
  <c r="C56" i="93" s="1"/>
  <c r="R56" i="93" s="1"/>
  <c r="E56" i="93"/>
  <c r="D56" i="93"/>
  <c r="Z53" i="94"/>
  <c r="B46" i="94"/>
  <c r="K45" i="94"/>
  <c r="G45" i="94"/>
  <c r="T45" i="94"/>
  <c r="X55" i="94"/>
  <c r="AD55" i="94" s="1"/>
  <c r="K56" i="93" l="1"/>
  <c r="B58" i="93"/>
  <c r="T56" i="93"/>
  <c r="M56" i="93"/>
  <c r="F56" i="93"/>
  <c r="G56" i="93" s="1"/>
  <c r="S56" i="93"/>
  <c r="Y55" i="94"/>
  <c r="U56" i="94" s="1"/>
  <c r="W56" i="94" s="1"/>
  <c r="H110" i="94"/>
  <c r="AB53" i="94"/>
  <c r="AC53" i="94" s="1"/>
  <c r="AE53" i="94" s="1"/>
  <c r="AA54" i="94" s="1"/>
  <c r="L46" i="94"/>
  <c r="E46" i="94"/>
  <c r="C46" i="94"/>
  <c r="R46" i="94" s="1"/>
  <c r="L58" i="93" l="1"/>
  <c r="C58" i="93" a="1"/>
  <c r="C58" i="93" s="1"/>
  <c r="R58" i="93" s="1"/>
  <c r="E58" i="93"/>
  <c r="D46" i="94"/>
  <c r="Z54" i="94"/>
  <c r="S46" i="94"/>
  <c r="M46" i="94"/>
  <c r="F46" i="94"/>
  <c r="Y56" i="94"/>
  <c r="U57" i="94" s="1"/>
  <c r="W57" i="94" s="1"/>
  <c r="X56" i="94"/>
  <c r="AD56" i="94" s="1"/>
  <c r="M58" i="93" l="1"/>
  <c r="F58" i="93"/>
  <c r="D58" i="93"/>
  <c r="S58" i="93"/>
  <c r="X57" i="94"/>
  <c r="AD57" i="94" s="1"/>
  <c r="H111" i="94"/>
  <c r="AB54" i="94"/>
  <c r="AC54" i="94" s="1"/>
  <c r="AE54" i="94" s="1"/>
  <c r="AA55" i="94" s="1"/>
  <c r="K46" i="94"/>
  <c r="G46" i="94"/>
  <c r="B48" i="94"/>
  <c r="T46" i="94"/>
  <c r="K58" i="93" l="1"/>
  <c r="G58" i="93"/>
  <c r="B59" i="93"/>
  <c r="T58" i="93"/>
  <c r="Z55" i="94"/>
  <c r="Y57" i="94"/>
  <c r="U58" i="94" s="1"/>
  <c r="W58" i="94" s="1"/>
  <c r="E48" i="94"/>
  <c r="L48" i="94"/>
  <c r="C48" i="94" a="1"/>
  <c r="C48" i="94" s="1"/>
  <c r="R48" i="94" s="1"/>
  <c r="L59" i="93" l="1"/>
  <c r="C59" i="93" a="1"/>
  <c r="C59" i="93" s="1"/>
  <c r="R59" i="93" s="1"/>
  <c r="E59" i="93"/>
  <c r="D48" i="94"/>
  <c r="F48" i="94"/>
  <c r="M48" i="94"/>
  <c r="H113" i="94"/>
  <c r="AB55" i="94"/>
  <c r="AC55" i="94" s="1"/>
  <c r="AE55" i="94" s="1"/>
  <c r="AA56" i="94" s="1"/>
  <c r="S48" i="94"/>
  <c r="Y58" i="94"/>
  <c r="U59" i="94" s="1"/>
  <c r="W59" i="94" s="1"/>
  <c r="X58" i="94"/>
  <c r="AD58" i="94" s="1"/>
  <c r="M59" i="93" l="1"/>
  <c r="F59" i="93"/>
  <c r="S59" i="93"/>
  <c r="D59" i="93"/>
  <c r="X59" i="94"/>
  <c r="AD59" i="94" s="1"/>
  <c r="Z56" i="94"/>
  <c r="T48" i="94"/>
  <c r="B49" i="94"/>
  <c r="K48" i="94"/>
  <c r="G48" i="94"/>
  <c r="T59" i="93" l="1"/>
  <c r="K59" i="93"/>
  <c r="G59" i="93"/>
  <c r="B60" i="93"/>
  <c r="L49" i="94"/>
  <c r="C49" i="94" a="1"/>
  <c r="C49" i="94" s="1"/>
  <c r="R49" i="94" s="1"/>
  <c r="E49" i="94"/>
  <c r="H114" i="94"/>
  <c r="AB56" i="94"/>
  <c r="AC56" i="94" s="1"/>
  <c r="AE56" i="94" s="1"/>
  <c r="AA57" i="94" s="1"/>
  <c r="Y59" i="94"/>
  <c r="U60" i="94" s="1"/>
  <c r="W60" i="94" s="1"/>
  <c r="E60" i="93" l="1"/>
  <c r="L60" i="93"/>
  <c r="C60" i="93" a="1"/>
  <c r="C60" i="93" s="1"/>
  <c r="R60" i="93" s="1"/>
  <c r="X60" i="94"/>
  <c r="AD60" i="94" s="1"/>
  <c r="Z57" i="94"/>
  <c r="M49" i="94"/>
  <c r="F49" i="94"/>
  <c r="S49" i="94"/>
  <c r="D49" i="94"/>
  <c r="S60" i="93" l="1"/>
  <c r="D60" i="93"/>
  <c r="M60" i="93"/>
  <c r="F60" i="93"/>
  <c r="H115" i="94"/>
  <c r="AB57" i="94"/>
  <c r="AC57" i="94" s="1"/>
  <c r="AE57" i="94" s="1"/>
  <c r="AA58" i="94" s="1"/>
  <c r="B50" i="94"/>
  <c r="K49" i="94"/>
  <c r="G49" i="94"/>
  <c r="T49" i="94"/>
  <c r="Y60" i="94"/>
  <c r="U61" i="94" s="1"/>
  <c r="W61" i="94" s="1"/>
  <c r="T60" i="93" l="1"/>
  <c r="G60" i="93"/>
  <c r="B61" i="93"/>
  <c r="K60" i="93"/>
  <c r="Z58" i="94"/>
  <c r="X61" i="94"/>
  <c r="AD61" i="94" s="1"/>
  <c r="L50" i="94"/>
  <c r="C50" i="94" a="1"/>
  <c r="C50" i="94" s="1"/>
  <c r="R50" i="94" s="1"/>
  <c r="E50" i="94"/>
  <c r="E61" i="93" l="1"/>
  <c r="L61" i="93"/>
  <c r="C61" i="93" a="1"/>
  <c r="C61" i="93" s="1"/>
  <c r="R61" i="93" s="1"/>
  <c r="D50" i="94"/>
  <c r="F50" i="94"/>
  <c r="M50" i="94"/>
  <c r="S50" i="94"/>
  <c r="H116" i="94"/>
  <c r="AB58" i="94"/>
  <c r="AC58" i="94" s="1"/>
  <c r="AE58" i="94" s="1"/>
  <c r="AA59" i="94" s="1"/>
  <c r="Y61" i="94"/>
  <c r="U62" i="94" s="1"/>
  <c r="W62" i="94" s="1"/>
  <c r="S61" i="93" l="1"/>
  <c r="D61" i="93"/>
  <c r="F61" i="93"/>
  <c r="M61" i="93"/>
  <c r="Z59" i="94"/>
  <c r="X62" i="94"/>
  <c r="AD62" i="94" s="1"/>
  <c r="K50" i="94"/>
  <c r="G50" i="94"/>
  <c r="T50" i="94"/>
  <c r="B51" i="94"/>
  <c r="T61" i="93" l="1"/>
  <c r="G61" i="93"/>
  <c r="B63" i="93"/>
  <c r="K61" i="93"/>
  <c r="E51" i="94"/>
  <c r="L51" i="94"/>
  <c r="C51" i="94" a="1"/>
  <c r="C51" i="94" s="1"/>
  <c r="R51" i="94" s="1"/>
  <c r="Y62" i="94"/>
  <c r="H118" i="94"/>
  <c r="AB59" i="94"/>
  <c r="AC59" i="94" s="1"/>
  <c r="AE59" i="94" s="1"/>
  <c r="AA60" i="94" s="1"/>
  <c r="E63" i="93" l="1"/>
  <c r="C63" i="93" a="1"/>
  <c r="C63" i="93" s="1"/>
  <c r="R63" i="93" s="1"/>
  <c r="L63" i="93"/>
  <c r="Z60" i="94"/>
  <c r="S51" i="94"/>
  <c r="D51" i="94"/>
  <c r="F51" i="94"/>
  <c r="M51" i="94"/>
  <c r="D63" i="93" l="1"/>
  <c r="S63" i="93"/>
  <c r="F63" i="93"/>
  <c r="M63" i="93"/>
  <c r="G51" i="94"/>
  <c r="B53" i="94"/>
  <c r="T51" i="94"/>
  <c r="K51" i="94"/>
  <c r="H119" i="94"/>
  <c r="AB60" i="94"/>
  <c r="AC60" i="94" s="1"/>
  <c r="AE60" i="94" s="1"/>
  <c r="AA61" i="94" s="1"/>
  <c r="G63" i="93" l="1"/>
  <c r="T63" i="93"/>
  <c r="B64" i="93"/>
  <c r="K63" i="93"/>
  <c r="Z61" i="94"/>
  <c r="L53" i="94"/>
  <c r="C53" i="94" a="1"/>
  <c r="C53" i="94" s="1"/>
  <c r="R53" i="94" s="1"/>
  <c r="E53" i="94"/>
  <c r="E64" i="93" l="1"/>
  <c r="C64" i="93" a="1"/>
  <c r="C64" i="93" s="1"/>
  <c r="R64" i="93" s="1"/>
  <c r="L64" i="93"/>
  <c r="M53" i="94"/>
  <c r="F53" i="94"/>
  <c r="D53" i="94"/>
  <c r="S53" i="94"/>
  <c r="H120" i="94"/>
  <c r="AB61" i="94"/>
  <c r="AC61" i="94" s="1"/>
  <c r="AE61" i="94" s="1"/>
  <c r="AA62" i="94" s="1"/>
  <c r="S64" i="93" l="1"/>
  <c r="D64" i="93"/>
  <c r="F64" i="93"/>
  <c r="M64" i="93"/>
  <c r="B54" i="94"/>
  <c r="K53" i="94"/>
  <c r="G53" i="94"/>
  <c r="T53" i="94"/>
  <c r="Z62" i="94"/>
  <c r="B65" i="93" l="1"/>
  <c r="G64" i="93"/>
  <c r="T64" i="93"/>
  <c r="K64" i="93"/>
  <c r="AB62" i="94"/>
  <c r="AC62" i="94" s="1"/>
  <c r="AE62" i="94" s="1"/>
  <c r="H121" i="94"/>
  <c r="E54" i="94"/>
  <c r="L54" i="94"/>
  <c r="C54" i="94" a="1"/>
  <c r="C54" i="94" s="1"/>
  <c r="R54" i="94" s="1"/>
  <c r="C3" i="93"/>
  <c r="L65" i="93" l="1"/>
  <c r="C65" i="93" a="1"/>
  <c r="C65" i="93" s="1"/>
  <c r="R65" i="93" s="1"/>
  <c r="E65" i="93"/>
  <c r="D65" i="93"/>
  <c r="F54" i="94"/>
  <c r="M54" i="94"/>
  <c r="S54" i="94"/>
  <c r="D54" i="94"/>
  <c r="A4" i="93"/>
  <c r="L3" i="93"/>
  <c r="E3" i="93"/>
  <c r="M3" i="93" s="1"/>
  <c r="D3" i="93"/>
  <c r="T3" i="93" s="1"/>
  <c r="K65" i="93" l="1"/>
  <c r="B66" i="93"/>
  <c r="T65" i="93"/>
  <c r="M65" i="93"/>
  <c r="F65" i="93"/>
  <c r="G65" i="93" s="1"/>
  <c r="S65" i="93"/>
  <c r="K54" i="94"/>
  <c r="G54" i="94"/>
  <c r="T54" i="94"/>
  <c r="B55" i="94"/>
  <c r="K3" i="93"/>
  <c r="B4" i="93" s="1"/>
  <c r="F3" i="93"/>
  <c r="G3" i="93" s="1"/>
  <c r="L66" i="93" l="1"/>
  <c r="C66" i="93" a="1"/>
  <c r="C66" i="93" s="1"/>
  <c r="R66" i="93" s="1"/>
  <c r="E66" i="93"/>
  <c r="E55" i="94"/>
  <c r="L55" i="94"/>
  <c r="C55" i="94" a="1"/>
  <c r="C55" i="94" s="1"/>
  <c r="R55" i="94" s="1"/>
  <c r="L4" i="93"/>
  <c r="E4" i="93"/>
  <c r="D4" i="93"/>
  <c r="T4" i="93" s="1"/>
  <c r="D66" i="93" l="1"/>
  <c r="S66" i="93"/>
  <c r="M66" i="93"/>
  <c r="F66" i="93"/>
  <c r="S55" i="94"/>
  <c r="D55" i="94"/>
  <c r="F55" i="94"/>
  <c r="M55" i="94"/>
  <c r="K4" i="93"/>
  <c r="M4" i="93"/>
  <c r="F4" i="93"/>
  <c r="G4" i="93" s="1"/>
  <c r="K66" i="93" l="1"/>
  <c r="B68" i="93"/>
  <c r="G66" i="93"/>
  <c r="T66" i="93"/>
  <c r="G55" i="94"/>
  <c r="T55" i="94"/>
  <c r="B56" i="94"/>
  <c r="K55" i="94"/>
  <c r="R3" i="93"/>
  <c r="S3" i="93" s="1"/>
  <c r="A5" i="93"/>
  <c r="A6" i="93" s="1"/>
  <c r="A8" i="93" s="1"/>
  <c r="A9" i="93" s="1"/>
  <c r="A10" i="93" s="1"/>
  <c r="A11" i="93" s="1"/>
  <c r="AB3" i="93"/>
  <c r="AC3" i="93" s="1"/>
  <c r="V3" i="93"/>
  <c r="L68" i="93" l="1"/>
  <c r="C68" i="93" a="1"/>
  <c r="C68" i="93" s="1"/>
  <c r="R68" i="93" s="1"/>
  <c r="E68" i="93"/>
  <c r="E56" i="94"/>
  <c r="L56" i="94"/>
  <c r="C56" i="94" a="1"/>
  <c r="C56" i="94" s="1"/>
  <c r="R56" i="94" s="1"/>
  <c r="V4" i="93"/>
  <c r="V5" i="93" s="1"/>
  <c r="V6" i="93" s="1"/>
  <c r="V7" i="93" s="1"/>
  <c r="V8" i="93" s="1"/>
  <c r="V9" i="93" s="1"/>
  <c r="V10" i="93" s="1"/>
  <c r="V11" i="93" s="1"/>
  <c r="V12" i="93" s="1"/>
  <c r="V13" i="93" s="1"/>
  <c r="V14" i="93" s="1"/>
  <c r="V15" i="93" s="1"/>
  <c r="V16" i="93" s="1"/>
  <c r="V17" i="93" s="1"/>
  <c r="V18" i="93" s="1"/>
  <c r="V19" i="93" s="1"/>
  <c r="V20" i="93" s="1"/>
  <c r="V21" i="93" s="1"/>
  <c r="V22" i="93" s="1"/>
  <c r="V23" i="93" s="1"/>
  <c r="V24" i="93" s="1"/>
  <c r="V25" i="93" s="1"/>
  <c r="V26" i="93" s="1"/>
  <c r="V27" i="93" s="1"/>
  <c r="V28" i="93" s="1"/>
  <c r="V29" i="93" s="1"/>
  <c r="V30" i="93" s="1"/>
  <c r="V31" i="93" s="1"/>
  <c r="V32" i="93" s="1"/>
  <c r="V33" i="93" s="1"/>
  <c r="V34" i="93" s="1"/>
  <c r="V35" i="93" s="1"/>
  <c r="V36" i="93" s="1"/>
  <c r="V37" i="93" s="1"/>
  <c r="V38" i="93" s="1"/>
  <c r="V39" i="93" s="1"/>
  <c r="V40" i="93" s="1"/>
  <c r="V41" i="93" s="1"/>
  <c r="V42" i="93" s="1"/>
  <c r="V43" i="93" s="1"/>
  <c r="V44" i="93" s="1"/>
  <c r="V45" i="93" s="1"/>
  <c r="V46" i="93" s="1"/>
  <c r="V47" i="93" s="1"/>
  <c r="V48" i="93" s="1"/>
  <c r="V49" i="93" s="1"/>
  <c r="V50" i="93" s="1"/>
  <c r="V51" i="93" s="1"/>
  <c r="V52" i="93" s="1"/>
  <c r="V53" i="93" s="1"/>
  <c r="V54" i="93" s="1"/>
  <c r="V55" i="93" s="1"/>
  <c r="V56" i="93" s="1"/>
  <c r="V57" i="93" s="1"/>
  <c r="V58" i="93" s="1"/>
  <c r="V59" i="93" s="1"/>
  <c r="V60" i="93" s="1"/>
  <c r="V61" i="93" s="1"/>
  <c r="V62" i="93" s="1"/>
  <c r="W3" i="93"/>
  <c r="D68" i="93" l="1"/>
  <c r="M68" i="93"/>
  <c r="F68" i="93"/>
  <c r="S68" i="93"/>
  <c r="D56" i="94"/>
  <c r="S56" i="94"/>
  <c r="M56" i="94"/>
  <c r="F56" i="94"/>
  <c r="R4" i="93"/>
  <c r="S4" i="93" s="1"/>
  <c r="X3" i="93"/>
  <c r="AD3" i="93" s="1"/>
  <c r="AE3" i="93" s="1"/>
  <c r="AA4" i="93" s="1"/>
  <c r="K68" i="93" l="1"/>
  <c r="T68" i="93"/>
  <c r="G68" i="93"/>
  <c r="B69" i="93"/>
  <c r="K56" i="94"/>
  <c r="G56" i="94"/>
  <c r="B58" i="94"/>
  <c r="T56" i="94"/>
  <c r="B5" i="93"/>
  <c r="C5" i="93" s="1"/>
  <c r="Y3" i="93"/>
  <c r="U4" i="93" s="1"/>
  <c r="W4" i="93" s="1"/>
  <c r="L69" i="93" l="1"/>
  <c r="C69" i="93" a="1"/>
  <c r="C69" i="93" s="1"/>
  <c r="R69" i="93" s="1"/>
  <c r="E69" i="93"/>
  <c r="E58" i="94"/>
  <c r="L58" i="94"/>
  <c r="C58" i="94" a="1"/>
  <c r="C58" i="94" s="1"/>
  <c r="R58" i="94" s="1"/>
  <c r="E5" i="93"/>
  <c r="F5" i="93" s="1"/>
  <c r="R5" i="93"/>
  <c r="S5" i="93" s="1"/>
  <c r="X4" i="93"/>
  <c r="AD4" i="93" s="1"/>
  <c r="L5" i="93"/>
  <c r="Z4" i="93"/>
  <c r="M69" i="93" l="1"/>
  <c r="F69" i="93"/>
  <c r="S69" i="93"/>
  <c r="D69" i="93"/>
  <c r="S58" i="94"/>
  <c r="D58" i="94"/>
  <c r="F58" i="94"/>
  <c r="M58" i="94"/>
  <c r="AB4" i="93"/>
  <c r="AC4" i="93" s="1"/>
  <c r="AE4" i="93" s="1"/>
  <c r="AA5" i="93" s="1"/>
  <c r="D5" i="93"/>
  <c r="T5" i="93" s="1"/>
  <c r="M5" i="93"/>
  <c r="Y4" i="93"/>
  <c r="U5" i="93" s="1"/>
  <c r="W5" i="93" s="1"/>
  <c r="B70" i="93" l="1"/>
  <c r="T69" i="93"/>
  <c r="K69" i="93"/>
  <c r="G69" i="93"/>
  <c r="G58" i="94"/>
  <c r="T58" i="94"/>
  <c r="B59" i="94"/>
  <c r="K58" i="94"/>
  <c r="X5" i="93"/>
  <c r="AD5" i="93" s="1"/>
  <c r="K5" i="93"/>
  <c r="G5" i="93"/>
  <c r="B6" i="93"/>
  <c r="C6" i="93" s="1"/>
  <c r="Z5" i="93"/>
  <c r="E70" i="93" l="1"/>
  <c r="L70" i="93"/>
  <c r="C70" i="93" a="1"/>
  <c r="C70" i="93" s="1"/>
  <c r="R70" i="93" s="1"/>
  <c r="E59" i="94"/>
  <c r="L59" i="94"/>
  <c r="C59" i="94" a="1"/>
  <c r="C59" i="94" s="1"/>
  <c r="R59" i="94" s="1"/>
  <c r="E6" i="93"/>
  <c r="F6" i="93" s="1"/>
  <c r="R6" i="93"/>
  <c r="S6" i="93" s="1"/>
  <c r="L6" i="93"/>
  <c r="AB5" i="93"/>
  <c r="AC5" i="93" s="1"/>
  <c r="AE5" i="93" s="1"/>
  <c r="AA6" i="93" s="1"/>
  <c r="Y5" i="93"/>
  <c r="U6" i="93" s="1"/>
  <c r="W6" i="93" s="1"/>
  <c r="S70" i="93" l="1"/>
  <c r="D70" i="93"/>
  <c r="M70" i="93"/>
  <c r="F70" i="93"/>
  <c r="S59" i="94"/>
  <c r="D59" i="94"/>
  <c r="F59" i="94"/>
  <c r="M59" i="94"/>
  <c r="D6" i="93"/>
  <c r="X6" i="93"/>
  <c r="AD6" i="93" s="1"/>
  <c r="Z6" i="93"/>
  <c r="M6" i="93"/>
  <c r="K70" i="93" l="1"/>
  <c r="T70" i="93"/>
  <c r="B71" i="93"/>
  <c r="G70" i="93"/>
  <c r="B60" i="94"/>
  <c r="T59" i="94"/>
  <c r="K59" i="94"/>
  <c r="G59" i="94"/>
  <c r="K6" i="93"/>
  <c r="T6" i="93"/>
  <c r="G6" i="93"/>
  <c r="B8" i="93"/>
  <c r="L8" i="93" s="1"/>
  <c r="AB6" i="93"/>
  <c r="AC6" i="93" s="1"/>
  <c r="AE6" i="93" s="1"/>
  <c r="AA7" i="93" s="1"/>
  <c r="Y6" i="93"/>
  <c r="U7" i="93" s="1"/>
  <c r="W7" i="93" s="1"/>
  <c r="E71" i="93" l="1"/>
  <c r="L71" i="93"/>
  <c r="C71" i="93" a="1"/>
  <c r="C71" i="93" s="1"/>
  <c r="R71" i="93" s="1"/>
  <c r="E60" i="94"/>
  <c r="L60" i="94"/>
  <c r="C60" i="94" a="1"/>
  <c r="C60" i="94" s="1"/>
  <c r="R60" i="94" s="1"/>
  <c r="C8" i="93"/>
  <c r="R8" i="93" s="1"/>
  <c r="S8" i="93" s="1"/>
  <c r="E8" i="93"/>
  <c r="F8" i="93" s="1"/>
  <c r="Z7" i="93"/>
  <c r="X7" i="93"/>
  <c r="AD7" i="93" s="1"/>
  <c r="D71" i="93" l="1"/>
  <c r="S71" i="93"/>
  <c r="F71" i="93"/>
  <c r="M71" i="93"/>
  <c r="S60" i="94"/>
  <c r="D60" i="94"/>
  <c r="F60" i="94"/>
  <c r="M60" i="94"/>
  <c r="M8" i="93"/>
  <c r="D8" i="93"/>
  <c r="Y7" i="93"/>
  <c r="U8" i="93" s="1"/>
  <c r="W8" i="93" s="1"/>
  <c r="AB7" i="93"/>
  <c r="AC7" i="93" s="1"/>
  <c r="AE7" i="93" s="1"/>
  <c r="AA8" i="93" s="1"/>
  <c r="T71" i="93" l="1"/>
  <c r="G71" i="93"/>
  <c r="B73" i="93"/>
  <c r="K71" i="93"/>
  <c r="T60" i="94"/>
  <c r="B61" i="94"/>
  <c r="K60" i="94"/>
  <c r="G60" i="94"/>
  <c r="G8" i="93"/>
  <c r="T8" i="93"/>
  <c r="K8" i="93"/>
  <c r="B9" i="93"/>
  <c r="E9" i="93" s="1"/>
  <c r="F9" i="93" s="1"/>
  <c r="Z8" i="93"/>
  <c r="X8" i="93"/>
  <c r="AD8" i="93" s="1"/>
  <c r="E73" i="93" l="1"/>
  <c r="C73" i="93" a="1"/>
  <c r="C73" i="93" s="1"/>
  <c r="R73" i="93" s="1"/>
  <c r="L73" i="93"/>
  <c r="L61" i="94"/>
  <c r="C61" i="94" a="1"/>
  <c r="C61" i="94" s="1"/>
  <c r="R61" i="94" s="1"/>
  <c r="E61" i="94"/>
  <c r="L9" i="93"/>
  <c r="C9" i="93"/>
  <c r="R9" i="93" s="1"/>
  <c r="S9" i="93" s="1"/>
  <c r="Y8" i="93"/>
  <c r="U9" i="93" s="1"/>
  <c r="W9" i="93" s="1"/>
  <c r="M9" i="93"/>
  <c r="AB8" i="93"/>
  <c r="AC8" i="93" s="1"/>
  <c r="AE8" i="93" s="1"/>
  <c r="AA9" i="93" s="1"/>
  <c r="S73" i="93" l="1"/>
  <c r="D73" i="93"/>
  <c r="F73" i="93"/>
  <c r="M73" i="93"/>
  <c r="S61" i="94"/>
  <c r="M61" i="94"/>
  <c r="F61" i="94"/>
  <c r="D61" i="94"/>
  <c r="D9" i="93"/>
  <c r="T9" i="93" s="1"/>
  <c r="Z9" i="93"/>
  <c r="X9" i="93"/>
  <c r="AD9" i="93" s="1"/>
  <c r="G73" i="93" l="1"/>
  <c r="T73" i="93"/>
  <c r="B74" i="93"/>
  <c r="K73" i="93"/>
  <c r="K61" i="94"/>
  <c r="G61" i="94"/>
  <c r="B63" i="94"/>
  <c r="T61" i="94"/>
  <c r="G9" i="93"/>
  <c r="K9" i="93"/>
  <c r="B10" i="93"/>
  <c r="E10" i="93" s="1"/>
  <c r="F10" i="93" s="1"/>
  <c r="Y9" i="93"/>
  <c r="U10" i="93" s="1"/>
  <c r="W10" i="93" s="1"/>
  <c r="AB9" i="93"/>
  <c r="AC9" i="93" s="1"/>
  <c r="AE9" i="93" s="1"/>
  <c r="AA10" i="93" s="1"/>
  <c r="L74" i="93" l="1"/>
  <c r="E74" i="93"/>
  <c r="C74" i="93" a="1"/>
  <c r="C74" i="93" s="1"/>
  <c r="R74" i="93" s="1"/>
  <c r="E63" i="94"/>
  <c r="L63" i="94"/>
  <c r="C63" i="94" a="1"/>
  <c r="C63" i="94" s="1"/>
  <c r="R63" i="94" s="1"/>
  <c r="C10" i="93"/>
  <c r="R10" i="93" s="1"/>
  <c r="S10" i="93" s="1"/>
  <c r="L10" i="93"/>
  <c r="Z10" i="93"/>
  <c r="X10" i="93"/>
  <c r="AD10" i="93" s="1"/>
  <c r="M10" i="93"/>
  <c r="F74" i="93" l="1"/>
  <c r="M74" i="93"/>
  <c r="S74" i="93"/>
  <c r="D74" i="93"/>
  <c r="D63" i="94"/>
  <c r="S63" i="94"/>
  <c r="F63" i="94"/>
  <c r="M63" i="94"/>
  <c r="D10" i="93"/>
  <c r="T10" i="93" s="1"/>
  <c r="Y10" i="93"/>
  <c r="U11" i="93" s="1"/>
  <c r="W11" i="93" s="1"/>
  <c r="AB10" i="93"/>
  <c r="AC10" i="93" s="1"/>
  <c r="AE10" i="93" s="1"/>
  <c r="AA11" i="93" s="1"/>
  <c r="B75" i="93" l="1"/>
  <c r="G74" i="93"/>
  <c r="T74" i="93"/>
  <c r="K74" i="93"/>
  <c r="G63" i="94"/>
  <c r="T63" i="94"/>
  <c r="K63" i="94"/>
  <c r="B64" i="94"/>
  <c r="G10" i="93"/>
  <c r="B11" i="93"/>
  <c r="L11" i="93" s="1"/>
  <c r="K10" i="93"/>
  <c r="E11" i="93"/>
  <c r="F11" i="93" s="1"/>
  <c r="Z11" i="93"/>
  <c r="X11" i="93"/>
  <c r="AD11" i="93" s="1"/>
  <c r="E75" i="93" l="1"/>
  <c r="L75" i="93"/>
  <c r="C75" i="93" a="1"/>
  <c r="C75" i="93" s="1"/>
  <c r="R75" i="93" s="1"/>
  <c r="E64" i="94"/>
  <c r="L64" i="94"/>
  <c r="C64" i="94" a="1"/>
  <c r="C64" i="94" s="1"/>
  <c r="R64" i="94" s="1"/>
  <c r="C11" i="93"/>
  <c r="R11" i="93" s="1"/>
  <c r="S11" i="93" s="1"/>
  <c r="M11" i="93"/>
  <c r="Y11" i="93"/>
  <c r="U12" i="93" s="1"/>
  <c r="W12" i="93" s="1"/>
  <c r="AB11" i="93"/>
  <c r="AC11" i="93" s="1"/>
  <c r="AE11" i="93" s="1"/>
  <c r="AA12" i="93" s="1"/>
  <c r="D75" i="93" l="1"/>
  <c r="S75" i="93"/>
  <c r="F75" i="93"/>
  <c r="M75" i="93"/>
  <c r="D11" i="93"/>
  <c r="T11" i="93" s="1"/>
  <c r="D64" i="94"/>
  <c r="S64" i="94"/>
  <c r="F64" i="94"/>
  <c r="M64" i="94"/>
  <c r="G11" i="93"/>
  <c r="K11" i="93"/>
  <c r="Z12" i="93"/>
  <c r="X12" i="93"/>
  <c r="AD12" i="93" s="1"/>
  <c r="K75" i="93" l="1"/>
  <c r="B76" i="93"/>
  <c r="G75" i="93"/>
  <c r="T75" i="93"/>
  <c r="B65" i="94"/>
  <c r="G64" i="94"/>
  <c r="T64" i="94"/>
  <c r="K64" i="94"/>
  <c r="Y12" i="93"/>
  <c r="U13" i="93" s="1"/>
  <c r="W13" i="93" s="1"/>
  <c r="AB12" i="93"/>
  <c r="AC12" i="93" s="1"/>
  <c r="AE12" i="93" s="1"/>
  <c r="AA13" i="93" s="1"/>
  <c r="L76" i="93" l="1"/>
  <c r="C76" i="93" a="1"/>
  <c r="C76" i="93" s="1"/>
  <c r="R76" i="93" s="1"/>
  <c r="E76" i="93"/>
  <c r="E65" i="94"/>
  <c r="L65" i="94"/>
  <c r="C65" i="94" a="1"/>
  <c r="C65" i="94" s="1"/>
  <c r="R65" i="94" s="1"/>
  <c r="X13" i="93"/>
  <c r="AD13" i="93" s="1"/>
  <c r="Z13" i="93"/>
  <c r="F76" i="93" l="1"/>
  <c r="M76" i="93"/>
  <c r="D76" i="93"/>
  <c r="S76" i="93"/>
  <c r="D65" i="94"/>
  <c r="S65" i="94"/>
  <c r="F65" i="94"/>
  <c r="M65" i="94"/>
  <c r="Y13" i="93"/>
  <c r="U14" i="93" s="1"/>
  <c r="W14" i="93" s="1"/>
  <c r="X14" i="93" s="1"/>
  <c r="AD14" i="93" s="1"/>
  <c r="AB13" i="93"/>
  <c r="AC13" i="93" s="1"/>
  <c r="AE13" i="93" s="1"/>
  <c r="AA14" i="93" s="1"/>
  <c r="K76" i="93" l="1"/>
  <c r="B78" i="93"/>
  <c r="T76" i="93"/>
  <c r="G76" i="93"/>
  <c r="K65" i="94"/>
  <c r="B66" i="94"/>
  <c r="G65" i="94"/>
  <c r="T65" i="94"/>
  <c r="Y14" i="93"/>
  <c r="U15" i="93" s="1"/>
  <c r="W15" i="93" s="1"/>
  <c r="Z14" i="93"/>
  <c r="L78" i="93" l="1"/>
  <c r="C78" i="93" a="1"/>
  <c r="C78" i="93" s="1"/>
  <c r="R78" i="93" s="1"/>
  <c r="E78" i="93"/>
  <c r="L66" i="94"/>
  <c r="C66" i="94" a="1"/>
  <c r="C66" i="94" s="1"/>
  <c r="R66" i="94" s="1"/>
  <c r="E66" i="94"/>
  <c r="AB14" i="93"/>
  <c r="AC14" i="93" s="1"/>
  <c r="AE14" i="93" s="1"/>
  <c r="AA15" i="93" s="1"/>
  <c r="X15" i="93"/>
  <c r="AD15" i="93" s="1"/>
  <c r="S78" i="93" l="1"/>
  <c r="M78" i="93"/>
  <c r="F78" i="93"/>
  <c r="D78" i="93"/>
  <c r="F66" i="94"/>
  <c r="M66" i="94"/>
  <c r="S66" i="94"/>
  <c r="D66" i="94"/>
  <c r="Y15" i="93"/>
  <c r="U16" i="93" s="1"/>
  <c r="W16" i="93" s="1"/>
  <c r="X16" i="93" s="1"/>
  <c r="AD16" i="93" s="1"/>
  <c r="Z15" i="93"/>
  <c r="K78" i="93" l="1"/>
  <c r="G78" i="93"/>
  <c r="B79" i="93"/>
  <c r="T78" i="93"/>
  <c r="K66" i="94"/>
  <c r="B68" i="94"/>
  <c r="G66" i="94"/>
  <c r="T66" i="94"/>
  <c r="AB15" i="93"/>
  <c r="AC15" i="93" s="1"/>
  <c r="AE15" i="93" s="1"/>
  <c r="AA16" i="93" s="1"/>
  <c r="Y16" i="93"/>
  <c r="U17" i="93" s="1"/>
  <c r="W17" i="93" s="1"/>
  <c r="L79" i="93" l="1"/>
  <c r="C79" i="93" a="1"/>
  <c r="C79" i="93" s="1"/>
  <c r="R79" i="93" s="1"/>
  <c r="E79" i="93"/>
  <c r="L68" i="94"/>
  <c r="C68" i="94" a="1"/>
  <c r="C68" i="94" s="1"/>
  <c r="R68" i="94" s="1"/>
  <c r="E68" i="94"/>
  <c r="X17" i="93"/>
  <c r="AD17" i="93" s="1"/>
  <c r="Z16" i="93"/>
  <c r="M79" i="93" l="1"/>
  <c r="F79" i="93"/>
  <c r="S79" i="93"/>
  <c r="D79" i="93"/>
  <c r="D68" i="94"/>
  <c r="S68" i="94"/>
  <c r="M68" i="94"/>
  <c r="F68" i="94"/>
  <c r="Y17" i="93"/>
  <c r="U18" i="93" s="1"/>
  <c r="W18" i="93" s="1"/>
  <c r="AB16" i="93"/>
  <c r="AC16" i="93" s="1"/>
  <c r="AE16" i="93" s="1"/>
  <c r="AA17" i="93" s="1"/>
  <c r="B80" i="93" l="1"/>
  <c r="G79" i="93"/>
  <c r="T79" i="93"/>
  <c r="K79" i="93"/>
  <c r="K68" i="94"/>
  <c r="B69" i="94"/>
  <c r="G68" i="94"/>
  <c r="T68" i="94"/>
  <c r="Z17" i="93"/>
  <c r="X18" i="93"/>
  <c r="AD18" i="93" s="1"/>
  <c r="E80" i="93" l="1"/>
  <c r="L80" i="93"/>
  <c r="C80" i="93" a="1"/>
  <c r="C80" i="93" s="1"/>
  <c r="R80" i="93" s="1"/>
  <c r="L69" i="94"/>
  <c r="C69" i="94" a="1"/>
  <c r="C69" i="94" s="1"/>
  <c r="R69" i="94" s="1"/>
  <c r="E69" i="94"/>
  <c r="Y18" i="93"/>
  <c r="U19" i="93" s="1"/>
  <c r="W19" i="93" s="1"/>
  <c r="AB17" i="93"/>
  <c r="AC17" i="93" s="1"/>
  <c r="AE17" i="93" s="1"/>
  <c r="AA18" i="93" s="1"/>
  <c r="S80" i="93" l="1"/>
  <c r="D80" i="93"/>
  <c r="M80" i="93"/>
  <c r="F80" i="93"/>
  <c r="S69" i="94"/>
  <c r="M69" i="94"/>
  <c r="F69" i="94"/>
  <c r="D69" i="94"/>
  <c r="Z18" i="93"/>
  <c r="X19" i="93"/>
  <c r="AD19" i="93" s="1"/>
  <c r="K80" i="93" l="1"/>
  <c r="T80" i="93"/>
  <c r="G80" i="93"/>
  <c r="B81" i="93"/>
  <c r="K69" i="94"/>
  <c r="B70" i="94"/>
  <c r="G69" i="94"/>
  <c r="T69" i="94"/>
  <c r="Y19" i="93"/>
  <c r="U20" i="93" s="1"/>
  <c r="W20" i="93" s="1"/>
  <c r="AB18" i="93"/>
  <c r="AC18" i="93" s="1"/>
  <c r="AE18" i="93" s="1"/>
  <c r="AA19" i="93" s="1"/>
  <c r="E81" i="93" l="1"/>
  <c r="L81" i="93"/>
  <c r="C81" i="93" a="1"/>
  <c r="C81" i="93" s="1"/>
  <c r="R81" i="93" s="1"/>
  <c r="E70" i="94"/>
  <c r="L70" i="94"/>
  <c r="C70" i="94" a="1"/>
  <c r="C70" i="94" s="1"/>
  <c r="R70" i="94" s="1"/>
  <c r="X20" i="93"/>
  <c r="AD20" i="93" s="1"/>
  <c r="Z19" i="93"/>
  <c r="S81" i="93" l="1"/>
  <c r="D81" i="93"/>
  <c r="F81" i="93"/>
  <c r="M81" i="93"/>
  <c r="D70" i="94"/>
  <c r="S70" i="94"/>
  <c r="M70" i="94"/>
  <c r="F70" i="94"/>
  <c r="Y20" i="93"/>
  <c r="U21" i="93" s="1"/>
  <c r="W21" i="93" s="1"/>
  <c r="X21" i="93" s="1"/>
  <c r="AD21" i="93" s="1"/>
  <c r="AB19" i="93"/>
  <c r="AC19" i="93" s="1"/>
  <c r="AE19" i="93" s="1"/>
  <c r="AA20" i="93" s="1"/>
  <c r="T81" i="93" l="1"/>
  <c r="G81" i="93"/>
  <c r="B83" i="93"/>
  <c r="K81" i="93"/>
  <c r="K70" i="94"/>
  <c r="B71" i="94"/>
  <c r="G70" i="94"/>
  <c r="T70" i="94"/>
  <c r="Y21" i="93"/>
  <c r="U22" i="93" s="1"/>
  <c r="W22" i="93" s="1"/>
  <c r="X22" i="93" s="1"/>
  <c r="AD22" i="93" s="1"/>
  <c r="Z20" i="93"/>
  <c r="E83" i="93" l="1"/>
  <c r="C83" i="93" a="1"/>
  <c r="C83" i="93" s="1"/>
  <c r="R83" i="93" s="1"/>
  <c r="L83" i="93"/>
  <c r="E71" i="94"/>
  <c r="L71" i="94"/>
  <c r="C71" i="94" a="1"/>
  <c r="C71" i="94" s="1"/>
  <c r="R71" i="94" s="1"/>
  <c r="Y22" i="93"/>
  <c r="U23" i="93" s="1"/>
  <c r="W23" i="93" s="1"/>
  <c r="AB20" i="93"/>
  <c r="AC20" i="93" s="1"/>
  <c r="AE20" i="93" s="1"/>
  <c r="AA21" i="93" s="1"/>
  <c r="S83" i="93" l="1"/>
  <c r="D83" i="93"/>
  <c r="F83" i="93"/>
  <c r="M83" i="93"/>
  <c r="D71" i="94"/>
  <c r="S71" i="94"/>
  <c r="F71" i="94"/>
  <c r="M71" i="94"/>
  <c r="Z21" i="93"/>
  <c r="X23" i="93"/>
  <c r="AD23" i="93" s="1"/>
  <c r="G83" i="93" l="1"/>
  <c r="T83" i="93"/>
  <c r="B84" i="93"/>
  <c r="K83" i="93"/>
  <c r="T71" i="94"/>
  <c r="K71" i="94"/>
  <c r="B73" i="94"/>
  <c r="G71" i="94"/>
  <c r="Y23" i="93"/>
  <c r="U24" i="93" s="1"/>
  <c r="W24" i="93" s="1"/>
  <c r="AB21" i="93"/>
  <c r="AC21" i="93" s="1"/>
  <c r="AE21" i="93" s="1"/>
  <c r="AA22" i="93" s="1"/>
  <c r="E84" i="93" l="1"/>
  <c r="C84" i="93" a="1"/>
  <c r="C84" i="93" s="1"/>
  <c r="R84" i="93" s="1"/>
  <c r="L84" i="93"/>
  <c r="E73" i="94"/>
  <c r="L73" i="94"/>
  <c r="C73" i="94" a="1"/>
  <c r="C73" i="94" s="1"/>
  <c r="R73" i="94" s="1"/>
  <c r="Z22" i="93"/>
  <c r="X24" i="93"/>
  <c r="AD24" i="93" s="1"/>
  <c r="F84" i="93" l="1"/>
  <c r="M84" i="93"/>
  <c r="S84" i="93"/>
  <c r="D84" i="93"/>
  <c r="D73" i="94"/>
  <c r="S73" i="94"/>
  <c r="F73" i="94"/>
  <c r="M73" i="94"/>
  <c r="Y24" i="93"/>
  <c r="U25" i="93" s="1"/>
  <c r="W25" i="93" s="1"/>
  <c r="AB22" i="93"/>
  <c r="AC22" i="93" s="1"/>
  <c r="AE22" i="93" s="1"/>
  <c r="AA23" i="93" s="1"/>
  <c r="B85" i="93" l="1"/>
  <c r="G84" i="93"/>
  <c r="T84" i="93"/>
  <c r="K84" i="93"/>
  <c r="G73" i="94"/>
  <c r="T73" i="94"/>
  <c r="K73" i="94"/>
  <c r="B74" i="94"/>
  <c r="Z23" i="93"/>
  <c r="X25" i="93"/>
  <c r="AD25" i="93" s="1"/>
  <c r="E85" i="93" l="1"/>
  <c r="L85" i="93"/>
  <c r="C85" i="93" a="1"/>
  <c r="C85" i="93" s="1"/>
  <c r="R85" i="93" s="1"/>
  <c r="E74" i="94"/>
  <c r="L74" i="94"/>
  <c r="C74" i="94" a="1"/>
  <c r="C74" i="94" s="1"/>
  <c r="R74" i="94" s="1"/>
  <c r="Y25" i="93"/>
  <c r="U26" i="93" s="1"/>
  <c r="W26" i="93" s="1"/>
  <c r="AB23" i="93"/>
  <c r="AC23" i="93" s="1"/>
  <c r="AE23" i="93" s="1"/>
  <c r="AA24" i="93" s="1"/>
  <c r="D85" i="93" l="1"/>
  <c r="S85" i="93"/>
  <c r="M85" i="93"/>
  <c r="F85" i="93"/>
  <c r="S74" i="94"/>
  <c r="D74" i="94"/>
  <c r="F74" i="94"/>
  <c r="M74" i="94"/>
  <c r="X26" i="93"/>
  <c r="AD26" i="93" s="1"/>
  <c r="Z24" i="93"/>
  <c r="K85" i="93" l="1"/>
  <c r="B86" i="93"/>
  <c r="G85" i="93"/>
  <c r="T85" i="93"/>
  <c r="B75" i="94"/>
  <c r="G74" i="94"/>
  <c r="T74" i="94"/>
  <c r="K74" i="94"/>
  <c r="Y26" i="93"/>
  <c r="U27" i="93" s="1"/>
  <c r="W27" i="93" s="1"/>
  <c r="X27" i="93" s="1"/>
  <c r="AD27" i="93" s="1"/>
  <c r="AB24" i="93"/>
  <c r="AC24" i="93" s="1"/>
  <c r="AE24" i="93" s="1"/>
  <c r="AA25" i="93" s="1"/>
  <c r="L86" i="93" l="1"/>
  <c r="C86" i="93" a="1"/>
  <c r="C86" i="93" s="1"/>
  <c r="R86" i="93" s="1"/>
  <c r="E86" i="93"/>
  <c r="D86" i="93"/>
  <c r="E75" i="94"/>
  <c r="L75" i="94"/>
  <c r="C75" i="94" a="1"/>
  <c r="C75" i="94" s="1"/>
  <c r="R75" i="94" s="1"/>
  <c r="Y27" i="93"/>
  <c r="U28" i="93" s="1"/>
  <c r="W28" i="93" s="1"/>
  <c r="Z25" i="93"/>
  <c r="K86" i="93" l="1"/>
  <c r="B88" i="93"/>
  <c r="T86" i="93"/>
  <c r="F86" i="93"/>
  <c r="G86" i="93" s="1"/>
  <c r="M86" i="93"/>
  <c r="S86" i="93"/>
  <c r="D75" i="94"/>
  <c r="S75" i="94"/>
  <c r="F75" i="94"/>
  <c r="M75" i="94"/>
  <c r="X28" i="93"/>
  <c r="AD28" i="93" s="1"/>
  <c r="AB25" i="93"/>
  <c r="AC25" i="93" s="1"/>
  <c r="AE25" i="93" s="1"/>
  <c r="AA26" i="93" s="1"/>
  <c r="L88" i="93" l="1"/>
  <c r="C88" i="93" a="1"/>
  <c r="C88" i="93" s="1"/>
  <c r="R88" i="93" s="1"/>
  <c r="D88" i="93"/>
  <c r="E88" i="93"/>
  <c r="K75" i="94"/>
  <c r="B76" i="94"/>
  <c r="G75" i="94"/>
  <c r="T75" i="94"/>
  <c r="Y28" i="93"/>
  <c r="U29" i="93" s="1"/>
  <c r="W29" i="93" s="1"/>
  <c r="X29" i="93" s="1"/>
  <c r="AD29" i="93" s="1"/>
  <c r="Z26" i="93"/>
  <c r="M88" i="93" l="1"/>
  <c r="F88" i="93"/>
  <c r="K88" i="93"/>
  <c r="G88" i="93"/>
  <c r="B89" i="93"/>
  <c r="T88" i="93"/>
  <c r="S88" i="93"/>
  <c r="L76" i="94"/>
  <c r="C76" i="94" a="1"/>
  <c r="C76" i="94" s="1"/>
  <c r="R76" i="94" s="1"/>
  <c r="E76" i="94"/>
  <c r="Y29" i="93"/>
  <c r="U30" i="93" s="1"/>
  <c r="W30" i="93" s="1"/>
  <c r="X30" i="93" s="1"/>
  <c r="AD30" i="93" s="1"/>
  <c r="AB26" i="93"/>
  <c r="AC26" i="93" s="1"/>
  <c r="AE26" i="93" s="1"/>
  <c r="AA27" i="93" s="1"/>
  <c r="L89" i="93" l="1"/>
  <c r="C89" i="93" a="1"/>
  <c r="C89" i="93" s="1"/>
  <c r="R89" i="93" s="1"/>
  <c r="E89" i="93"/>
  <c r="F76" i="94"/>
  <c r="M76" i="94"/>
  <c r="S76" i="94"/>
  <c r="D76" i="94"/>
  <c r="Y30" i="93"/>
  <c r="U31" i="93" s="1"/>
  <c r="W31" i="93" s="1"/>
  <c r="Z27" i="93"/>
  <c r="S89" i="93" l="1"/>
  <c r="M89" i="93"/>
  <c r="F89" i="93"/>
  <c r="D89" i="93"/>
  <c r="K76" i="94"/>
  <c r="B78" i="94"/>
  <c r="G76" i="94"/>
  <c r="T76" i="94"/>
  <c r="AB27" i="93"/>
  <c r="AC27" i="93" s="1"/>
  <c r="AE27" i="93" s="1"/>
  <c r="AA28" i="93" s="1"/>
  <c r="X31" i="93"/>
  <c r="AD31" i="93" s="1"/>
  <c r="B90" i="93" l="1"/>
  <c r="T89" i="93"/>
  <c r="G89" i="93"/>
  <c r="K89" i="93"/>
  <c r="L78" i="94"/>
  <c r="C78" i="94" a="1"/>
  <c r="C78" i="94" s="1"/>
  <c r="R78" i="94" s="1"/>
  <c r="E78" i="94"/>
  <c r="Y31" i="93"/>
  <c r="U32" i="93" s="1"/>
  <c r="W32" i="93" s="1"/>
  <c r="X32" i="93" s="1"/>
  <c r="AD32" i="93" s="1"/>
  <c r="Z28" i="93"/>
  <c r="E90" i="93" l="1"/>
  <c r="C90" i="93" a="1"/>
  <c r="C90" i="93" s="1"/>
  <c r="R90" i="93" s="1"/>
  <c r="L90" i="93"/>
  <c r="M78" i="94"/>
  <c r="F78" i="94"/>
  <c r="S78" i="94"/>
  <c r="D78" i="94"/>
  <c r="AB28" i="93"/>
  <c r="AC28" i="93" s="1"/>
  <c r="AE28" i="93" s="1"/>
  <c r="AA29" i="93" s="1"/>
  <c r="Y32" i="93"/>
  <c r="U33" i="93" s="1"/>
  <c r="W33" i="93" s="1"/>
  <c r="S90" i="93" l="1"/>
  <c r="D90" i="93"/>
  <c r="M90" i="93"/>
  <c r="F90" i="93"/>
  <c r="K78" i="94"/>
  <c r="B79" i="94"/>
  <c r="G78" i="94"/>
  <c r="T78" i="94"/>
  <c r="X33" i="93"/>
  <c r="AD33" i="93" s="1"/>
  <c r="Z29" i="93"/>
  <c r="K90" i="93" l="1"/>
  <c r="T90" i="93"/>
  <c r="G90" i="93"/>
  <c r="B91" i="93"/>
  <c r="L79" i="94"/>
  <c r="C79" i="94" a="1"/>
  <c r="C79" i="94" s="1"/>
  <c r="R79" i="94" s="1"/>
  <c r="E79" i="94"/>
  <c r="AB29" i="93"/>
  <c r="AC29" i="93" s="1"/>
  <c r="AE29" i="93" s="1"/>
  <c r="AA30" i="93" s="1"/>
  <c r="Y33" i="93"/>
  <c r="U34" i="93" s="1"/>
  <c r="W34" i="93" s="1"/>
  <c r="E91" i="93" l="1"/>
  <c r="L91" i="93"/>
  <c r="C91" i="93" a="1"/>
  <c r="C91" i="93" s="1"/>
  <c r="R91" i="93" s="1"/>
  <c r="M79" i="94"/>
  <c r="F79" i="94"/>
  <c r="S79" i="94"/>
  <c r="D79" i="94"/>
  <c r="X34" i="93"/>
  <c r="AD34" i="93" s="1"/>
  <c r="Z30" i="93"/>
  <c r="S91" i="93" l="1"/>
  <c r="D91" i="93"/>
  <c r="F91" i="93"/>
  <c r="M91" i="93"/>
  <c r="K79" i="94"/>
  <c r="B80" i="94"/>
  <c r="G79" i="94"/>
  <c r="T79" i="94"/>
  <c r="AB30" i="93"/>
  <c r="AC30" i="93" s="1"/>
  <c r="AE30" i="93" s="1"/>
  <c r="AA31" i="93" s="1"/>
  <c r="Y34" i="93"/>
  <c r="U35" i="93" s="1"/>
  <c r="W35" i="93" s="1"/>
  <c r="T91" i="93" l="1"/>
  <c r="G91" i="93"/>
  <c r="B93" i="93"/>
  <c r="K91" i="93"/>
  <c r="E80" i="94"/>
  <c r="L80" i="94"/>
  <c r="C80" i="94" a="1"/>
  <c r="C80" i="94" s="1"/>
  <c r="R80" i="94" s="1"/>
  <c r="X35" i="93"/>
  <c r="AD35" i="93" s="1"/>
  <c r="Z31" i="93"/>
  <c r="E93" i="93" l="1"/>
  <c r="L93" i="93"/>
  <c r="C93" i="93" a="1"/>
  <c r="C93" i="93" s="1"/>
  <c r="R93" i="93" s="1"/>
  <c r="D80" i="94"/>
  <c r="S80" i="94"/>
  <c r="M80" i="94"/>
  <c r="F80" i="94"/>
  <c r="AB31" i="93"/>
  <c r="AC31" i="93" s="1"/>
  <c r="AE31" i="93" s="1"/>
  <c r="AA32" i="93" s="1"/>
  <c r="Y35" i="93"/>
  <c r="U36" i="93" s="1"/>
  <c r="W36" i="93" s="1"/>
  <c r="D93" i="93" l="1"/>
  <c r="S93" i="93"/>
  <c r="F93" i="93"/>
  <c r="M93" i="93"/>
  <c r="K80" i="94"/>
  <c r="B81" i="94"/>
  <c r="G80" i="94"/>
  <c r="T80" i="94"/>
  <c r="Z32" i="93"/>
  <c r="X36" i="93"/>
  <c r="AD36" i="93" s="1"/>
  <c r="G93" i="93" l="1"/>
  <c r="T93" i="93"/>
  <c r="B94" i="93"/>
  <c r="K93" i="93"/>
  <c r="E81" i="94"/>
  <c r="L81" i="94"/>
  <c r="C81" i="94" a="1"/>
  <c r="C81" i="94" s="1"/>
  <c r="R81" i="94" s="1"/>
  <c r="AB32" i="93"/>
  <c r="AC32" i="93" s="1"/>
  <c r="AE32" i="93" s="1"/>
  <c r="AA33" i="93" s="1"/>
  <c r="Y36" i="93"/>
  <c r="U37" i="93" s="1"/>
  <c r="W37" i="93" s="1"/>
  <c r="C94" i="93" l="1" a="1"/>
  <c r="C94" i="93" s="1"/>
  <c r="R94" i="93" s="1"/>
  <c r="L94" i="93"/>
  <c r="E94" i="93"/>
  <c r="S81" i="94"/>
  <c r="D81" i="94"/>
  <c r="F81" i="94"/>
  <c r="M81" i="94"/>
  <c r="X37" i="93"/>
  <c r="AD37" i="93" s="1"/>
  <c r="Z33" i="93"/>
  <c r="F94" i="93" l="1"/>
  <c r="M94" i="93"/>
  <c r="S94" i="93"/>
  <c r="D94" i="93"/>
  <c r="T81" i="94"/>
  <c r="K81" i="94"/>
  <c r="B83" i="94"/>
  <c r="G81" i="94"/>
  <c r="Y37" i="93"/>
  <c r="U38" i="93" s="1"/>
  <c r="W38" i="93" s="1"/>
  <c r="X38" i="93" s="1"/>
  <c r="AD38" i="93" s="1"/>
  <c r="AB33" i="93"/>
  <c r="AC33" i="93" s="1"/>
  <c r="AE33" i="93" s="1"/>
  <c r="AA34" i="93" s="1"/>
  <c r="B95" i="93" l="1"/>
  <c r="G94" i="93"/>
  <c r="T94" i="93"/>
  <c r="K94" i="93"/>
  <c r="E83" i="94"/>
  <c r="L83" i="94"/>
  <c r="C83" i="94" a="1"/>
  <c r="C83" i="94" s="1"/>
  <c r="R83" i="94" s="1"/>
  <c r="Y38" i="93"/>
  <c r="U39" i="93" s="1"/>
  <c r="W39" i="93" s="1"/>
  <c r="Z34" i="93"/>
  <c r="E95" i="93" l="1"/>
  <c r="L95" i="93"/>
  <c r="C95" i="93" a="1"/>
  <c r="C95" i="93" s="1"/>
  <c r="R95" i="93" s="1"/>
  <c r="S83" i="94"/>
  <c r="D83" i="94"/>
  <c r="F83" i="94"/>
  <c r="M83" i="94"/>
  <c r="AB34" i="93"/>
  <c r="AC34" i="93" s="1"/>
  <c r="AE34" i="93" s="1"/>
  <c r="AA35" i="93" s="1"/>
  <c r="X39" i="93"/>
  <c r="AD39" i="93" s="1"/>
  <c r="D95" i="93" l="1"/>
  <c r="S95" i="93"/>
  <c r="F95" i="93"/>
  <c r="M95" i="93"/>
  <c r="G83" i="94"/>
  <c r="T83" i="94"/>
  <c r="K83" i="94"/>
  <c r="B84" i="94"/>
  <c r="Y39" i="93"/>
  <c r="U40" i="93" s="1"/>
  <c r="W40" i="93" s="1"/>
  <c r="Z35" i="93"/>
  <c r="K95" i="93" l="1"/>
  <c r="B96" i="93"/>
  <c r="G95" i="93"/>
  <c r="T95" i="93"/>
  <c r="E84" i="94"/>
  <c r="L84" i="94"/>
  <c r="C84" i="94" a="1"/>
  <c r="C84" i="94" s="1"/>
  <c r="R84" i="94" s="1"/>
  <c r="AB35" i="93"/>
  <c r="AC35" i="93" s="1"/>
  <c r="AE35" i="93" s="1"/>
  <c r="AA36" i="93" s="1"/>
  <c r="X40" i="93"/>
  <c r="AD40" i="93" s="1"/>
  <c r="L96" i="93" l="1"/>
  <c r="C96" i="93" a="1"/>
  <c r="C96" i="93" s="1"/>
  <c r="R96" i="93" s="1"/>
  <c r="E96" i="93"/>
  <c r="S84" i="94"/>
  <c r="D84" i="94"/>
  <c r="F84" i="94"/>
  <c r="M84" i="94"/>
  <c r="Y40" i="93"/>
  <c r="U41" i="93" s="1"/>
  <c r="W41" i="93" s="1"/>
  <c r="Z36" i="93"/>
  <c r="D96" i="93" l="1"/>
  <c r="F96" i="93"/>
  <c r="M96" i="93"/>
  <c r="S96" i="93"/>
  <c r="B85" i="94"/>
  <c r="G84" i="94"/>
  <c r="T84" i="94"/>
  <c r="K84" i="94"/>
  <c r="AB36" i="93"/>
  <c r="AC36" i="93" s="1"/>
  <c r="AE36" i="93" s="1"/>
  <c r="AA37" i="93" s="1"/>
  <c r="X41" i="93"/>
  <c r="AD41" i="93" s="1"/>
  <c r="K96" i="93" l="1"/>
  <c r="B98" i="93"/>
  <c r="T96" i="93"/>
  <c r="G96" i="93"/>
  <c r="E85" i="94"/>
  <c r="L85" i="94"/>
  <c r="C85" i="94" a="1"/>
  <c r="C85" i="94" s="1"/>
  <c r="R85" i="94" s="1"/>
  <c r="Y41" i="93"/>
  <c r="U42" i="93" s="1"/>
  <c r="W42" i="93" s="1"/>
  <c r="Z37" i="93"/>
  <c r="L98" i="93" l="1"/>
  <c r="C98" i="93" a="1"/>
  <c r="C98" i="93" s="1"/>
  <c r="R98" i="93" s="1"/>
  <c r="D98" i="93"/>
  <c r="E98" i="93"/>
  <c r="S85" i="94"/>
  <c r="D85" i="94"/>
  <c r="F85" i="94"/>
  <c r="M85" i="94"/>
  <c r="AB37" i="93"/>
  <c r="AC37" i="93" s="1"/>
  <c r="AE37" i="93" s="1"/>
  <c r="AA38" i="93" s="1"/>
  <c r="X42" i="93"/>
  <c r="AD42" i="93" s="1"/>
  <c r="K98" i="93" l="1"/>
  <c r="T98" i="93"/>
  <c r="B99" i="93"/>
  <c r="M98" i="93"/>
  <c r="F98" i="93"/>
  <c r="G98" i="93" s="1"/>
  <c r="S98" i="93"/>
  <c r="K85" i="94"/>
  <c r="B86" i="94"/>
  <c r="G85" i="94"/>
  <c r="T85" i="94"/>
  <c r="Y42" i="93"/>
  <c r="U43" i="93" s="1"/>
  <c r="W43" i="93" s="1"/>
  <c r="Z38" i="93"/>
  <c r="L99" i="93" l="1"/>
  <c r="C99" i="93" a="1"/>
  <c r="C99" i="93" s="1"/>
  <c r="R99" i="93" s="1"/>
  <c r="E99" i="93"/>
  <c r="L86" i="94"/>
  <c r="C86" i="94" a="1"/>
  <c r="C86" i="94" s="1"/>
  <c r="R86" i="94" s="1"/>
  <c r="E86" i="94"/>
  <c r="AB38" i="93"/>
  <c r="AC38" i="93" s="1"/>
  <c r="AE38" i="93" s="1"/>
  <c r="AA39" i="93" s="1"/>
  <c r="X43" i="93"/>
  <c r="AD43" i="93" s="1"/>
  <c r="S99" i="93" l="1"/>
  <c r="M99" i="93"/>
  <c r="F99" i="93"/>
  <c r="D99" i="93"/>
  <c r="D86" i="94"/>
  <c r="K86" i="94"/>
  <c r="B88" i="94"/>
  <c r="T86" i="94"/>
  <c r="S86" i="94"/>
  <c r="F86" i="94"/>
  <c r="M86" i="94"/>
  <c r="Y43" i="93"/>
  <c r="U44" i="93" s="1"/>
  <c r="W44" i="93" s="1"/>
  <c r="Z39" i="93"/>
  <c r="G86" i="94" l="1"/>
  <c r="B100" i="93"/>
  <c r="T99" i="93"/>
  <c r="K99" i="93"/>
  <c r="G99" i="93"/>
  <c r="L88" i="94"/>
  <c r="C88" i="94" a="1"/>
  <c r="C88" i="94" s="1"/>
  <c r="R88" i="94" s="1"/>
  <c r="E88" i="94"/>
  <c r="AB39" i="93"/>
  <c r="AC39" i="93" s="1"/>
  <c r="AE39" i="93" s="1"/>
  <c r="AA40" i="93" s="1"/>
  <c r="X44" i="93"/>
  <c r="AD44" i="93" s="1"/>
  <c r="E100" i="93" l="1"/>
  <c r="L100" i="93"/>
  <c r="C100" i="93" a="1"/>
  <c r="C100" i="93" s="1"/>
  <c r="R100" i="93" s="1"/>
  <c r="D88" i="94"/>
  <c r="M88" i="94"/>
  <c r="F88" i="94"/>
  <c r="S88" i="94"/>
  <c r="Y44" i="93"/>
  <c r="U45" i="93" s="1"/>
  <c r="W45" i="93" s="1"/>
  <c r="Z40" i="93"/>
  <c r="S100" i="93" l="1"/>
  <c r="D100" i="93"/>
  <c r="F100" i="93"/>
  <c r="M100" i="93"/>
  <c r="K88" i="94"/>
  <c r="B89" i="94"/>
  <c r="G88" i="94"/>
  <c r="T88" i="94"/>
  <c r="X45" i="93"/>
  <c r="AD45" i="93" s="1"/>
  <c r="AB40" i="93"/>
  <c r="AC40" i="93" s="1"/>
  <c r="AE40" i="93" s="1"/>
  <c r="AA41" i="93" s="1"/>
  <c r="K100" i="93" l="1"/>
  <c r="B101" i="93"/>
  <c r="T100" i="93"/>
  <c r="G100" i="93"/>
  <c r="L89" i="94"/>
  <c r="C89" i="94" a="1"/>
  <c r="C89" i="94" s="1"/>
  <c r="R89" i="94" s="1"/>
  <c r="E89" i="94"/>
  <c r="Z41" i="93"/>
  <c r="Y45" i="93"/>
  <c r="U46" i="93" s="1"/>
  <c r="W46" i="93" s="1"/>
  <c r="L101" i="93" l="1"/>
  <c r="C101" i="93" a="1"/>
  <c r="C101" i="93" s="1"/>
  <c r="R101" i="93" s="1"/>
  <c r="E101" i="93"/>
  <c r="M89" i="94"/>
  <c r="F89" i="94"/>
  <c r="S89" i="94"/>
  <c r="D89" i="94"/>
  <c r="X46" i="93"/>
  <c r="AD46" i="93" s="1"/>
  <c r="AB41" i="93"/>
  <c r="AC41" i="93" s="1"/>
  <c r="AE41" i="93" s="1"/>
  <c r="AA42" i="93" s="1"/>
  <c r="D101" i="93" l="1"/>
  <c r="F101" i="93"/>
  <c r="M101" i="93"/>
  <c r="S101" i="93"/>
  <c r="K89" i="94"/>
  <c r="B90" i="94"/>
  <c r="G89" i="94"/>
  <c r="T89" i="94"/>
  <c r="Z42" i="93"/>
  <c r="Y46" i="93"/>
  <c r="U47" i="93" s="1"/>
  <c r="W47" i="93" s="1"/>
  <c r="K101" i="93" l="1"/>
  <c r="B103" i="93"/>
  <c r="T101" i="93"/>
  <c r="G101" i="93"/>
  <c r="E90" i="94"/>
  <c r="L90" i="94"/>
  <c r="C90" i="94" a="1"/>
  <c r="C90" i="94" s="1"/>
  <c r="R90" i="94" s="1"/>
  <c r="X47" i="93"/>
  <c r="AD47" i="93" s="1"/>
  <c r="AB42" i="93"/>
  <c r="AC42" i="93" s="1"/>
  <c r="AE42" i="93" s="1"/>
  <c r="AA43" i="93" s="1"/>
  <c r="L103" i="93" l="1"/>
  <c r="C103" i="93" a="1"/>
  <c r="C103" i="93" s="1"/>
  <c r="R103" i="93" s="1"/>
  <c r="E103" i="93"/>
  <c r="D90" i="94"/>
  <c r="S90" i="94"/>
  <c r="M90" i="94"/>
  <c r="F90" i="94"/>
  <c r="Z43" i="93"/>
  <c r="Y47" i="93"/>
  <c r="U48" i="93" s="1"/>
  <c r="W48" i="93" s="1"/>
  <c r="D103" i="93" l="1"/>
  <c r="M103" i="93"/>
  <c r="F103" i="93"/>
  <c r="S103" i="93"/>
  <c r="K90" i="94"/>
  <c r="B91" i="94"/>
  <c r="G90" i="94"/>
  <c r="T90" i="94"/>
  <c r="X48" i="93"/>
  <c r="AD48" i="93" s="1"/>
  <c r="AB43" i="93"/>
  <c r="AC43" i="93" s="1"/>
  <c r="AE43" i="93" s="1"/>
  <c r="AA44" i="93" s="1"/>
  <c r="K103" i="93" l="1"/>
  <c r="G103" i="93"/>
  <c r="T103" i="93"/>
  <c r="B104" i="93"/>
  <c r="E91" i="94"/>
  <c r="L91" i="94"/>
  <c r="C91" i="94" a="1"/>
  <c r="C91" i="94" s="1"/>
  <c r="R91" i="94" s="1"/>
  <c r="Z44" i="93"/>
  <c r="Y48" i="93"/>
  <c r="U49" i="93" s="1"/>
  <c r="W49" i="93" s="1"/>
  <c r="L104" i="93" l="1"/>
  <c r="C104" i="93" a="1"/>
  <c r="C104" i="93" s="1"/>
  <c r="R104" i="93" s="1"/>
  <c r="E104" i="93"/>
  <c r="S91" i="94"/>
  <c r="D91" i="94"/>
  <c r="F91" i="94"/>
  <c r="M91" i="94"/>
  <c r="X49" i="93"/>
  <c r="AD49" i="93" s="1"/>
  <c r="AB44" i="93"/>
  <c r="AC44" i="93" s="1"/>
  <c r="AE44" i="93" s="1"/>
  <c r="AA45" i="93" s="1"/>
  <c r="M104" i="93" l="1"/>
  <c r="F104" i="93"/>
  <c r="S104" i="93"/>
  <c r="D104" i="93"/>
  <c r="T91" i="94"/>
  <c r="K91" i="94"/>
  <c r="B93" i="94"/>
  <c r="G91" i="94"/>
  <c r="Y49" i="93"/>
  <c r="U50" i="93" s="1"/>
  <c r="W50" i="93" s="1"/>
  <c r="Z45" i="93"/>
  <c r="B105" i="93" l="1"/>
  <c r="T104" i="93"/>
  <c r="K104" i="93"/>
  <c r="G104" i="93"/>
  <c r="E93" i="94"/>
  <c r="L93" i="94"/>
  <c r="C93" i="94" a="1"/>
  <c r="C93" i="94" s="1"/>
  <c r="R93" i="94" s="1"/>
  <c r="X50" i="93"/>
  <c r="AD50" i="93" s="1"/>
  <c r="AB45" i="93"/>
  <c r="AC45" i="93" s="1"/>
  <c r="AE45" i="93" s="1"/>
  <c r="AA46" i="93" s="1"/>
  <c r="E105" i="93" l="1"/>
  <c r="L105" i="93"/>
  <c r="C105" i="93" a="1"/>
  <c r="C105" i="93" s="1"/>
  <c r="R105" i="93" s="1"/>
  <c r="S93" i="94"/>
  <c r="D93" i="94"/>
  <c r="F93" i="94"/>
  <c r="M93" i="94"/>
  <c r="Z46" i="93"/>
  <c r="Y50" i="93"/>
  <c r="U51" i="93" s="1"/>
  <c r="W51" i="93" s="1"/>
  <c r="S105" i="93" l="1"/>
  <c r="D105" i="93"/>
  <c r="M105" i="93"/>
  <c r="F105" i="93"/>
  <c r="G93" i="94"/>
  <c r="T93" i="94"/>
  <c r="K93" i="94"/>
  <c r="B94" i="94"/>
  <c r="X51" i="93"/>
  <c r="AD51" i="93" s="1"/>
  <c r="AB46" i="93"/>
  <c r="AC46" i="93" s="1"/>
  <c r="AE46" i="93" s="1"/>
  <c r="AA47" i="93" s="1"/>
  <c r="K105" i="93" l="1"/>
  <c r="T105" i="93"/>
  <c r="G105" i="93"/>
  <c r="B106" i="93"/>
  <c r="E94" i="94"/>
  <c r="L94" i="94"/>
  <c r="C94" i="94" a="1"/>
  <c r="C94" i="94" s="1"/>
  <c r="R94" i="94" s="1"/>
  <c r="Z47" i="93"/>
  <c r="Y51" i="93"/>
  <c r="U52" i="93" s="1"/>
  <c r="W52" i="93" s="1"/>
  <c r="E106" i="93" l="1"/>
  <c r="L106" i="93"/>
  <c r="C106" i="93" a="1"/>
  <c r="C106" i="93" s="1"/>
  <c r="R106" i="93" s="1"/>
  <c r="S94" i="94"/>
  <c r="D94" i="94"/>
  <c r="F94" i="94"/>
  <c r="M94" i="94"/>
  <c r="X52" i="93"/>
  <c r="AD52" i="93" s="1"/>
  <c r="AB47" i="93"/>
  <c r="AC47" i="93" s="1"/>
  <c r="AE47" i="93" s="1"/>
  <c r="AA48" i="93" s="1"/>
  <c r="S106" i="93" l="1"/>
  <c r="D106" i="93"/>
  <c r="F106" i="93"/>
  <c r="M106" i="93"/>
  <c r="B95" i="94"/>
  <c r="G94" i="94"/>
  <c r="T94" i="94"/>
  <c r="K94" i="94"/>
  <c r="Z48" i="93"/>
  <c r="Y52" i="93"/>
  <c r="U53" i="93" s="1"/>
  <c r="W53" i="93" s="1"/>
  <c r="T106" i="93" l="1"/>
  <c r="B108" i="93"/>
  <c r="K106" i="93"/>
  <c r="G106" i="93"/>
  <c r="E95" i="94"/>
  <c r="L95" i="94"/>
  <c r="C95" i="94" a="1"/>
  <c r="C95" i="94" s="1"/>
  <c r="R95" i="94" s="1"/>
  <c r="X53" i="93"/>
  <c r="AD53" i="93" s="1"/>
  <c r="AB48" i="93"/>
  <c r="AC48" i="93" s="1"/>
  <c r="AE48" i="93" s="1"/>
  <c r="AA49" i="93" s="1"/>
  <c r="L108" i="93" l="1"/>
  <c r="C108" i="93"/>
  <c r="R108" i="93" s="1"/>
  <c r="E108" i="93"/>
  <c r="D95" i="94"/>
  <c r="S95" i="94"/>
  <c r="F95" i="94"/>
  <c r="M95" i="94"/>
  <c r="Z49" i="93"/>
  <c r="Y53" i="93"/>
  <c r="U54" i="93" s="1"/>
  <c r="W54" i="93" s="1"/>
  <c r="S108" i="93" l="1"/>
  <c r="F108" i="93"/>
  <c r="M108" i="93"/>
  <c r="D108" i="93"/>
  <c r="K95" i="94"/>
  <c r="B96" i="94"/>
  <c r="G95" i="94"/>
  <c r="T95" i="94"/>
  <c r="X54" i="93"/>
  <c r="AD54" i="93" s="1"/>
  <c r="AB49" i="93"/>
  <c r="AC49" i="93" s="1"/>
  <c r="AE49" i="93" s="1"/>
  <c r="AA50" i="93" s="1"/>
  <c r="T108" i="93" l="1"/>
  <c r="G108" i="93"/>
  <c r="P108" i="93"/>
  <c r="B109" i="93" s="1"/>
  <c r="K108" i="93"/>
  <c r="L96" i="94"/>
  <c r="C96" i="94" a="1"/>
  <c r="C96" i="94" s="1"/>
  <c r="R96" i="94" s="1"/>
  <c r="E96" i="94"/>
  <c r="Z50" i="93"/>
  <c r="Y54" i="93"/>
  <c r="U55" i="93" s="1"/>
  <c r="W55" i="93" s="1"/>
  <c r="C109" i="93" l="1"/>
  <c r="R109" i="93" s="1"/>
  <c r="E109" i="93"/>
  <c r="D109" i="93"/>
  <c r="L109" i="93"/>
  <c r="S96" i="94"/>
  <c r="D96" i="94"/>
  <c r="F96" i="94"/>
  <c r="M96" i="94"/>
  <c r="X55" i="93"/>
  <c r="AD55" i="93" s="1"/>
  <c r="AB50" i="93"/>
  <c r="AC50" i="93" s="1"/>
  <c r="AE50" i="93" s="1"/>
  <c r="AA51" i="93" s="1"/>
  <c r="K109" i="93" l="1"/>
  <c r="T109" i="93"/>
  <c r="P109" i="93"/>
  <c r="M109" i="93"/>
  <c r="F109" i="93"/>
  <c r="G109" i="93" s="1"/>
  <c r="S109" i="93"/>
  <c r="K96" i="94"/>
  <c r="B98" i="94"/>
  <c r="G96" i="94"/>
  <c r="T96" i="94"/>
  <c r="Y55" i="93"/>
  <c r="U56" i="93" s="1"/>
  <c r="W56" i="93" s="1"/>
  <c r="Z51" i="93"/>
  <c r="B110" i="93" l="1"/>
  <c r="L98" i="94"/>
  <c r="C98" i="94" a="1"/>
  <c r="C98" i="94" s="1"/>
  <c r="R98" i="94" s="1"/>
  <c r="E98" i="94"/>
  <c r="AB51" i="93"/>
  <c r="AC51" i="93" s="1"/>
  <c r="AE51" i="93" s="1"/>
  <c r="AA52" i="93" s="1"/>
  <c r="X56" i="93"/>
  <c r="AD56" i="93" s="1"/>
  <c r="L110" i="93" l="1"/>
  <c r="E110" i="93"/>
  <c r="C110" i="93"/>
  <c r="R110" i="93" s="1"/>
  <c r="S98" i="94"/>
  <c r="D98" i="94"/>
  <c r="M98" i="94"/>
  <c r="F98" i="94"/>
  <c r="Z52" i="93"/>
  <c r="Y56" i="93"/>
  <c r="U57" i="93" s="1"/>
  <c r="W57" i="93" s="1"/>
  <c r="S110" i="93" l="1"/>
  <c r="F110" i="93"/>
  <c r="M110" i="93"/>
  <c r="D110" i="93"/>
  <c r="K98" i="94"/>
  <c r="B99" i="94"/>
  <c r="G98" i="94"/>
  <c r="T98" i="94"/>
  <c r="AB52" i="93"/>
  <c r="AC52" i="93" s="1"/>
  <c r="AE52" i="93" s="1"/>
  <c r="AA53" i="93" s="1"/>
  <c r="X57" i="93"/>
  <c r="AD57" i="93" s="1"/>
  <c r="P110" i="93" l="1"/>
  <c r="B111" i="93"/>
  <c r="K110" i="93"/>
  <c r="G110" i="93"/>
  <c r="T110" i="93"/>
  <c r="L99" i="94"/>
  <c r="C99" i="94" a="1"/>
  <c r="C99" i="94" s="1"/>
  <c r="R99" i="94" s="1"/>
  <c r="E99" i="94"/>
  <c r="Y57" i="93"/>
  <c r="U58" i="93" s="1"/>
  <c r="W58" i="93" s="1"/>
  <c r="Z53" i="93"/>
  <c r="E111" i="93" l="1"/>
  <c r="C111" i="93"/>
  <c r="R111" i="93" s="1"/>
  <c r="L111" i="93"/>
  <c r="M99" i="94"/>
  <c r="F99" i="94"/>
  <c r="S99" i="94"/>
  <c r="D99" i="94"/>
  <c r="AB53" i="93"/>
  <c r="AC53" i="93" s="1"/>
  <c r="AE53" i="93" s="1"/>
  <c r="AA54" i="93" s="1"/>
  <c r="X58" i="93"/>
  <c r="AD58" i="93" s="1"/>
  <c r="S111" i="93" l="1"/>
  <c r="D111" i="93"/>
  <c r="M111" i="93"/>
  <c r="F111" i="93"/>
  <c r="K99" i="94"/>
  <c r="B100" i="94"/>
  <c r="G99" i="94"/>
  <c r="T99" i="94"/>
  <c r="Y58" i="93"/>
  <c r="U59" i="93" s="1"/>
  <c r="W59" i="93" s="1"/>
  <c r="Z54" i="93"/>
  <c r="K111" i="93" l="1"/>
  <c r="G111" i="93"/>
  <c r="P111" i="93"/>
  <c r="Q111" i="93" s="1"/>
  <c r="T111" i="93"/>
  <c r="E100" i="94"/>
  <c r="L100" i="94"/>
  <c r="C100" i="94" a="1"/>
  <c r="C100" i="94" s="1"/>
  <c r="R100" i="94" s="1"/>
  <c r="AB54" i="93"/>
  <c r="AC54" i="93" s="1"/>
  <c r="AE54" i="93" s="1"/>
  <c r="AA55" i="93" s="1"/>
  <c r="X59" i="93"/>
  <c r="AD59" i="93" s="1"/>
  <c r="B113" i="93" l="1"/>
  <c r="S100" i="94"/>
  <c r="D100" i="94"/>
  <c r="M100" i="94"/>
  <c r="F100" i="94"/>
  <c r="Y59" i="93"/>
  <c r="U60" i="93" s="1"/>
  <c r="W60" i="93" s="1"/>
  <c r="Z55" i="93"/>
  <c r="E113" i="93" l="1"/>
  <c r="C113" i="93"/>
  <c r="R113" i="93" s="1"/>
  <c r="L113" i="93"/>
  <c r="D113" i="93"/>
  <c r="K100" i="94"/>
  <c r="B101" i="94"/>
  <c r="G100" i="94"/>
  <c r="T100" i="94"/>
  <c r="AB55" i="93"/>
  <c r="AC55" i="93" s="1"/>
  <c r="AE55" i="93" s="1"/>
  <c r="AA56" i="93" s="1"/>
  <c r="X60" i="93"/>
  <c r="AD60" i="93" s="1"/>
  <c r="K113" i="93" l="1"/>
  <c r="T113" i="93"/>
  <c r="G113" i="93"/>
  <c r="P113" i="93"/>
  <c r="S113" i="93"/>
  <c r="M113" i="93"/>
  <c r="F113" i="93"/>
  <c r="E101" i="94"/>
  <c r="L101" i="94"/>
  <c r="C101" i="94" a="1"/>
  <c r="C101" i="94" s="1"/>
  <c r="R101" i="94" s="1"/>
  <c r="Y60" i="93"/>
  <c r="U61" i="93" s="1"/>
  <c r="W61" i="93" s="1"/>
  <c r="Z56" i="93"/>
  <c r="B114" i="93" l="1"/>
  <c r="D101" i="94"/>
  <c r="S101" i="94"/>
  <c r="F101" i="94"/>
  <c r="M101" i="94"/>
  <c r="AB56" i="93"/>
  <c r="AC56" i="93" s="1"/>
  <c r="AE56" i="93" s="1"/>
  <c r="AA57" i="93" s="1"/>
  <c r="X61" i="93"/>
  <c r="AD61" i="93" s="1"/>
  <c r="C114" i="93" l="1"/>
  <c r="R114" i="93" s="1"/>
  <c r="L114" i="93"/>
  <c r="E114" i="93"/>
  <c r="T101" i="94"/>
  <c r="K101" i="94"/>
  <c r="B103" i="94"/>
  <c r="G101" i="94"/>
  <c r="Y61" i="93"/>
  <c r="U62" i="93" s="1"/>
  <c r="W62" i="93" s="1"/>
  <c r="Z57" i="93"/>
  <c r="S114" i="93" l="1"/>
  <c r="F114" i="93"/>
  <c r="M114" i="93"/>
  <c r="D114" i="93"/>
  <c r="E103" i="94"/>
  <c r="C103" i="94" a="1"/>
  <c r="C103" i="94" s="1"/>
  <c r="R103" i="94" s="1"/>
  <c r="L103" i="94"/>
  <c r="X62" i="93"/>
  <c r="AD62" i="93" s="1"/>
  <c r="AB57" i="93"/>
  <c r="AC57" i="93" s="1"/>
  <c r="AE57" i="93" s="1"/>
  <c r="AA58" i="93" s="1"/>
  <c r="P114" i="93" l="1"/>
  <c r="B115" i="93"/>
  <c r="T114" i="93"/>
  <c r="K114" i="93"/>
  <c r="G114" i="93"/>
  <c r="S103" i="94"/>
  <c r="D103" i="94"/>
  <c r="F103" i="94"/>
  <c r="M103" i="94"/>
  <c r="Z58" i="93"/>
  <c r="Y62" i="93"/>
  <c r="E115" i="93" l="1"/>
  <c r="C115" i="93"/>
  <c r="R115" i="93" s="1"/>
  <c r="L115" i="93"/>
  <c r="K103" i="94"/>
  <c r="B104" i="94"/>
  <c r="T103" i="94"/>
  <c r="G103" i="94"/>
  <c r="AB58" i="93"/>
  <c r="AC58" i="93" s="1"/>
  <c r="AE58" i="93" s="1"/>
  <c r="AA59" i="93" s="1"/>
  <c r="S115" i="93" l="1"/>
  <c r="D115" i="93"/>
  <c r="F115" i="93"/>
  <c r="M115" i="93"/>
  <c r="L104" i="94"/>
  <c r="C104" i="94" a="1"/>
  <c r="C104" i="94" s="1"/>
  <c r="R104" i="94" s="1"/>
  <c r="E104" i="94"/>
  <c r="Z59" i="93"/>
  <c r="T115" i="93" l="1"/>
  <c r="G115" i="93"/>
  <c r="P115" i="93"/>
  <c r="B116" i="93" s="1"/>
  <c r="K115" i="93"/>
  <c r="M104" i="94"/>
  <c r="F104" i="94"/>
  <c r="D104" i="94"/>
  <c r="S104" i="94"/>
  <c r="AB59" i="93"/>
  <c r="AC59" i="93" s="1"/>
  <c r="AE59" i="93" s="1"/>
  <c r="AA60" i="93" s="1"/>
  <c r="E116" i="93" l="1"/>
  <c r="L116" i="93"/>
  <c r="C116" i="93"/>
  <c r="R116" i="93" s="1"/>
  <c r="K104" i="94"/>
  <c r="B105" i="94"/>
  <c r="G104" i="94"/>
  <c r="T104" i="94"/>
  <c r="Z60" i="93"/>
  <c r="S116" i="93" l="1"/>
  <c r="D116" i="93"/>
  <c r="F116" i="93"/>
  <c r="M116" i="93"/>
  <c r="L105" i="94"/>
  <c r="C105" i="94" a="1"/>
  <c r="C105" i="94" s="1"/>
  <c r="R105" i="94" s="1"/>
  <c r="E105" i="94"/>
  <c r="AB60" i="93"/>
  <c r="AC60" i="93" s="1"/>
  <c r="AE60" i="93" s="1"/>
  <c r="AA61" i="93" s="1"/>
  <c r="T116" i="93" l="1"/>
  <c r="G116" i="93"/>
  <c r="P116" i="93"/>
  <c r="Q116" i="93" s="1"/>
  <c r="K116" i="93"/>
  <c r="D105" i="94"/>
  <c r="K105" i="94"/>
  <c r="B106" i="94"/>
  <c r="T105" i="94"/>
  <c r="M105" i="94"/>
  <c r="F105" i="94"/>
  <c r="S105" i="94"/>
  <c r="Z61" i="93"/>
  <c r="G105" i="94" l="1"/>
  <c r="B118" i="93"/>
  <c r="L106" i="94"/>
  <c r="C106" i="94" a="1"/>
  <c r="C106" i="94" s="1"/>
  <c r="R106" i="94" s="1"/>
  <c r="E106" i="94"/>
  <c r="AB61" i="93"/>
  <c r="AC61" i="93" s="1"/>
  <c r="AE61" i="93" s="1"/>
  <c r="AA62" i="93" s="1"/>
  <c r="E118" i="93" l="1"/>
  <c r="L118" i="93"/>
  <c r="C118" i="93"/>
  <c r="R118" i="93" s="1"/>
  <c r="M106" i="94"/>
  <c r="F106" i="94"/>
  <c r="S106" i="94"/>
  <c r="D106" i="94"/>
  <c r="Z62" i="93"/>
  <c r="S118" i="93" l="1"/>
  <c r="D118" i="93"/>
  <c r="F118" i="93"/>
  <c r="M118" i="93"/>
  <c r="K106" i="94"/>
  <c r="G106" i="94"/>
  <c r="T106" i="94"/>
  <c r="B108" i="94"/>
  <c r="AB62" i="93"/>
  <c r="AC62" i="93" s="1"/>
  <c r="AE62" i="93" s="1"/>
  <c r="T118" i="93" l="1"/>
  <c r="G118" i="93"/>
  <c r="P118" i="93"/>
  <c r="B119" i="93"/>
  <c r="K118" i="93"/>
  <c r="E108" i="94"/>
  <c r="C108" i="94"/>
  <c r="R108" i="94" s="1"/>
  <c r="L108" i="94"/>
  <c r="E119" i="93" l="1"/>
  <c r="C119" i="93"/>
  <c r="R119" i="93" s="1"/>
  <c r="L119" i="93"/>
  <c r="D119" i="93"/>
  <c r="S108" i="94"/>
  <c r="D108" i="94"/>
  <c r="F108" i="94"/>
  <c r="M108" i="94"/>
  <c r="K119" i="93" l="1"/>
  <c r="T119" i="93"/>
  <c r="P119" i="93"/>
  <c r="S119" i="93"/>
  <c r="F119" i="93"/>
  <c r="G119" i="93" s="1"/>
  <c r="M119" i="93"/>
  <c r="P108" i="94"/>
  <c r="B109" i="94" s="1"/>
  <c r="K108" i="94"/>
  <c r="G108" i="94"/>
  <c r="T108" i="94"/>
  <c r="B120" i="93" l="1"/>
  <c r="E109" i="94"/>
  <c r="L109" i="94"/>
  <c r="C109" i="94"/>
  <c r="R109" i="94" s="1"/>
  <c r="L120" i="93" l="1"/>
  <c r="C120" i="93"/>
  <c r="R120" i="93" s="1"/>
  <c r="E120" i="93"/>
  <c r="D109" i="94"/>
  <c r="S109" i="94"/>
  <c r="F109" i="94"/>
  <c r="M109" i="94"/>
  <c r="F120" i="93" l="1"/>
  <c r="M120" i="93"/>
  <c r="S120" i="93"/>
  <c r="D120" i="93"/>
  <c r="T109" i="94"/>
  <c r="G109" i="94"/>
  <c r="P109" i="94"/>
  <c r="B110" i="94" s="1"/>
  <c r="K109" i="94"/>
  <c r="K120" i="93" l="1"/>
  <c r="T120" i="93"/>
  <c r="G120" i="93"/>
  <c r="P120" i="93"/>
  <c r="B121" i="93" s="1"/>
  <c r="E110" i="94"/>
  <c r="C110" i="94"/>
  <c r="R110" i="94" s="1"/>
  <c r="L110" i="94"/>
  <c r="D110" i="94" l="1"/>
  <c r="C121" i="93"/>
  <c r="R121" i="93" s="1"/>
  <c r="L121" i="93"/>
  <c r="E121" i="93"/>
  <c r="D121" i="93"/>
  <c r="S110" i="94"/>
  <c r="T110" i="94"/>
  <c r="G110" i="94"/>
  <c r="P110" i="94"/>
  <c r="B111" i="94" s="1"/>
  <c r="K110" i="94"/>
  <c r="F110" i="94"/>
  <c r="M110" i="94"/>
  <c r="M121" i="93" l="1"/>
  <c r="F121" i="93"/>
  <c r="K121" i="93"/>
  <c r="T121" i="93"/>
  <c r="G121" i="93"/>
  <c r="P121" i="93"/>
  <c r="Q121" i="93" s="1"/>
  <c r="S121" i="93"/>
  <c r="C111" i="94"/>
  <c r="R111" i="94" s="1"/>
  <c r="L111" i="94"/>
  <c r="E111" i="94"/>
  <c r="B123" i="93" l="1"/>
  <c r="S111" i="94"/>
  <c r="F111" i="94"/>
  <c r="M111" i="94"/>
  <c r="D111" i="94"/>
  <c r="C123" i="93" l="1"/>
  <c r="R123" i="93" s="1"/>
  <c r="L123" i="93"/>
  <c r="E123" i="93"/>
  <c r="D123" i="93"/>
  <c r="K111" i="94"/>
  <c r="T111" i="94"/>
  <c r="G111" i="94"/>
  <c r="P111" i="94"/>
  <c r="Q111" i="94" s="1"/>
  <c r="M123" i="93" l="1"/>
  <c r="F123" i="93"/>
  <c r="P123" i="93"/>
  <c r="B124" i="93" s="1"/>
  <c r="K123" i="93"/>
  <c r="G123" i="93"/>
  <c r="T123" i="93"/>
  <c r="S123" i="93"/>
  <c r="B113" i="94"/>
  <c r="E124" i="93" l="1"/>
  <c r="C124" i="93"/>
  <c r="R124" i="93" s="1"/>
  <c r="L124" i="93"/>
  <c r="C113" i="94"/>
  <c r="R113" i="94" s="1"/>
  <c r="L113" i="94"/>
  <c r="E113" i="94"/>
  <c r="S124" i="93" l="1"/>
  <c r="D124" i="93"/>
  <c r="M124" i="93"/>
  <c r="F124" i="93"/>
  <c r="F113" i="94"/>
  <c r="M113" i="94"/>
  <c r="S113" i="94"/>
  <c r="D113" i="94"/>
  <c r="P124" i="93" l="1"/>
  <c r="G124" i="93"/>
  <c r="K124" i="93"/>
  <c r="T124" i="93"/>
  <c r="B125" i="93"/>
  <c r="K113" i="94"/>
  <c r="T113" i="94"/>
  <c r="G113" i="94"/>
  <c r="P113" i="94"/>
  <c r="E125" i="93" l="1"/>
  <c r="C125" i="93"/>
  <c r="R125" i="93" s="1"/>
  <c r="L125" i="93"/>
  <c r="B114" i="94"/>
  <c r="S125" i="93" l="1"/>
  <c r="D125" i="93"/>
  <c r="F125" i="93"/>
  <c r="M125" i="93"/>
  <c r="L114" i="94"/>
  <c r="E114" i="94"/>
  <c r="C114" i="94"/>
  <c r="R114" i="94" s="1"/>
  <c r="G125" i="93" l="1"/>
  <c r="T125" i="93"/>
  <c r="P125" i="93"/>
  <c r="B126" i="93"/>
  <c r="K125" i="93"/>
  <c r="M114" i="94"/>
  <c r="F114" i="94"/>
  <c r="S114" i="94"/>
  <c r="D114" i="94"/>
  <c r="L126" i="93" l="1"/>
  <c r="E126" i="93"/>
  <c r="C126" i="93"/>
  <c r="R126" i="93" s="1"/>
  <c r="D126" i="93"/>
  <c r="K114" i="94"/>
  <c r="T114" i="94"/>
  <c r="G114" i="94"/>
  <c r="P114" i="94"/>
  <c r="K126" i="93" l="1"/>
  <c r="T126" i="93"/>
  <c r="P126" i="93"/>
  <c r="Q126" i="93" s="1"/>
  <c r="S126" i="93"/>
  <c r="F126" i="93"/>
  <c r="G126" i="93" s="1"/>
  <c r="M126" i="93"/>
  <c r="B115" i="94"/>
  <c r="B128" i="93" l="1"/>
  <c r="C115" i="94"/>
  <c r="R115" i="94" s="1"/>
  <c r="L115" i="94"/>
  <c r="E115" i="94"/>
  <c r="D115" i="94"/>
  <c r="L128" i="93" l="1"/>
  <c r="C128" i="93"/>
  <c r="R128" i="93" s="1"/>
  <c r="E128" i="93"/>
  <c r="K115" i="94"/>
  <c r="T115" i="94"/>
  <c r="P115" i="94"/>
  <c r="B116" i="94" s="1"/>
  <c r="M115" i="94"/>
  <c r="F115" i="94"/>
  <c r="G115" i="94" s="1"/>
  <c r="S115" i="94"/>
  <c r="M128" i="93" l="1"/>
  <c r="F128" i="93"/>
  <c r="S128" i="93"/>
  <c r="D128" i="93"/>
  <c r="C116" i="94"/>
  <c r="R116" i="94" s="1"/>
  <c r="L116" i="94"/>
  <c r="E116" i="94"/>
  <c r="K128" i="93" l="1"/>
  <c r="G128" i="93"/>
  <c r="T128" i="93"/>
  <c r="P128" i="93"/>
  <c r="S116" i="94"/>
  <c r="M116" i="94"/>
  <c r="F116" i="94"/>
  <c r="D116" i="94"/>
  <c r="B129" i="93" l="1"/>
  <c r="P116" i="94"/>
  <c r="Q116" i="94" s="1"/>
  <c r="B118" i="94"/>
  <c r="K116" i="94"/>
  <c r="G116" i="94"/>
  <c r="T116" i="94"/>
  <c r="C129" i="93" l="1"/>
  <c r="R129" i="93" s="1"/>
  <c r="L129" i="93"/>
  <c r="E129" i="93"/>
  <c r="C118" i="94"/>
  <c r="R118" i="94" s="1"/>
  <c r="L118" i="94"/>
  <c r="E118" i="94"/>
  <c r="M129" i="93" l="1"/>
  <c r="F129" i="93"/>
  <c r="S129" i="93"/>
  <c r="D129" i="93"/>
  <c r="M118" i="94"/>
  <c r="F118" i="94"/>
  <c r="S118" i="94"/>
  <c r="D118" i="94"/>
  <c r="P129" i="93" l="1"/>
  <c r="B130" i="93"/>
  <c r="K129" i="93"/>
  <c r="T129" i="93"/>
  <c r="G129" i="93"/>
  <c r="P118" i="94"/>
  <c r="B119" i="94" s="1"/>
  <c r="K118" i="94"/>
  <c r="T118" i="94"/>
  <c r="G118" i="94"/>
  <c r="E130" i="93" l="1"/>
  <c r="C130" i="93"/>
  <c r="R130" i="93" s="1"/>
  <c r="L130" i="93"/>
  <c r="E119" i="94"/>
  <c r="C119" i="94"/>
  <c r="R119" i="94" s="1"/>
  <c r="L119" i="94"/>
  <c r="S130" i="93" l="1"/>
  <c r="D130" i="93"/>
  <c r="F130" i="93"/>
  <c r="M130" i="93"/>
  <c r="S119" i="94"/>
  <c r="D119" i="94"/>
  <c r="M119" i="94"/>
  <c r="F119" i="94"/>
  <c r="T130" i="93" l="1"/>
  <c r="P130" i="93"/>
  <c r="B131" i="93"/>
  <c r="K130" i="93"/>
  <c r="G130" i="93"/>
  <c r="P119" i="94"/>
  <c r="B120" i="94" s="1"/>
  <c r="T119" i="94"/>
  <c r="G119" i="94"/>
  <c r="K119" i="94"/>
  <c r="E131" i="93" l="1"/>
  <c r="L131" i="93"/>
  <c r="C131" i="93"/>
  <c r="R131" i="93" s="1"/>
  <c r="E120" i="94"/>
  <c r="C120" i="94"/>
  <c r="R120" i="94" s="1"/>
  <c r="L120" i="94"/>
  <c r="S131" i="93" l="1"/>
  <c r="D131" i="93"/>
  <c r="F131" i="93"/>
  <c r="M131" i="93"/>
  <c r="S120" i="94"/>
  <c r="D120" i="94"/>
  <c r="F120" i="94"/>
  <c r="M120" i="94"/>
  <c r="K131" i="93" l="1"/>
  <c r="T131" i="93"/>
  <c r="G131" i="93"/>
  <c r="P131" i="93"/>
  <c r="Q131" i="93" s="1"/>
  <c r="P120" i="94"/>
  <c r="B121" i="94" s="1"/>
  <c r="K120" i="94"/>
  <c r="T120" i="94"/>
  <c r="G120" i="94"/>
  <c r="B133" i="93" l="1"/>
  <c r="E121" i="94"/>
  <c r="L121" i="94"/>
  <c r="C121" i="94"/>
  <c r="R121" i="94" s="1"/>
  <c r="L133" i="93" l="1"/>
  <c r="E133" i="93"/>
  <c r="C133" i="93"/>
  <c r="R133" i="93" s="1"/>
  <c r="D133" i="93"/>
  <c r="S121" i="94"/>
  <c r="D121" i="94"/>
  <c r="F121" i="94"/>
  <c r="M121" i="94"/>
  <c r="K133" i="93" l="1"/>
  <c r="T133" i="93"/>
  <c r="P133" i="93"/>
  <c r="S133" i="93"/>
  <c r="F133" i="93"/>
  <c r="G133" i="93" s="1"/>
  <c r="M133" i="93"/>
  <c r="G121" i="94"/>
  <c r="P121" i="94"/>
  <c r="Q121" i="94" s="1"/>
  <c r="K121" i="94"/>
  <c r="T121" i="94"/>
  <c r="B123" i="94" l="1"/>
  <c r="B134" i="93"/>
  <c r="E123" i="94"/>
  <c r="L123" i="94"/>
  <c r="C123" i="94"/>
  <c r="R123" i="94" s="1"/>
  <c r="C134" i="93" l="1"/>
  <c r="R134" i="93" s="1"/>
  <c r="L134" i="93"/>
  <c r="E134" i="93"/>
  <c r="D134" i="93"/>
  <c r="D123" i="94"/>
  <c r="S123" i="94"/>
  <c r="F123" i="94"/>
  <c r="M123" i="94"/>
  <c r="P134" i="93" l="1"/>
  <c r="B135" i="93"/>
  <c r="K134" i="93"/>
  <c r="T134" i="93"/>
  <c r="M134" i="93"/>
  <c r="F134" i="93"/>
  <c r="G134" i="93" s="1"/>
  <c r="S134" i="93"/>
  <c r="G123" i="94"/>
  <c r="T123" i="94"/>
  <c r="P123" i="94"/>
  <c r="K123" i="94"/>
  <c r="E135" i="93" l="1"/>
  <c r="C135" i="93"/>
  <c r="R135" i="93" s="1"/>
  <c r="L135" i="93"/>
  <c r="B124" i="94"/>
  <c r="S135" i="93" l="1"/>
  <c r="D135" i="93"/>
  <c r="M135" i="93"/>
  <c r="F135" i="93"/>
  <c r="L124" i="94"/>
  <c r="C124" i="94"/>
  <c r="R124" i="94" s="1"/>
  <c r="E124" i="94"/>
  <c r="P135" i="93" l="1"/>
  <c r="G135" i="93"/>
  <c r="K135" i="93"/>
  <c r="T135" i="93"/>
  <c r="B136" i="93"/>
  <c r="S124" i="94"/>
  <c r="F124" i="94"/>
  <c r="M124" i="94"/>
  <c r="D124" i="94"/>
  <c r="E136" i="93" l="1"/>
  <c r="C136" i="93"/>
  <c r="R136" i="93" s="1"/>
  <c r="L136" i="93"/>
  <c r="K124" i="94"/>
  <c r="G124" i="94"/>
  <c r="T124" i="94"/>
  <c r="P124" i="94"/>
  <c r="S136" i="93" l="1"/>
  <c r="D136" i="93"/>
  <c r="F136" i="93"/>
  <c r="M136" i="93"/>
  <c r="B125" i="94"/>
  <c r="T136" i="93" l="1"/>
  <c r="G136" i="93"/>
  <c r="P136" i="93"/>
  <c r="Q136" i="93" s="1"/>
  <c r="B138" i="93"/>
  <c r="K136" i="93"/>
  <c r="C125" i="94"/>
  <c r="R125" i="94" s="1"/>
  <c r="L125" i="94"/>
  <c r="E125" i="94"/>
  <c r="D125" i="94" l="1"/>
  <c r="E138" i="93"/>
  <c r="L138" i="93"/>
  <c r="C138" i="93"/>
  <c r="R138" i="93" s="1"/>
  <c r="P125" i="94"/>
  <c r="B126" i="94" s="1"/>
  <c r="K125" i="94"/>
  <c r="T125" i="94"/>
  <c r="M125" i="94"/>
  <c r="F125" i="94"/>
  <c r="G125" i="94" s="1"/>
  <c r="S125" i="94"/>
  <c r="S138" i="93" l="1"/>
  <c r="D138" i="93"/>
  <c r="F138" i="93"/>
  <c r="M138" i="93"/>
  <c r="E126" i="94"/>
  <c r="C126" i="94"/>
  <c r="R126" i="94" s="1"/>
  <c r="L126" i="94"/>
  <c r="K138" i="93" l="1"/>
  <c r="G138" i="93"/>
  <c r="T138" i="93"/>
  <c r="P138" i="93"/>
  <c r="S126" i="94"/>
  <c r="D126" i="94"/>
  <c r="M126" i="94"/>
  <c r="F126" i="94"/>
  <c r="B139" i="93" l="1"/>
  <c r="P126" i="94"/>
  <c r="Q126" i="94" s="1"/>
  <c r="K126" i="94"/>
  <c r="T126" i="94"/>
  <c r="G126" i="94"/>
  <c r="B128" i="94"/>
  <c r="L139" i="93" l="1"/>
  <c r="C139" i="93"/>
  <c r="R139" i="93" s="1"/>
  <c r="E139" i="93"/>
  <c r="E128" i="94"/>
  <c r="C128" i="94"/>
  <c r="R128" i="94" s="1"/>
  <c r="L128" i="94"/>
  <c r="M139" i="93" l="1"/>
  <c r="F139" i="93"/>
  <c r="D139" i="93"/>
  <c r="S139" i="93"/>
  <c r="S128" i="94"/>
  <c r="D128" i="94"/>
  <c r="F128" i="94"/>
  <c r="M128" i="94"/>
  <c r="K139" i="93" l="1"/>
  <c r="G139" i="93"/>
  <c r="T139" i="93"/>
  <c r="P139" i="93"/>
  <c r="T128" i="94"/>
  <c r="P128" i="94"/>
  <c r="B129" i="94" s="1"/>
  <c r="K128" i="94"/>
  <c r="G128" i="94"/>
  <c r="B140" i="93" l="1"/>
  <c r="E129" i="94"/>
  <c r="C129" i="94"/>
  <c r="R129" i="94" s="1"/>
  <c r="L129" i="94"/>
  <c r="C140" i="93" l="1"/>
  <c r="R140" i="93" s="1"/>
  <c r="L140" i="93"/>
  <c r="E140" i="93"/>
  <c r="S129" i="94"/>
  <c r="D129" i="94"/>
  <c r="F129" i="94"/>
  <c r="M129" i="94"/>
  <c r="M140" i="93" l="1"/>
  <c r="F140" i="93"/>
  <c r="S140" i="93"/>
  <c r="D140" i="93"/>
  <c r="K129" i="94"/>
  <c r="G129" i="94"/>
  <c r="T129" i="94"/>
  <c r="P129" i="94"/>
  <c r="P140" i="93" l="1"/>
  <c r="B141" i="93"/>
  <c r="K140" i="93"/>
  <c r="T140" i="93"/>
  <c r="G140" i="93"/>
  <c r="B130" i="94"/>
  <c r="E141" i="93" l="1"/>
  <c r="C141" i="93"/>
  <c r="R141" i="93" s="1"/>
  <c r="L141" i="93"/>
  <c r="L130" i="94"/>
  <c r="E130" i="94"/>
  <c r="C130" i="94"/>
  <c r="R130" i="94" s="1"/>
  <c r="S141" i="93" l="1"/>
  <c r="D141" i="93"/>
  <c r="F141" i="93"/>
  <c r="M141" i="93"/>
  <c r="S130" i="94"/>
  <c r="D130" i="94"/>
  <c r="M130" i="94"/>
  <c r="F130" i="94"/>
  <c r="P141" i="93" l="1"/>
  <c r="Q141" i="93" s="1"/>
  <c r="B143" i="93"/>
  <c r="K141" i="93"/>
  <c r="G141" i="93"/>
  <c r="T141" i="93"/>
  <c r="K130" i="94"/>
  <c r="G130" i="94"/>
  <c r="T130" i="94"/>
  <c r="P130" i="94"/>
  <c r="B131" i="94" s="1"/>
  <c r="E143" i="93" l="1"/>
  <c r="C143" i="93"/>
  <c r="R143" i="93" s="1"/>
  <c r="L143" i="93"/>
  <c r="C131" i="94"/>
  <c r="R131" i="94" s="1"/>
  <c r="L131" i="94"/>
  <c r="E131" i="94"/>
  <c r="D143" i="93" l="1"/>
  <c r="S143" i="93"/>
  <c r="F143" i="93"/>
  <c r="M143" i="93"/>
  <c r="S131" i="94"/>
  <c r="M131" i="94"/>
  <c r="F131" i="94"/>
  <c r="D131" i="94"/>
  <c r="G143" i="93" l="1"/>
  <c r="T143" i="93"/>
  <c r="P143" i="93"/>
  <c r="K143" i="93"/>
  <c r="P131" i="94"/>
  <c r="Q131" i="94" s="1"/>
  <c r="B133" i="94"/>
  <c r="T131" i="94"/>
  <c r="G131" i="94"/>
  <c r="K131" i="94"/>
  <c r="B144" i="93" l="1"/>
  <c r="E133" i="94"/>
  <c r="C133" i="94"/>
  <c r="R133" i="94" s="1"/>
  <c r="L133" i="94"/>
  <c r="L144" i="93" l="1"/>
  <c r="E144" i="93"/>
  <c r="C144" i="93"/>
  <c r="R144" i="93" s="1"/>
  <c r="D133" i="94"/>
  <c r="S133" i="94"/>
  <c r="M133" i="94"/>
  <c r="F133" i="94"/>
  <c r="F144" i="93" l="1"/>
  <c r="M144" i="93"/>
  <c r="S144" i="93"/>
  <c r="D144" i="93"/>
  <c r="T133" i="94"/>
  <c r="P133" i="94"/>
  <c r="B134" i="94"/>
  <c r="K133" i="94"/>
  <c r="G133" i="94"/>
  <c r="K144" i="93" l="1"/>
  <c r="G144" i="93"/>
  <c r="T144" i="93"/>
  <c r="P144" i="93"/>
  <c r="E134" i="94"/>
  <c r="L134" i="94"/>
  <c r="C134" i="94"/>
  <c r="R134" i="94" s="1"/>
  <c r="B145" i="93" l="1"/>
  <c r="S134" i="94"/>
  <c r="D134" i="94"/>
  <c r="F134" i="94"/>
  <c r="M134" i="94"/>
  <c r="C145" i="93" l="1"/>
  <c r="R145" i="93" s="1"/>
  <c r="L145" i="93"/>
  <c r="E145" i="93"/>
  <c r="D145" i="93"/>
  <c r="K134" i="94"/>
  <c r="G134" i="94"/>
  <c r="T134" i="94"/>
  <c r="P134" i="94"/>
  <c r="P145" i="93" l="1"/>
  <c r="B146" i="93"/>
  <c r="K145" i="93"/>
  <c r="T145" i="93"/>
  <c r="M145" i="93"/>
  <c r="F145" i="93"/>
  <c r="G145" i="93" s="1"/>
  <c r="S145" i="93"/>
  <c r="B135" i="94"/>
  <c r="E146" i="93" l="1"/>
  <c r="C146" i="93"/>
  <c r="R146" i="93" s="1"/>
  <c r="L146" i="93"/>
  <c r="L135" i="94"/>
  <c r="C135" i="94"/>
  <c r="R135" i="94" s="1"/>
  <c r="E135" i="94"/>
  <c r="S146" i="93" l="1"/>
  <c r="D146" i="93"/>
  <c r="M146" i="93"/>
  <c r="F146" i="93"/>
  <c r="M135" i="94"/>
  <c r="F135" i="94"/>
  <c r="S135" i="94"/>
  <c r="D135" i="94"/>
  <c r="P146" i="93" l="1"/>
  <c r="Q146" i="93" s="1"/>
  <c r="B148" i="93"/>
  <c r="K146" i="93"/>
  <c r="T146" i="93"/>
  <c r="G146" i="93"/>
  <c r="K135" i="94"/>
  <c r="G135" i="94"/>
  <c r="T135" i="94"/>
  <c r="P135" i="94"/>
  <c r="B136" i="94" s="1"/>
  <c r="E148" i="93" l="1"/>
  <c r="C148" i="93" a="1"/>
  <c r="C148" i="93" s="1"/>
  <c r="R148" i="93" s="1"/>
  <c r="L148" i="93"/>
  <c r="C136" i="94"/>
  <c r="R136" i="94" s="1"/>
  <c r="L136" i="94"/>
  <c r="E136" i="94"/>
  <c r="S148" i="93" l="1"/>
  <c r="D148" i="93"/>
  <c r="M148" i="93"/>
  <c r="F148" i="93"/>
  <c r="S136" i="94"/>
  <c r="M136" i="94"/>
  <c r="F136" i="94"/>
  <c r="D136" i="94"/>
  <c r="P148" i="93" l="1"/>
  <c r="B149" i="93"/>
  <c r="K148" i="93"/>
  <c r="G148" i="93"/>
  <c r="T148" i="93"/>
  <c r="P136" i="94"/>
  <c r="Q136" i="94" s="1"/>
  <c r="K136" i="94"/>
  <c r="T136" i="94"/>
  <c r="G136" i="94"/>
  <c r="E149" i="93" l="1"/>
  <c r="C149" i="93" a="1"/>
  <c r="C149" i="93" s="1"/>
  <c r="R149" i="93" s="1"/>
  <c r="L149" i="93"/>
  <c r="B138" i="94"/>
  <c r="D149" i="93" l="1"/>
  <c r="S149" i="93"/>
  <c r="F149" i="93"/>
  <c r="M149" i="93"/>
  <c r="E138" i="94"/>
  <c r="C138" i="94"/>
  <c r="R138" i="94" s="1"/>
  <c r="L138" i="94"/>
  <c r="T149" i="93" l="1"/>
  <c r="P149" i="93"/>
  <c r="K149" i="93"/>
  <c r="G149" i="93"/>
  <c r="D138" i="94"/>
  <c r="S138" i="94"/>
  <c r="M138" i="94"/>
  <c r="F138" i="94"/>
  <c r="B150" i="93" l="1"/>
  <c r="P138" i="94"/>
  <c r="G138" i="94"/>
  <c r="T138" i="94"/>
  <c r="B139" i="94"/>
  <c r="K138" i="94"/>
  <c r="E150" i="93" l="1"/>
  <c r="C150" i="93" a="1"/>
  <c r="C150" i="93" s="1"/>
  <c r="R150" i="93" s="1"/>
  <c r="L150" i="93"/>
  <c r="E139" i="94"/>
  <c r="C139" i="94"/>
  <c r="R139" i="94" s="1"/>
  <c r="L139" i="94"/>
  <c r="D150" i="93" l="1"/>
  <c r="S150" i="93"/>
  <c r="F150" i="93"/>
  <c r="M150" i="93"/>
  <c r="S139" i="94"/>
  <c r="D139" i="94"/>
  <c r="F139" i="94"/>
  <c r="M139" i="94"/>
  <c r="G150" i="93" l="1"/>
  <c r="T150" i="93"/>
  <c r="P150" i="93"/>
  <c r="B151" i="93"/>
  <c r="K150" i="93"/>
  <c r="G139" i="94"/>
  <c r="T139" i="94"/>
  <c r="P139" i="94"/>
  <c r="B140" i="94" s="1"/>
  <c r="K139" i="94"/>
  <c r="E151" i="93" l="1"/>
  <c r="C151" i="93" a="1"/>
  <c r="C151" i="93" s="1"/>
  <c r="R151" i="93" s="1"/>
  <c r="L151" i="93"/>
  <c r="L140" i="94"/>
  <c r="E140" i="94"/>
  <c r="C140" i="94"/>
  <c r="R140" i="94" s="1"/>
  <c r="S151" i="93" l="1"/>
  <c r="D151" i="93"/>
  <c r="F151" i="93"/>
  <c r="M151" i="93"/>
  <c r="D140" i="94"/>
  <c r="F140" i="94"/>
  <c r="M140" i="94"/>
  <c r="S140" i="94"/>
  <c r="K151" i="93" l="1"/>
  <c r="T151" i="93"/>
  <c r="G151" i="93"/>
  <c r="P151" i="93"/>
  <c r="Q151" i="93" s="1"/>
  <c r="K140" i="94"/>
  <c r="G140" i="94"/>
  <c r="T140" i="94"/>
  <c r="P140" i="94"/>
  <c r="B141" i="94" s="1"/>
  <c r="B153" i="93" l="1"/>
  <c r="C141" i="94"/>
  <c r="R141" i="94" s="1"/>
  <c r="L141" i="94"/>
  <c r="E141" i="94"/>
  <c r="D141" i="94"/>
  <c r="E153" i="93" l="1"/>
  <c r="C153" i="93" a="1"/>
  <c r="C153" i="93" s="1"/>
  <c r="R153" i="93" s="1"/>
  <c r="L153" i="93"/>
  <c r="P141" i="94"/>
  <c r="Q141" i="94" s="1"/>
  <c r="K141" i="94"/>
  <c r="T141" i="94"/>
  <c r="M141" i="94"/>
  <c r="F141" i="94"/>
  <c r="G141" i="94" s="1"/>
  <c r="S141" i="94"/>
  <c r="D153" i="93" l="1"/>
  <c r="S153" i="93"/>
  <c r="F153" i="93"/>
  <c r="M153" i="93"/>
  <c r="B143" i="94"/>
  <c r="K153" i="93" l="1"/>
  <c r="G153" i="93"/>
  <c r="T153" i="93"/>
  <c r="P153" i="93"/>
  <c r="C143" i="94"/>
  <c r="R143" i="94" s="1"/>
  <c r="L143" i="94"/>
  <c r="E143" i="94"/>
  <c r="B154" i="93" l="1"/>
  <c r="M143" i="94"/>
  <c r="F143" i="94"/>
  <c r="S143" i="94"/>
  <c r="D143" i="94"/>
  <c r="L154" i="93" l="1"/>
  <c r="E154" i="93"/>
  <c r="C154" i="93" a="1"/>
  <c r="C154" i="93" s="1"/>
  <c r="R154" i="93" s="1"/>
  <c r="P143" i="94"/>
  <c r="B144" i="94"/>
  <c r="K143" i="94"/>
  <c r="T143" i="94"/>
  <c r="G143" i="94"/>
  <c r="D154" i="93" l="1"/>
  <c r="S154" i="93"/>
  <c r="F154" i="93"/>
  <c r="M154" i="93"/>
  <c r="E144" i="94"/>
  <c r="C144" i="94"/>
  <c r="R144" i="94" s="1"/>
  <c r="L144" i="94"/>
  <c r="K154" i="93" l="1"/>
  <c r="G154" i="93"/>
  <c r="T154" i="93"/>
  <c r="P154" i="93"/>
  <c r="S144" i="94"/>
  <c r="D144" i="94"/>
  <c r="F144" i="94"/>
  <c r="M144" i="94"/>
  <c r="B155" i="93" l="1"/>
  <c r="T144" i="94"/>
  <c r="P144" i="94"/>
  <c r="B145" i="94" s="1"/>
  <c r="K144" i="94"/>
  <c r="G144" i="94"/>
  <c r="C155" i="93" l="1" a="1"/>
  <c r="C155" i="93" s="1"/>
  <c r="R155" i="93" s="1"/>
  <c r="L155" i="93"/>
  <c r="E155" i="93"/>
  <c r="E145" i="94"/>
  <c r="L145" i="94"/>
  <c r="C145" i="94"/>
  <c r="R145" i="94" s="1"/>
  <c r="F155" i="93" l="1"/>
  <c r="M155" i="93"/>
  <c r="D155" i="93"/>
  <c r="S155" i="93"/>
  <c r="S145" i="94"/>
  <c r="D145" i="94"/>
  <c r="F145" i="94"/>
  <c r="M145" i="94"/>
  <c r="T155" i="93" l="1"/>
  <c r="K155" i="93"/>
  <c r="P155" i="93"/>
  <c r="B156" i="93" s="1"/>
  <c r="G155" i="93"/>
  <c r="K145" i="94"/>
  <c r="G145" i="94"/>
  <c r="T145" i="94"/>
  <c r="P145" i="94"/>
  <c r="B146" i="94" s="1"/>
  <c r="E156" i="93" l="1"/>
  <c r="C156" i="93" a="1"/>
  <c r="C156" i="93" s="1"/>
  <c r="R156" i="93" s="1"/>
  <c r="L156" i="93"/>
  <c r="D156" i="93"/>
  <c r="L146" i="94"/>
  <c r="C146" i="94"/>
  <c r="R146" i="94" s="1"/>
  <c r="E146" i="94"/>
  <c r="T156" i="93" l="1"/>
  <c r="P156" i="93"/>
  <c r="Q156" i="93" s="1"/>
  <c r="B158" i="93"/>
  <c r="K156" i="93"/>
  <c r="S156" i="93"/>
  <c r="M156" i="93"/>
  <c r="F156" i="93"/>
  <c r="G156" i="93" s="1"/>
  <c r="M146" i="94"/>
  <c r="F146" i="94"/>
  <c r="S146" i="94"/>
  <c r="D146" i="94"/>
  <c r="E158" i="93" l="1"/>
  <c r="C158" i="93" a="1"/>
  <c r="C158" i="93" s="1"/>
  <c r="R158" i="93" s="1"/>
  <c r="L158" i="93"/>
  <c r="K146" i="94"/>
  <c r="T146" i="94"/>
  <c r="G146" i="94"/>
  <c r="P146" i="94"/>
  <c r="Q146" i="94" s="1"/>
  <c r="S158" i="93" l="1"/>
  <c r="D158" i="93"/>
  <c r="M158" i="93"/>
  <c r="F158" i="93"/>
  <c r="B148" i="94"/>
  <c r="G158" i="93" l="1"/>
  <c r="P158" i="93"/>
  <c r="T158" i="93"/>
  <c r="K158" i="93"/>
  <c r="B159" i="93"/>
  <c r="C148" i="94" a="1"/>
  <c r="C148" i="94" s="1"/>
  <c r="R148" i="94" s="1"/>
  <c r="L148" i="94"/>
  <c r="E148" i="94"/>
  <c r="C159" i="93" l="1" a="1"/>
  <c r="C159" i="93" s="1"/>
  <c r="R159" i="93" s="1"/>
  <c r="L159" i="93"/>
  <c r="E159" i="93"/>
  <c r="M148" i="94"/>
  <c r="F148" i="94"/>
  <c r="D148" i="94"/>
  <c r="S148" i="94"/>
  <c r="F159" i="93" l="1"/>
  <c r="M159" i="93"/>
  <c r="S159" i="93"/>
  <c r="D159" i="93"/>
  <c r="K148" i="94"/>
  <c r="G148" i="94"/>
  <c r="T148" i="94"/>
  <c r="P148" i="94"/>
  <c r="K159" i="93" l="1"/>
  <c r="G159" i="93"/>
  <c r="T159" i="93"/>
  <c r="P159" i="93"/>
  <c r="B149" i="94"/>
  <c r="B160" i="93" l="1"/>
  <c r="C149" i="94" a="1"/>
  <c r="C149" i="94" s="1"/>
  <c r="R149" i="94" s="1"/>
  <c r="L149" i="94"/>
  <c r="E149" i="94"/>
  <c r="L160" i="93" l="1"/>
  <c r="E160" i="93"/>
  <c r="C160" i="93" a="1"/>
  <c r="C160" i="93" s="1"/>
  <c r="R160" i="93" s="1"/>
  <c r="M149" i="94"/>
  <c r="F149" i="94"/>
  <c r="D149" i="94"/>
  <c r="S149" i="94"/>
  <c r="M160" i="93" l="1"/>
  <c r="F160" i="93"/>
  <c r="S160" i="93"/>
  <c r="D160" i="93"/>
  <c r="P149" i="94"/>
  <c r="B150" i="94" s="1"/>
  <c r="K149" i="94"/>
  <c r="G149" i="94"/>
  <c r="T149" i="94"/>
  <c r="K160" i="93" l="1"/>
  <c r="G160" i="93"/>
  <c r="P160" i="93"/>
  <c r="B161" i="93" s="1"/>
  <c r="T160" i="93"/>
  <c r="C150" i="94" a="1"/>
  <c r="C150" i="94" s="1"/>
  <c r="R150" i="94" s="1"/>
  <c r="L150" i="94"/>
  <c r="E150" i="94"/>
  <c r="C161" i="93" l="1" a="1"/>
  <c r="C161" i="93" s="1"/>
  <c r="R161" i="93" s="1"/>
  <c r="L161" i="93"/>
  <c r="E161" i="93"/>
  <c r="D161" i="93"/>
  <c r="S150" i="94"/>
  <c r="M150" i="94"/>
  <c r="F150" i="94"/>
  <c r="D150" i="94"/>
  <c r="K161" i="93" l="1"/>
  <c r="T161" i="93"/>
  <c r="P161" i="93"/>
  <c r="Q161" i="93" s="1"/>
  <c r="M161" i="93"/>
  <c r="F161" i="93"/>
  <c r="G161" i="93" s="1"/>
  <c r="S161" i="93"/>
  <c r="P150" i="94"/>
  <c r="B151" i="94" s="1"/>
  <c r="K150" i="94"/>
  <c r="T150" i="94"/>
  <c r="G150" i="94"/>
  <c r="B163" i="93" l="1"/>
  <c r="E151" i="94"/>
  <c r="L151" i="94"/>
  <c r="C151" i="94" a="1"/>
  <c r="C151" i="94" s="1"/>
  <c r="R151" i="94" s="1"/>
  <c r="C163" i="93" l="1" a="1"/>
  <c r="C163" i="93" s="1"/>
  <c r="R163" i="93" s="1"/>
  <c r="L163" i="93"/>
  <c r="E163" i="93"/>
  <c r="D163" i="93"/>
  <c r="S151" i="94"/>
  <c r="D151" i="94"/>
  <c r="M151" i="94"/>
  <c r="F151" i="94"/>
  <c r="K163" i="93" l="1"/>
  <c r="T163" i="93"/>
  <c r="P163" i="93"/>
  <c r="M163" i="93"/>
  <c r="F163" i="93"/>
  <c r="G163" i="93" s="1"/>
  <c r="S163" i="93"/>
  <c r="T151" i="94"/>
  <c r="G151" i="94"/>
  <c r="P151" i="94"/>
  <c r="Q151" i="94" s="1"/>
  <c r="K151" i="94"/>
  <c r="B164" i="93" l="1"/>
  <c r="B153" i="94"/>
  <c r="E153" i="94"/>
  <c r="C153" i="94" a="1"/>
  <c r="C153" i="94" s="1"/>
  <c r="R153" i="94" s="1"/>
  <c r="L153" i="94"/>
  <c r="C164" i="93" l="1" a="1"/>
  <c r="C164" i="93" s="1"/>
  <c r="R164" i="93" s="1"/>
  <c r="L164" i="93"/>
  <c r="E164" i="93"/>
  <c r="D153" i="94"/>
  <c r="S153" i="94"/>
  <c r="F153" i="94"/>
  <c r="M153" i="94"/>
  <c r="D164" i="93" l="1"/>
  <c r="M164" i="93"/>
  <c r="F164" i="93"/>
  <c r="S164" i="93"/>
  <c r="G153" i="94"/>
  <c r="T153" i="94"/>
  <c r="P153" i="94"/>
  <c r="K153" i="94"/>
  <c r="P164" i="93" l="1"/>
  <c r="B165" i="93"/>
  <c r="G164" i="93"/>
  <c r="T164" i="93"/>
  <c r="K164" i="93"/>
  <c r="B154" i="94"/>
  <c r="C165" i="93" l="1" a="1"/>
  <c r="C165" i="93" s="1"/>
  <c r="R165" i="93" s="1"/>
  <c r="L165" i="93"/>
  <c r="E165" i="93"/>
  <c r="E154" i="94"/>
  <c r="C154" i="94" a="1"/>
  <c r="C154" i="94" s="1"/>
  <c r="R154" i="94" s="1"/>
  <c r="L154" i="94"/>
  <c r="M165" i="93" l="1"/>
  <c r="F165" i="93"/>
  <c r="S165" i="93"/>
  <c r="D165" i="93"/>
  <c r="S154" i="94"/>
  <c r="D154" i="94"/>
  <c r="F154" i="94"/>
  <c r="M154" i="94"/>
  <c r="P165" i="93" l="1"/>
  <c r="B166" i="93" s="1"/>
  <c r="K165" i="93"/>
  <c r="G165" i="93"/>
  <c r="T165" i="93"/>
  <c r="K154" i="94"/>
  <c r="G154" i="94"/>
  <c r="T154" i="94"/>
  <c r="P154" i="94"/>
  <c r="E166" i="93" l="1"/>
  <c r="C166" i="93" a="1"/>
  <c r="C166" i="93" s="1"/>
  <c r="R166" i="93" s="1"/>
  <c r="L166" i="93"/>
  <c r="B155" i="94"/>
  <c r="S166" i="93" l="1"/>
  <c r="D166" i="93"/>
  <c r="M166" i="93"/>
  <c r="F166" i="93"/>
  <c r="L155" i="94"/>
  <c r="E155" i="94"/>
  <c r="C155" i="94" a="1"/>
  <c r="C155" i="94" s="1"/>
  <c r="R155" i="94" s="1"/>
  <c r="P166" i="93" l="1"/>
  <c r="Q166" i="93" s="1"/>
  <c r="B168" i="93"/>
  <c r="K166" i="93"/>
  <c r="T166" i="93"/>
  <c r="G166" i="93"/>
  <c r="D155" i="94"/>
  <c r="F155" i="94"/>
  <c r="M155" i="94"/>
  <c r="S155" i="94"/>
  <c r="E168" i="93" l="1"/>
  <c r="C168" i="93" a="1"/>
  <c r="C168" i="93" s="1"/>
  <c r="R168" i="93" s="1"/>
  <c r="L168" i="93"/>
  <c r="K155" i="94"/>
  <c r="G155" i="94"/>
  <c r="T155" i="94"/>
  <c r="P155" i="94"/>
  <c r="B156" i="94" s="1"/>
  <c r="D168" i="93" l="1"/>
  <c r="S168" i="93"/>
  <c r="M168" i="93"/>
  <c r="F168" i="93"/>
  <c r="C156" i="94" a="1"/>
  <c r="C156" i="94" s="1"/>
  <c r="R156" i="94" s="1"/>
  <c r="L156" i="94"/>
  <c r="E156" i="94"/>
  <c r="P168" i="93" l="1"/>
  <c r="B169" i="93"/>
  <c r="K168" i="93"/>
  <c r="G168" i="93"/>
  <c r="T168" i="93"/>
  <c r="D156" i="94"/>
  <c r="M156" i="94"/>
  <c r="F156" i="94"/>
  <c r="S156" i="94"/>
  <c r="E169" i="93" l="1"/>
  <c r="C169" i="93" a="1"/>
  <c r="C169" i="93" s="1"/>
  <c r="R169" i="93" s="1"/>
  <c r="L169" i="93"/>
  <c r="K156" i="94"/>
  <c r="T156" i="94"/>
  <c r="G156" i="94"/>
  <c r="P156" i="94"/>
  <c r="Q156" i="94" s="1"/>
  <c r="D169" i="93" l="1"/>
  <c r="S169" i="93"/>
  <c r="F169" i="93"/>
  <c r="M169" i="93"/>
  <c r="B158" i="94"/>
  <c r="T169" i="93" l="1"/>
  <c r="P169" i="93"/>
  <c r="K169" i="93"/>
  <c r="G169" i="93"/>
  <c r="C158" i="94" a="1"/>
  <c r="C158" i="94" s="1"/>
  <c r="R158" i="94" s="1"/>
  <c r="L158" i="94"/>
  <c r="E158" i="94"/>
  <c r="D158" i="94" l="1"/>
  <c r="B170" i="93"/>
  <c r="K158" i="94"/>
  <c r="T158" i="94"/>
  <c r="P158" i="94"/>
  <c r="M158" i="94"/>
  <c r="F158" i="94"/>
  <c r="G158" i="94" s="1"/>
  <c r="S158" i="94"/>
  <c r="E170" i="93" l="1"/>
  <c r="C170" i="93" a="1"/>
  <c r="C170" i="93" s="1"/>
  <c r="R170" i="93" s="1"/>
  <c r="L170" i="93"/>
  <c r="B159" i="94"/>
  <c r="S170" i="93" l="1"/>
  <c r="D170" i="93"/>
  <c r="F170" i="93"/>
  <c r="M170" i="93"/>
  <c r="C159" i="94" a="1"/>
  <c r="C159" i="94" s="1"/>
  <c r="R159" i="94" s="1"/>
  <c r="L159" i="94"/>
  <c r="E159" i="94"/>
  <c r="G170" i="93" l="1"/>
  <c r="T170" i="93"/>
  <c r="P170" i="93"/>
  <c r="B171" i="93"/>
  <c r="K170" i="93"/>
  <c r="D159" i="94"/>
  <c r="P159" i="94" s="1"/>
  <c r="B160" i="94" s="1"/>
  <c r="M159" i="94"/>
  <c r="F159" i="94"/>
  <c r="S159" i="94"/>
  <c r="T159" i="94" l="1"/>
  <c r="K159" i="94"/>
  <c r="G159" i="94"/>
  <c r="E171" i="93"/>
  <c r="C171" i="93" a="1"/>
  <c r="C171" i="93" s="1"/>
  <c r="R171" i="93" s="1"/>
  <c r="L171" i="93"/>
  <c r="C160" i="94" a="1"/>
  <c r="C160" i="94" s="1"/>
  <c r="R160" i="94" s="1"/>
  <c r="L160" i="94"/>
  <c r="E160" i="94"/>
  <c r="D171" i="93" l="1"/>
  <c r="S171" i="93"/>
  <c r="F171" i="93"/>
  <c r="M171" i="93"/>
  <c r="M160" i="94"/>
  <c r="F160" i="94"/>
  <c r="S160" i="94"/>
  <c r="D160" i="94"/>
  <c r="K171" i="93" l="1"/>
  <c r="T171" i="93"/>
  <c r="G171" i="93"/>
  <c r="P171" i="93"/>
  <c r="Q171" i="93" s="1"/>
  <c r="B173" i="93"/>
  <c r="P160" i="94"/>
  <c r="B161" i="94" s="1"/>
  <c r="K160" i="94"/>
  <c r="G160" i="94"/>
  <c r="T160" i="94"/>
  <c r="E173" i="93" l="1"/>
  <c r="C173" i="93" a="1"/>
  <c r="C173" i="93" s="1"/>
  <c r="R173" i="93" s="1"/>
  <c r="L173" i="93"/>
  <c r="E161" i="94"/>
  <c r="C161" i="94" a="1"/>
  <c r="C161" i="94" s="1"/>
  <c r="R161" i="94" s="1"/>
  <c r="L161" i="94"/>
  <c r="D173" i="93" l="1"/>
  <c r="S173" i="93"/>
  <c r="F173" i="93"/>
  <c r="M173" i="93"/>
  <c r="D161" i="94"/>
  <c r="S161" i="94"/>
  <c r="M161" i="94"/>
  <c r="F161" i="94"/>
  <c r="K173" i="93" l="1"/>
  <c r="G173" i="93"/>
  <c r="T173" i="93"/>
  <c r="P173" i="93"/>
  <c r="P161" i="94"/>
  <c r="Q161" i="94" s="1"/>
  <c r="K161" i="94"/>
  <c r="T161" i="94"/>
  <c r="G161" i="94"/>
  <c r="B174" i="93" l="1"/>
  <c r="B163" i="94"/>
  <c r="L174" i="93" l="1"/>
  <c r="E174" i="93"/>
  <c r="C174" i="93" a="1"/>
  <c r="C174" i="93" s="1"/>
  <c r="R174" i="93" s="1"/>
  <c r="E163" i="94"/>
  <c r="C163" i="94" a="1"/>
  <c r="C163" i="94" s="1"/>
  <c r="R163" i="94" s="1"/>
  <c r="L163" i="94"/>
  <c r="D174" i="93" l="1"/>
  <c r="S174" i="93"/>
  <c r="F174" i="93"/>
  <c r="M174" i="93"/>
  <c r="S163" i="94"/>
  <c r="D163" i="94"/>
  <c r="M163" i="94"/>
  <c r="F163" i="94"/>
  <c r="K174" i="93" l="1"/>
  <c r="G174" i="93"/>
  <c r="T174" i="93"/>
  <c r="P174" i="93"/>
  <c r="P163" i="94"/>
  <c r="B164" i="94" s="1"/>
  <c r="K163" i="94"/>
  <c r="G163" i="94"/>
  <c r="T163" i="94"/>
  <c r="B175" i="93" l="1"/>
  <c r="E164" i="94"/>
  <c r="C164" i="94" a="1"/>
  <c r="C164" i="94" s="1"/>
  <c r="R164" i="94" s="1"/>
  <c r="L164" i="94"/>
  <c r="C175" i="93" l="1" a="1"/>
  <c r="C175" i="93" s="1"/>
  <c r="R175" i="93" s="1"/>
  <c r="L175" i="93"/>
  <c r="E175" i="93"/>
  <c r="D175" i="93"/>
  <c r="D164" i="94"/>
  <c r="S164" i="94"/>
  <c r="F164" i="94"/>
  <c r="M164" i="94"/>
  <c r="P175" i="93" l="1"/>
  <c r="B176" i="93"/>
  <c r="K175" i="93"/>
  <c r="T175" i="93"/>
  <c r="M175" i="93"/>
  <c r="F175" i="93"/>
  <c r="G175" i="93" s="1"/>
  <c r="S175" i="93"/>
  <c r="T164" i="94"/>
  <c r="P164" i="94"/>
  <c r="B165" i="94"/>
  <c r="K164" i="94"/>
  <c r="G164" i="94"/>
  <c r="C176" i="93" l="1" a="1"/>
  <c r="C176" i="93" s="1"/>
  <c r="R176" i="93" s="1"/>
  <c r="L176" i="93"/>
  <c r="E176" i="93"/>
  <c r="E165" i="94"/>
  <c r="C165" i="94" a="1"/>
  <c r="C165" i="94" s="1"/>
  <c r="R165" i="94" s="1"/>
  <c r="L165" i="94"/>
  <c r="M176" i="93" l="1"/>
  <c r="F176" i="93"/>
  <c r="S176" i="93"/>
  <c r="D176" i="93"/>
  <c r="S165" i="94"/>
  <c r="D165" i="94"/>
  <c r="F165" i="94"/>
  <c r="M165" i="94"/>
  <c r="P176" i="93" l="1"/>
  <c r="Q176" i="93" s="1"/>
  <c r="B178" i="93"/>
  <c r="K176" i="93"/>
  <c r="T176" i="93"/>
  <c r="G176" i="93"/>
  <c r="G165" i="94"/>
  <c r="T165" i="94"/>
  <c r="P165" i="94"/>
  <c r="B166" i="94" s="1"/>
  <c r="K165" i="94"/>
  <c r="C178" i="93" l="1" a="1"/>
  <c r="C178" i="93" s="1"/>
  <c r="R178" i="93" s="1"/>
  <c r="L178" i="93"/>
  <c r="E178" i="93"/>
  <c r="E166" i="94"/>
  <c r="C166" i="94" a="1"/>
  <c r="C166" i="94" s="1"/>
  <c r="R166" i="94" s="1"/>
  <c r="L166" i="94"/>
  <c r="M178" i="93" l="1"/>
  <c r="F178" i="93"/>
  <c r="S178" i="93"/>
  <c r="D178" i="93"/>
  <c r="S166" i="94"/>
  <c r="D166" i="94"/>
  <c r="F166" i="94"/>
  <c r="M166" i="94"/>
  <c r="P178" i="93" l="1"/>
  <c r="B179" i="93"/>
  <c r="K178" i="93"/>
  <c r="G178" i="93"/>
  <c r="T178" i="93"/>
  <c r="K166" i="94"/>
  <c r="T166" i="94"/>
  <c r="G166" i="94"/>
  <c r="P166" i="94"/>
  <c r="Q166" i="94" s="1"/>
  <c r="E179" i="93" l="1"/>
  <c r="C179" i="93" a="1"/>
  <c r="C179" i="93" s="1"/>
  <c r="R179" i="93" s="1"/>
  <c r="L179" i="93"/>
  <c r="B168" i="94"/>
  <c r="S179" i="93" l="1"/>
  <c r="D179" i="93"/>
  <c r="M179" i="93"/>
  <c r="F179" i="93"/>
  <c r="E168" i="94"/>
  <c r="C168" i="94" a="1"/>
  <c r="C168" i="94" s="1"/>
  <c r="R168" i="94" s="1"/>
  <c r="L168" i="94"/>
  <c r="P179" i="93" l="1"/>
  <c r="B180" i="93"/>
  <c r="K179" i="93"/>
  <c r="G179" i="93"/>
  <c r="T179" i="93"/>
  <c r="S168" i="94"/>
  <c r="D168" i="94"/>
  <c r="F168" i="94"/>
  <c r="M168" i="94"/>
  <c r="E180" i="93" l="1"/>
  <c r="C180" i="93" a="1"/>
  <c r="C180" i="93" s="1"/>
  <c r="R180" i="93" s="1"/>
  <c r="L180" i="93"/>
  <c r="K168" i="94"/>
  <c r="G168" i="94"/>
  <c r="T168" i="94"/>
  <c r="P168" i="94"/>
  <c r="D180" i="93" l="1"/>
  <c r="S180" i="93"/>
  <c r="F180" i="93"/>
  <c r="M180" i="93"/>
  <c r="B169" i="94"/>
  <c r="T180" i="93" l="1"/>
  <c r="P180" i="93"/>
  <c r="B181" i="93"/>
  <c r="K180" i="93"/>
  <c r="G180" i="93"/>
  <c r="L169" i="94"/>
  <c r="E169" i="94"/>
  <c r="C169" i="94" a="1"/>
  <c r="C169" i="94" s="1"/>
  <c r="R169" i="94" s="1"/>
  <c r="E181" i="93" l="1"/>
  <c r="C181" i="93" a="1"/>
  <c r="C181" i="93" s="1"/>
  <c r="R181" i="93" s="1"/>
  <c r="L181" i="93"/>
  <c r="D169" i="94"/>
  <c r="F169" i="94"/>
  <c r="M169" i="94"/>
  <c r="S169" i="94"/>
  <c r="S181" i="93" l="1"/>
  <c r="R183" i="93"/>
  <c r="D181" i="93"/>
  <c r="F181" i="93"/>
  <c r="M181" i="93"/>
  <c r="K169" i="94"/>
  <c r="G169" i="94"/>
  <c r="T169" i="94"/>
  <c r="P169" i="94"/>
  <c r="T181" i="93" l="1"/>
  <c r="G181" i="93"/>
  <c r="P181" i="93"/>
  <c r="Q181" i="93" s="1"/>
  <c r="K181" i="93"/>
  <c r="S183" i="93"/>
  <c r="R184" i="93"/>
  <c r="B170" i="94"/>
  <c r="R185" i="93" l="1"/>
  <c r="S184" i="93"/>
  <c r="B183" i="93"/>
  <c r="C170" i="94" a="1"/>
  <c r="C170" i="94" s="1"/>
  <c r="R170" i="94" s="1"/>
  <c r="L170" i="94"/>
  <c r="E170" i="94"/>
  <c r="D183" i="93" l="1"/>
  <c r="M183" i="93"/>
  <c r="L183" i="93"/>
  <c r="R186" i="93"/>
  <c r="S185" i="93"/>
  <c r="M170" i="94"/>
  <c r="F170" i="94"/>
  <c r="D170" i="94"/>
  <c r="S170" i="94"/>
  <c r="S186" i="93" l="1"/>
  <c r="R188" i="93"/>
  <c r="K183" i="93"/>
  <c r="T183" i="93"/>
  <c r="P183" i="93"/>
  <c r="B184" i="93" s="1"/>
  <c r="K170" i="94"/>
  <c r="G170" i="94"/>
  <c r="T170" i="94"/>
  <c r="P170" i="94"/>
  <c r="B171" i="94" s="1"/>
  <c r="L184" i="93" l="1"/>
  <c r="D184" i="93"/>
  <c r="M184" i="93"/>
  <c r="S188" i="93"/>
  <c r="R189" i="93"/>
  <c r="C171" i="94" a="1"/>
  <c r="C171" i="94" s="1"/>
  <c r="R171" i="94" s="1"/>
  <c r="L171" i="94"/>
  <c r="E171" i="94"/>
  <c r="D171" i="94" l="1"/>
  <c r="S189" i="93"/>
  <c r="R190" i="93"/>
  <c r="K184" i="93"/>
  <c r="T184" i="93"/>
  <c r="P184" i="93"/>
  <c r="P171" i="94"/>
  <c r="Q171" i="94" s="1"/>
  <c r="K171" i="94"/>
  <c r="T171" i="94"/>
  <c r="M171" i="94"/>
  <c r="F171" i="94"/>
  <c r="G171" i="94" s="1"/>
  <c r="S171" i="94"/>
  <c r="B185" i="93" l="1"/>
  <c r="R191" i="93"/>
  <c r="S190" i="93"/>
  <c r="B173" i="94"/>
  <c r="R193" i="93" l="1"/>
  <c r="S191" i="93"/>
  <c r="D185" i="93"/>
  <c r="L185" i="93"/>
  <c r="M185" i="93"/>
  <c r="C173" i="94" a="1"/>
  <c r="C173" i="94" s="1"/>
  <c r="R173" i="94" s="1"/>
  <c r="L173" i="94"/>
  <c r="E173" i="94"/>
  <c r="P185" i="93" l="1"/>
  <c r="B186" i="93"/>
  <c r="K185" i="93"/>
  <c r="T185" i="93"/>
  <c r="S193" i="93"/>
  <c r="R194" i="93"/>
  <c r="D173" i="94"/>
  <c r="M173" i="94"/>
  <c r="F173" i="94"/>
  <c r="S173" i="94"/>
  <c r="D186" i="93" l="1"/>
  <c r="M186" i="93"/>
  <c r="L186" i="93"/>
  <c r="S194" i="93"/>
  <c r="R195" i="93"/>
  <c r="P173" i="94"/>
  <c r="B174" i="94" s="1"/>
  <c r="K173" i="94"/>
  <c r="G173" i="94"/>
  <c r="T173" i="94"/>
  <c r="S195" i="93" l="1"/>
  <c r="R196" i="93"/>
  <c r="P186" i="93"/>
  <c r="Q186" i="93" s="1"/>
  <c r="K186" i="93"/>
  <c r="T186" i="93"/>
  <c r="C174" i="94" a="1"/>
  <c r="C174" i="94" s="1"/>
  <c r="R174" i="94" s="1"/>
  <c r="L174" i="94"/>
  <c r="E174" i="94"/>
  <c r="R198" i="93" l="1"/>
  <c r="S196" i="93"/>
  <c r="B188" i="93"/>
  <c r="S174" i="94"/>
  <c r="M174" i="94"/>
  <c r="F174" i="94"/>
  <c r="D174" i="94"/>
  <c r="D188" i="93" l="1"/>
  <c r="M188" i="93"/>
  <c r="L188" i="93"/>
  <c r="S198" i="93"/>
  <c r="R199" i="93"/>
  <c r="P174" i="94"/>
  <c r="B175" i="94" s="1"/>
  <c r="K174" i="94"/>
  <c r="G174" i="94"/>
  <c r="T174" i="94"/>
  <c r="R200" i="93" l="1"/>
  <c r="S199" i="93"/>
  <c r="T188" i="93"/>
  <c r="P188" i="93"/>
  <c r="B189" i="93"/>
  <c r="K188" i="93"/>
  <c r="E175" i="94"/>
  <c r="C175" i="94" a="1"/>
  <c r="C175" i="94" s="1"/>
  <c r="R175" i="94" s="1"/>
  <c r="L175" i="94"/>
  <c r="L189" i="93" l="1"/>
  <c r="D189" i="93"/>
  <c r="M189" i="93"/>
  <c r="S200" i="93"/>
  <c r="R201" i="93"/>
  <c r="S175" i="94"/>
  <c r="D175" i="94"/>
  <c r="M175" i="94"/>
  <c r="F175" i="94"/>
  <c r="R203" i="93" l="1"/>
  <c r="S201" i="93"/>
  <c r="K189" i="93"/>
  <c r="T189" i="93"/>
  <c r="P189" i="93"/>
  <c r="B190" i="93" s="1"/>
  <c r="P175" i="94"/>
  <c r="B176" i="94" s="1"/>
  <c r="K175" i="94"/>
  <c r="G175" i="94"/>
  <c r="T175" i="94"/>
  <c r="L190" i="93" l="1"/>
  <c r="D190" i="93"/>
  <c r="M190" i="93"/>
  <c r="S203" i="93"/>
  <c r="R204" i="93"/>
  <c r="E176" i="94"/>
  <c r="C176" i="94" a="1"/>
  <c r="C176" i="94" s="1"/>
  <c r="R176" i="94" s="1"/>
  <c r="L176" i="94"/>
  <c r="S204" i="93" l="1"/>
  <c r="R205" i="93"/>
  <c r="P190" i="93"/>
  <c r="B191" i="93" s="1"/>
  <c r="K190" i="93"/>
  <c r="T190" i="93"/>
  <c r="S176" i="94"/>
  <c r="D176" i="94"/>
  <c r="F176" i="94"/>
  <c r="M176" i="94"/>
  <c r="D191" i="93" l="1"/>
  <c r="M191" i="93"/>
  <c r="L191" i="93"/>
  <c r="S205" i="93"/>
  <c r="R206" i="93"/>
  <c r="P176" i="94"/>
  <c r="Q176" i="94" s="1"/>
  <c r="K176" i="94"/>
  <c r="T176" i="94"/>
  <c r="G176" i="94"/>
  <c r="B178" i="94" l="1"/>
  <c r="S206" i="93"/>
  <c r="R208" i="93"/>
  <c r="P191" i="93"/>
  <c r="Q191" i="93" s="1"/>
  <c r="K191" i="93"/>
  <c r="T191" i="93"/>
  <c r="E178" i="94"/>
  <c r="C178" i="94" a="1"/>
  <c r="C178" i="94" s="1"/>
  <c r="R178" i="94" s="1"/>
  <c r="L178" i="94"/>
  <c r="B193" i="93" l="1"/>
  <c r="R209" i="93"/>
  <c r="S208" i="93"/>
  <c r="S178" i="94"/>
  <c r="D178" i="94"/>
  <c r="F178" i="94"/>
  <c r="M178" i="94"/>
  <c r="S209" i="93" l="1"/>
  <c r="R210" i="93"/>
  <c r="D193" i="93"/>
  <c r="M193" i="93"/>
  <c r="L193" i="93"/>
  <c r="T178" i="94"/>
  <c r="P178" i="94"/>
  <c r="B179" i="94"/>
  <c r="K178" i="94"/>
  <c r="G178" i="94"/>
  <c r="T193" i="93" l="1"/>
  <c r="P193" i="93"/>
  <c r="B194" i="93" s="1"/>
  <c r="K193" i="93"/>
  <c r="R211" i="93"/>
  <c r="S210" i="93"/>
  <c r="E179" i="94"/>
  <c r="C179" i="94" a="1"/>
  <c r="C179" i="94" s="1"/>
  <c r="R179" i="94" s="1"/>
  <c r="L179" i="94"/>
  <c r="D194" i="93" l="1"/>
  <c r="M194" i="93"/>
  <c r="L194" i="93"/>
  <c r="S211" i="93"/>
  <c r="R213" i="93"/>
  <c r="S179" i="94"/>
  <c r="D179" i="94"/>
  <c r="F179" i="94"/>
  <c r="M179" i="94"/>
  <c r="R214" i="93" l="1"/>
  <c r="S213" i="93"/>
  <c r="K194" i="93"/>
  <c r="T194" i="93"/>
  <c r="P194" i="93"/>
  <c r="G179" i="94"/>
  <c r="T179" i="94"/>
  <c r="P179" i="94"/>
  <c r="B180" i="94" s="1"/>
  <c r="K179" i="94"/>
  <c r="B195" i="93" l="1"/>
  <c r="R215" i="93"/>
  <c r="S214" i="93"/>
  <c r="E180" i="94"/>
  <c r="C180" i="94" a="1"/>
  <c r="C180" i="94" s="1"/>
  <c r="R180" i="94" s="1"/>
  <c r="L180" i="94"/>
  <c r="L195" i="93" l="1"/>
  <c r="D195" i="93"/>
  <c r="M195" i="93"/>
  <c r="S215" i="93"/>
  <c r="R216" i="93"/>
  <c r="S180" i="94"/>
  <c r="D180" i="94"/>
  <c r="F180" i="94"/>
  <c r="M180" i="94"/>
  <c r="R218" i="93" l="1"/>
  <c r="S216" i="93"/>
  <c r="K195" i="93"/>
  <c r="T195" i="93"/>
  <c r="P195" i="93"/>
  <c r="B196" i="93" s="1"/>
  <c r="K180" i="94"/>
  <c r="G180" i="94"/>
  <c r="T180" i="94"/>
  <c r="P180" i="94"/>
  <c r="B181" i="94" s="1"/>
  <c r="D196" i="93" l="1"/>
  <c r="L196" i="93"/>
  <c r="M196" i="93"/>
  <c r="S218" i="93"/>
  <c r="R219" i="93"/>
  <c r="L181" i="94"/>
  <c r="E181" i="94"/>
  <c r="C181" i="94" a="1"/>
  <c r="C181" i="94" s="1"/>
  <c r="R181" i="94" s="1"/>
  <c r="R220" i="93" l="1"/>
  <c r="S219" i="93"/>
  <c r="P196" i="93"/>
  <c r="Q196" i="93" s="1"/>
  <c r="B198" i="93"/>
  <c r="K196" i="93"/>
  <c r="T196" i="93"/>
  <c r="S181" i="94"/>
  <c r="R183" i="94"/>
  <c r="D181" i="94"/>
  <c r="F181" i="94"/>
  <c r="M181" i="94"/>
  <c r="D198" i="93" l="1"/>
  <c r="M198" i="93"/>
  <c r="L198" i="93"/>
  <c r="S220" i="93"/>
  <c r="R221" i="93"/>
  <c r="K181" i="94"/>
  <c r="T181" i="94"/>
  <c r="G181" i="94"/>
  <c r="P181" i="94"/>
  <c r="Q181" i="94" s="1"/>
  <c r="R184" i="94"/>
  <c r="S183" i="94"/>
  <c r="S221" i="93" l="1"/>
  <c r="R223" i="93"/>
  <c r="P198" i="93"/>
  <c r="B199" i="93" s="1"/>
  <c r="K198" i="93"/>
  <c r="T198" i="93"/>
  <c r="R185" i="94"/>
  <c r="S184" i="94"/>
  <c r="B183" i="94"/>
  <c r="D199" i="93" l="1"/>
  <c r="L199" i="93"/>
  <c r="M199" i="93"/>
  <c r="S223" i="93"/>
  <c r="R224" i="93"/>
  <c r="S185" i="94"/>
  <c r="R186" i="94"/>
  <c r="L183" i="94"/>
  <c r="D183" i="94"/>
  <c r="M183" i="94"/>
  <c r="R225" i="93" l="1"/>
  <c r="S224" i="93"/>
  <c r="T199" i="93"/>
  <c r="P199" i="93"/>
  <c r="K199" i="93"/>
  <c r="K183" i="94"/>
  <c r="T183" i="94"/>
  <c r="P183" i="94"/>
  <c r="S186" i="94"/>
  <c r="R188" i="94"/>
  <c r="B200" i="93" l="1"/>
  <c r="R226" i="93"/>
  <c r="S225" i="93"/>
  <c r="S188" i="94"/>
  <c r="R189" i="94"/>
  <c r="B184" i="94"/>
  <c r="S226" i="93" l="1"/>
  <c r="R228" i="93"/>
  <c r="L200" i="93"/>
  <c r="D200" i="93"/>
  <c r="M200" i="93"/>
  <c r="R190" i="94"/>
  <c r="S189" i="94"/>
  <c r="D184" i="94"/>
  <c r="L184" i="94"/>
  <c r="M184" i="94"/>
  <c r="K200" i="93" l="1"/>
  <c r="T200" i="93"/>
  <c r="P200" i="93"/>
  <c r="B201" i="93" s="1"/>
  <c r="R229" i="93"/>
  <c r="S228" i="93"/>
  <c r="P184" i="94"/>
  <c r="B185" i="94" s="1"/>
  <c r="K184" i="94"/>
  <c r="T184" i="94"/>
  <c r="S190" i="94"/>
  <c r="R191" i="94"/>
  <c r="L201" i="93" l="1"/>
  <c r="D201" i="93"/>
  <c r="M201" i="93"/>
  <c r="S229" i="93"/>
  <c r="R230" i="93"/>
  <c r="D185" i="94"/>
  <c r="L185" i="94"/>
  <c r="M185" i="94"/>
  <c r="S191" i="94"/>
  <c r="R193" i="94"/>
  <c r="R231" i="93" l="1"/>
  <c r="S230" i="93"/>
  <c r="P201" i="93"/>
  <c r="Q201" i="93" s="1"/>
  <c r="K201" i="93"/>
  <c r="T201" i="93"/>
  <c r="B203" i="93"/>
  <c r="S193" i="94"/>
  <c r="R194" i="94"/>
  <c r="T185" i="94"/>
  <c r="P185" i="94"/>
  <c r="B186" i="94"/>
  <c r="K185" i="94"/>
  <c r="D203" i="93" l="1"/>
  <c r="L203" i="93"/>
  <c r="M203" i="93"/>
  <c r="S231" i="93"/>
  <c r="R233" i="93"/>
  <c r="D186" i="94"/>
  <c r="L186" i="94"/>
  <c r="M186" i="94"/>
  <c r="R195" i="94"/>
  <c r="S194" i="94"/>
  <c r="S233" i="93" l="1"/>
  <c r="R234" i="93"/>
  <c r="P203" i="93"/>
  <c r="B204" i="93"/>
  <c r="K203" i="93"/>
  <c r="T203" i="93"/>
  <c r="R196" i="94"/>
  <c r="S195" i="94"/>
  <c r="K186" i="94"/>
  <c r="T186" i="94"/>
  <c r="P186" i="94"/>
  <c r="Q186" i="94" s="1"/>
  <c r="L204" i="93" l="1"/>
  <c r="D204" i="93"/>
  <c r="M204" i="93"/>
  <c r="S234" i="93"/>
  <c r="R235" i="93"/>
  <c r="B188" i="94"/>
  <c r="S196" i="94"/>
  <c r="R198" i="94"/>
  <c r="S235" i="93" l="1"/>
  <c r="R236" i="93"/>
  <c r="T204" i="93"/>
  <c r="P204" i="93"/>
  <c r="B205" i="93"/>
  <c r="K204" i="93"/>
  <c r="L188" i="94"/>
  <c r="D188" i="94"/>
  <c r="M188" i="94"/>
  <c r="R199" i="94"/>
  <c r="S198" i="94"/>
  <c r="D205" i="93" l="1"/>
  <c r="L205" i="93"/>
  <c r="M205" i="93"/>
  <c r="R238" i="93"/>
  <c r="S236" i="93"/>
  <c r="K188" i="94"/>
  <c r="T188" i="94"/>
  <c r="P188" i="94"/>
  <c r="R200" i="94"/>
  <c r="S199" i="94"/>
  <c r="S238" i="93" l="1"/>
  <c r="R239" i="93"/>
  <c r="B206" i="93"/>
  <c r="K205" i="93"/>
  <c r="P205" i="93"/>
  <c r="T205" i="93"/>
  <c r="S200" i="94"/>
  <c r="R201" i="94"/>
  <c r="B189" i="94"/>
  <c r="L206" i="93" l="1"/>
  <c r="D206" i="93"/>
  <c r="M206" i="93"/>
  <c r="R240" i="93"/>
  <c r="S239" i="93"/>
  <c r="R203" i="94"/>
  <c r="S201" i="94"/>
  <c r="L189" i="94"/>
  <c r="D189" i="94"/>
  <c r="M189" i="94"/>
  <c r="S240" i="93" l="1"/>
  <c r="R241" i="93"/>
  <c r="T206" i="93"/>
  <c r="P206" i="93"/>
  <c r="Q206" i="93" s="1"/>
  <c r="K206" i="93"/>
  <c r="P189" i="94"/>
  <c r="B190" i="94" s="1"/>
  <c r="K189" i="94"/>
  <c r="T189" i="94"/>
  <c r="S203" i="94"/>
  <c r="R204" i="94"/>
  <c r="B208" i="93" l="1"/>
  <c r="R243" i="93"/>
  <c r="S241" i="93"/>
  <c r="D190" i="94"/>
  <c r="M190" i="94"/>
  <c r="L190" i="94"/>
  <c r="S204" i="94"/>
  <c r="R205" i="94"/>
  <c r="R244" i="93" l="1"/>
  <c r="S243" i="93"/>
  <c r="D208" i="93"/>
  <c r="L208" i="93"/>
  <c r="M208" i="93"/>
  <c r="S205" i="94"/>
  <c r="R206" i="94"/>
  <c r="P190" i="94"/>
  <c r="B191" i="94" s="1"/>
  <c r="K190" i="94"/>
  <c r="T190" i="94"/>
  <c r="P208" i="93" l="1"/>
  <c r="B209" i="93"/>
  <c r="K208" i="93"/>
  <c r="T208" i="93"/>
  <c r="S244" i="93"/>
  <c r="R245" i="93"/>
  <c r="D191" i="94"/>
  <c r="M191" i="94"/>
  <c r="L191" i="94"/>
  <c r="R208" i="94"/>
  <c r="S206" i="94"/>
  <c r="S245" i="93" l="1"/>
  <c r="R246" i="93"/>
  <c r="D209" i="93"/>
  <c r="M209" i="93"/>
  <c r="L209" i="93"/>
  <c r="R209" i="94"/>
  <c r="S208" i="94"/>
  <c r="T191" i="94"/>
  <c r="P191" i="94"/>
  <c r="Q191" i="94" s="1"/>
  <c r="K191" i="94"/>
  <c r="K209" i="93" l="1"/>
  <c r="T209" i="93"/>
  <c r="P209" i="93"/>
  <c r="S246" i="93"/>
  <c r="R248" i="93"/>
  <c r="B193" i="94"/>
  <c r="M193" i="94" s="1"/>
  <c r="S209" i="94"/>
  <c r="R210" i="94"/>
  <c r="L193" i="94" l="1"/>
  <c r="D193" i="94"/>
  <c r="T193" i="94" s="1"/>
  <c r="R249" i="93"/>
  <c r="S248" i="93"/>
  <c r="B210" i="93"/>
  <c r="S210" i="94"/>
  <c r="R211" i="94"/>
  <c r="K193" i="94"/>
  <c r="P193" i="94"/>
  <c r="D210" i="93" l="1"/>
  <c r="L210" i="93"/>
  <c r="M210" i="93"/>
  <c r="S249" i="93"/>
  <c r="R250" i="93"/>
  <c r="B194" i="94"/>
  <c r="S211" i="94"/>
  <c r="R213" i="94"/>
  <c r="R251" i="93" l="1"/>
  <c r="S250" i="93"/>
  <c r="T210" i="93"/>
  <c r="P210" i="93"/>
  <c r="B211" i="93" s="1"/>
  <c r="K210" i="93"/>
  <c r="L194" i="94"/>
  <c r="D194" i="94"/>
  <c r="M194" i="94"/>
  <c r="R214" i="94"/>
  <c r="S213" i="94"/>
  <c r="L211" i="93" l="1"/>
  <c r="D211" i="93"/>
  <c r="M211" i="93"/>
  <c r="S251" i="93"/>
  <c r="R253" i="93"/>
  <c r="K194" i="94"/>
  <c r="T194" i="94"/>
  <c r="P194" i="94"/>
  <c r="S214" i="94"/>
  <c r="R215" i="94"/>
  <c r="R254" i="93" l="1"/>
  <c r="S253" i="93"/>
  <c r="K211" i="93"/>
  <c r="P211" i="93"/>
  <c r="Q211" i="93" s="1"/>
  <c r="T211" i="93"/>
  <c r="S215" i="94"/>
  <c r="R216" i="94"/>
  <c r="B195" i="94"/>
  <c r="B213" i="93" l="1"/>
  <c r="R255" i="93"/>
  <c r="S254" i="93"/>
  <c r="D195" i="94"/>
  <c r="L195" i="94"/>
  <c r="M195" i="94"/>
  <c r="S216" i="94"/>
  <c r="R218" i="94"/>
  <c r="L213" i="93" l="1"/>
  <c r="D213" i="93"/>
  <c r="M213" i="93"/>
  <c r="S255" i="93"/>
  <c r="R256" i="93"/>
  <c r="R219" i="94"/>
  <c r="S218" i="94"/>
  <c r="P195" i="94"/>
  <c r="B196" i="94" s="1"/>
  <c r="K195" i="94"/>
  <c r="T195" i="94"/>
  <c r="R258" i="93" l="1"/>
  <c r="S256" i="93"/>
  <c r="T213" i="93"/>
  <c r="P213" i="93"/>
  <c r="B214" i="93" s="1"/>
  <c r="K213" i="93"/>
  <c r="D196" i="94"/>
  <c r="L196" i="94"/>
  <c r="M196" i="94"/>
  <c r="R220" i="94"/>
  <c r="S219" i="94"/>
  <c r="D214" i="93" l="1"/>
  <c r="L214" i="93"/>
  <c r="M214" i="93"/>
  <c r="S258" i="93"/>
  <c r="R259" i="93"/>
  <c r="S220" i="94"/>
  <c r="R221" i="94"/>
  <c r="P196" i="94"/>
  <c r="Q196" i="94" s="1"/>
  <c r="K196" i="94"/>
  <c r="T196" i="94"/>
  <c r="B198" i="94" l="1"/>
  <c r="R260" i="93"/>
  <c r="S259" i="93"/>
  <c r="P214" i="93"/>
  <c r="B215" i="93" s="1"/>
  <c r="K214" i="93"/>
  <c r="T214" i="93"/>
  <c r="D198" i="94"/>
  <c r="M198" i="94"/>
  <c r="L198" i="94"/>
  <c r="S221" i="94"/>
  <c r="R223" i="94"/>
  <c r="L215" i="93" l="1"/>
  <c r="D215" i="93"/>
  <c r="M215" i="93"/>
  <c r="S260" i="93"/>
  <c r="R261" i="93"/>
  <c r="S223" i="94"/>
  <c r="R224" i="94"/>
  <c r="T198" i="94"/>
  <c r="P198" i="94"/>
  <c r="K198" i="94"/>
  <c r="T215" i="93" l="1"/>
  <c r="P215" i="93"/>
  <c r="B216" i="93"/>
  <c r="K215" i="93"/>
  <c r="S261" i="93"/>
  <c r="R263" i="93"/>
  <c r="R225" i="94"/>
  <c r="S224" i="94"/>
  <c r="B199" i="94"/>
  <c r="S263" i="93" l="1"/>
  <c r="R264" i="93"/>
  <c r="D216" i="93"/>
  <c r="L216" i="93"/>
  <c r="M216" i="93"/>
  <c r="L199" i="94"/>
  <c r="D199" i="94"/>
  <c r="M199" i="94"/>
  <c r="S225" i="94"/>
  <c r="R226" i="94"/>
  <c r="K216" i="93" l="1"/>
  <c r="T216" i="93"/>
  <c r="P216" i="93"/>
  <c r="Q216" i="93" s="1"/>
  <c r="B218" i="93"/>
  <c r="R265" i="93"/>
  <c r="S264" i="93"/>
  <c r="S226" i="94"/>
  <c r="R228" i="94"/>
  <c r="K199" i="94"/>
  <c r="T199" i="94"/>
  <c r="P199" i="94"/>
  <c r="B200" i="94" s="1"/>
  <c r="L218" i="93" l="1"/>
  <c r="D218" i="93"/>
  <c r="M218" i="93"/>
  <c r="R266" i="93"/>
  <c r="S266" i="93" s="1"/>
  <c r="S265" i="93"/>
  <c r="L200" i="94"/>
  <c r="D200" i="94"/>
  <c r="M200" i="94"/>
  <c r="S228" i="94"/>
  <c r="R229" i="94"/>
  <c r="K218" i="93" l="1"/>
  <c r="T218" i="93"/>
  <c r="P218" i="93"/>
  <c r="R230" i="94"/>
  <c r="S229" i="94"/>
  <c r="T200" i="94"/>
  <c r="P200" i="94"/>
  <c r="B201" i="94" s="1"/>
  <c r="K200" i="94"/>
  <c r="B219" i="93" l="1"/>
  <c r="D201" i="94"/>
  <c r="L201" i="94"/>
  <c r="M201" i="94"/>
  <c r="R231" i="94"/>
  <c r="S230" i="94"/>
  <c r="L219" i="93" l="1"/>
  <c r="D219" i="93"/>
  <c r="M219" i="93"/>
  <c r="S231" i="94"/>
  <c r="R233" i="94"/>
  <c r="P201" i="94"/>
  <c r="Q201" i="94" s="1"/>
  <c r="K201" i="94"/>
  <c r="T201" i="94"/>
  <c r="P219" i="93" l="1"/>
  <c r="B220" i="93"/>
  <c r="K219" i="93"/>
  <c r="T219" i="93"/>
  <c r="B203" i="94"/>
  <c r="S233" i="94"/>
  <c r="R234" i="94"/>
  <c r="D220" i="93" l="1"/>
  <c r="M220" i="93"/>
  <c r="L220" i="93"/>
  <c r="S234" i="94"/>
  <c r="R235" i="94"/>
  <c r="D203" i="94"/>
  <c r="M203" i="94"/>
  <c r="L203" i="94"/>
  <c r="K220" i="93" l="1"/>
  <c r="T220" i="93"/>
  <c r="P220" i="93"/>
  <c r="B221" i="93" s="1"/>
  <c r="P203" i="94"/>
  <c r="B204" i="94" s="1"/>
  <c r="K203" i="94"/>
  <c r="T203" i="94"/>
  <c r="R236" i="94"/>
  <c r="S235" i="94"/>
  <c r="D221" i="93" l="1"/>
  <c r="L221" i="93"/>
  <c r="M221" i="93"/>
  <c r="D204" i="94"/>
  <c r="L204" i="94"/>
  <c r="M204" i="94"/>
  <c r="R238" i="94"/>
  <c r="S236" i="94"/>
  <c r="T221" i="93" l="1"/>
  <c r="P221" i="93"/>
  <c r="Q221" i="93" s="1"/>
  <c r="K221" i="93"/>
  <c r="S238" i="94"/>
  <c r="R239" i="94"/>
  <c r="T204" i="94"/>
  <c r="P204" i="94"/>
  <c r="K204" i="94"/>
  <c r="B223" i="93" l="1"/>
  <c r="B205" i="94"/>
  <c r="S239" i="94"/>
  <c r="R240" i="94"/>
  <c r="D223" i="93" l="1"/>
  <c r="L223" i="93"/>
  <c r="M223" i="93"/>
  <c r="S240" i="94"/>
  <c r="R241" i="94"/>
  <c r="L205" i="94"/>
  <c r="D205" i="94"/>
  <c r="M205" i="94"/>
  <c r="K223" i="93" l="1"/>
  <c r="P223" i="93"/>
  <c r="T223" i="93"/>
  <c r="K205" i="94"/>
  <c r="T205" i="94"/>
  <c r="P205" i="94"/>
  <c r="B206" i="94" s="1"/>
  <c r="R243" i="94"/>
  <c r="S241" i="94"/>
  <c r="B224" i="93" l="1"/>
  <c r="L206" i="94"/>
  <c r="D206" i="94"/>
  <c r="M206" i="94"/>
  <c r="S243" i="94"/>
  <c r="R244" i="94"/>
  <c r="L224" i="93" l="1"/>
  <c r="D224" i="93"/>
  <c r="M224" i="93"/>
  <c r="S244" i="94"/>
  <c r="R245" i="94"/>
  <c r="P206" i="94"/>
  <c r="Q206" i="94" s="1"/>
  <c r="K206" i="94"/>
  <c r="T206" i="94"/>
  <c r="B208" i="94" l="1"/>
  <c r="T224" i="93"/>
  <c r="P224" i="93"/>
  <c r="B225" i="93" s="1"/>
  <c r="K224" i="93"/>
  <c r="D208" i="94"/>
  <c r="L208" i="94"/>
  <c r="M208" i="94"/>
  <c r="S245" i="94"/>
  <c r="R246" i="94"/>
  <c r="D225" i="93" l="1"/>
  <c r="L225" i="93"/>
  <c r="M225" i="93"/>
  <c r="R248" i="94"/>
  <c r="S246" i="94"/>
  <c r="P208" i="94"/>
  <c r="B209" i="94"/>
  <c r="K208" i="94"/>
  <c r="T208" i="94"/>
  <c r="P225" i="93" l="1"/>
  <c r="B226" i="93"/>
  <c r="K225" i="93"/>
  <c r="T225" i="93"/>
  <c r="D209" i="94"/>
  <c r="L209" i="94"/>
  <c r="M209" i="94"/>
  <c r="R249" i="94"/>
  <c r="S248" i="94"/>
  <c r="L226" i="93" l="1"/>
  <c r="D226" i="93"/>
  <c r="M226" i="93"/>
  <c r="S249" i="94"/>
  <c r="R250" i="94"/>
  <c r="T209" i="94"/>
  <c r="P209" i="94"/>
  <c r="B210" i="94"/>
  <c r="K209" i="94"/>
  <c r="P226" i="93" l="1"/>
  <c r="Q226" i="93" s="1"/>
  <c r="B228" i="93"/>
  <c r="K226" i="93"/>
  <c r="T226" i="93"/>
  <c r="D210" i="94"/>
  <c r="L210" i="94"/>
  <c r="M210" i="94"/>
  <c r="S250" i="94"/>
  <c r="R251" i="94"/>
  <c r="D228" i="93" l="1"/>
  <c r="L228" i="93"/>
  <c r="M228" i="93"/>
  <c r="S251" i="94"/>
  <c r="R253" i="94"/>
  <c r="K210" i="94"/>
  <c r="T210" i="94"/>
  <c r="P210" i="94"/>
  <c r="B211" i="94" s="1"/>
  <c r="T228" i="93" l="1"/>
  <c r="P228" i="93"/>
  <c r="B229" i="93"/>
  <c r="K228" i="93"/>
  <c r="L211" i="94"/>
  <c r="D211" i="94"/>
  <c r="M211" i="94"/>
  <c r="R254" i="94"/>
  <c r="S253" i="94"/>
  <c r="L229" i="93" l="1"/>
  <c r="D229" i="93"/>
  <c r="M229" i="93"/>
  <c r="S254" i="94"/>
  <c r="R255" i="94"/>
  <c r="K211" i="94"/>
  <c r="T211" i="94"/>
  <c r="P211" i="94"/>
  <c r="Q211" i="94" s="1"/>
  <c r="K229" i="93" l="1"/>
  <c r="T229" i="93"/>
  <c r="P229" i="93"/>
  <c r="B213" i="94"/>
  <c r="S255" i="94"/>
  <c r="R256" i="94"/>
  <c r="B230" i="93" l="1"/>
  <c r="S256" i="94"/>
  <c r="R258" i="94"/>
  <c r="L213" i="94"/>
  <c r="D213" i="94"/>
  <c r="M213" i="94"/>
  <c r="L230" i="93" l="1"/>
  <c r="D230" i="93"/>
  <c r="M230" i="93"/>
  <c r="P213" i="94"/>
  <c r="B214" i="94" s="1"/>
  <c r="K213" i="94"/>
  <c r="T213" i="94"/>
  <c r="R259" i="94"/>
  <c r="S258" i="94"/>
  <c r="P230" i="93" l="1"/>
  <c r="B231" i="93" s="1"/>
  <c r="K230" i="93"/>
  <c r="T230" i="93"/>
  <c r="D214" i="94"/>
  <c r="M214" i="94"/>
  <c r="L214" i="94"/>
  <c r="R260" i="94"/>
  <c r="S259" i="94"/>
  <c r="D231" i="93" l="1"/>
  <c r="M231" i="93"/>
  <c r="L231" i="93"/>
  <c r="S260" i="94"/>
  <c r="R261" i="94"/>
  <c r="P214" i="94"/>
  <c r="B215" i="94" s="1"/>
  <c r="K214" i="94"/>
  <c r="T214" i="94"/>
  <c r="K231" i="93" l="1"/>
  <c r="T231" i="93"/>
  <c r="P231" i="93"/>
  <c r="Q231" i="93" s="1"/>
  <c r="D215" i="94"/>
  <c r="L215" i="94"/>
  <c r="M215" i="94"/>
  <c r="S261" i="94"/>
  <c r="R263" i="94"/>
  <c r="B233" i="93" l="1"/>
  <c r="S263" i="94"/>
  <c r="R264" i="94"/>
  <c r="T215" i="94"/>
  <c r="P215" i="94"/>
  <c r="B216" i="94" s="1"/>
  <c r="K215" i="94"/>
  <c r="L233" i="93" l="1"/>
  <c r="D233" i="93"/>
  <c r="M233" i="93"/>
  <c r="L216" i="94"/>
  <c r="D216" i="94"/>
  <c r="M216" i="94"/>
  <c r="R265" i="94"/>
  <c r="S264" i="94"/>
  <c r="T233" i="93" l="1"/>
  <c r="P233" i="93"/>
  <c r="K233" i="93"/>
  <c r="S265" i="94"/>
  <c r="R266" i="94"/>
  <c r="S266" i="94" s="1"/>
  <c r="K216" i="94"/>
  <c r="T216" i="94"/>
  <c r="P216" i="94"/>
  <c r="Q216" i="94" s="1"/>
  <c r="B234" i="93" l="1"/>
  <c r="B218" i="94"/>
  <c r="D234" i="93" l="1"/>
  <c r="L234" i="93"/>
  <c r="M234" i="93"/>
  <c r="L218" i="94"/>
  <c r="D218" i="94"/>
  <c r="M218" i="94"/>
  <c r="K234" i="93" l="1"/>
  <c r="P234" i="93"/>
  <c r="T234" i="93"/>
  <c r="K218" i="94"/>
  <c r="T218" i="94"/>
  <c r="P218" i="94"/>
  <c r="B235" i="93" l="1"/>
  <c r="B219" i="94"/>
  <c r="L235" i="93" l="1"/>
  <c r="D235" i="93"/>
  <c r="M235" i="93"/>
  <c r="D219" i="94"/>
  <c r="L219" i="94"/>
  <c r="M219" i="94"/>
  <c r="T235" i="93" l="1"/>
  <c r="P235" i="93"/>
  <c r="B236" i="93" s="1"/>
  <c r="K235" i="93"/>
  <c r="P219" i="94"/>
  <c r="B220" i="94" s="1"/>
  <c r="K219" i="94"/>
  <c r="T219" i="94"/>
  <c r="D236" i="93" l="1"/>
  <c r="L236" i="93"/>
  <c r="M236" i="93"/>
  <c r="D220" i="94"/>
  <c r="L220" i="94"/>
  <c r="M220" i="94"/>
  <c r="P236" i="93" l="1"/>
  <c r="Q236" i="93" s="1"/>
  <c r="B238" i="93"/>
  <c r="K236" i="93"/>
  <c r="T236" i="93"/>
  <c r="T220" i="94"/>
  <c r="P220" i="94"/>
  <c r="B221" i="94"/>
  <c r="K220" i="94"/>
  <c r="D238" i="93" l="1"/>
  <c r="M238" i="93"/>
  <c r="L238" i="93"/>
  <c r="D221" i="94"/>
  <c r="L221" i="94"/>
  <c r="M221" i="94"/>
  <c r="K238" i="93" l="1"/>
  <c r="T238" i="93"/>
  <c r="P238" i="93"/>
  <c r="K221" i="94"/>
  <c r="T221" i="94"/>
  <c r="P221" i="94"/>
  <c r="Q221" i="94" s="1"/>
  <c r="B223" i="94" l="1"/>
  <c r="B239" i="93"/>
  <c r="L223" i="94"/>
  <c r="D223" i="94"/>
  <c r="M223" i="94"/>
  <c r="D239" i="93" l="1"/>
  <c r="L239" i="93"/>
  <c r="M239" i="93"/>
  <c r="K223" i="94"/>
  <c r="T223" i="94"/>
  <c r="P223" i="94"/>
  <c r="T239" i="93" l="1"/>
  <c r="P239" i="93"/>
  <c r="B240" i="93"/>
  <c r="K239" i="93"/>
  <c r="B224" i="94"/>
  <c r="L240" i="93" l="1"/>
  <c r="D240" i="93"/>
  <c r="M240" i="93"/>
  <c r="L224" i="94"/>
  <c r="D224" i="94"/>
  <c r="M224" i="94"/>
  <c r="K240" i="93" l="1"/>
  <c r="T240" i="93"/>
  <c r="P240" i="93"/>
  <c r="B241" i="93" s="1"/>
  <c r="P224" i="94"/>
  <c r="B225" i="94" s="1"/>
  <c r="K224" i="94"/>
  <c r="T224" i="94"/>
  <c r="L241" i="93" l="1"/>
  <c r="D241" i="93"/>
  <c r="M241" i="93"/>
  <c r="D225" i="94"/>
  <c r="L225" i="94"/>
  <c r="M225" i="94"/>
  <c r="P241" i="93" l="1"/>
  <c r="Q241" i="93" s="1"/>
  <c r="K241" i="93"/>
  <c r="T241" i="93"/>
  <c r="B243" i="93"/>
  <c r="P225" i="94"/>
  <c r="B226" i="94" s="1"/>
  <c r="K225" i="94"/>
  <c r="T225" i="94"/>
  <c r="D243" i="93" l="1"/>
  <c r="L243" i="93"/>
  <c r="M243" i="93"/>
  <c r="D226" i="94"/>
  <c r="L226" i="94"/>
  <c r="M226" i="94"/>
  <c r="P243" i="93" l="1"/>
  <c r="B244" i="93" s="1"/>
  <c r="K243" i="93"/>
  <c r="T243" i="93"/>
  <c r="T226" i="94"/>
  <c r="P226" i="94"/>
  <c r="Q226" i="94" s="1"/>
  <c r="B228" i="94"/>
  <c r="K226" i="94"/>
  <c r="L244" i="93" l="1"/>
  <c r="D244" i="93"/>
  <c r="M244" i="93"/>
  <c r="D228" i="94"/>
  <c r="L228" i="94"/>
  <c r="M228" i="94"/>
  <c r="T244" i="93" l="1"/>
  <c r="P244" i="93"/>
  <c r="K244" i="93"/>
  <c r="K228" i="94"/>
  <c r="T228" i="94"/>
  <c r="P228" i="94"/>
  <c r="B245" i="93" l="1"/>
  <c r="B229" i="94"/>
  <c r="D245" i="93" l="1"/>
  <c r="L245" i="93"/>
  <c r="M245" i="93"/>
  <c r="L229" i="94"/>
  <c r="D229" i="94"/>
  <c r="M229" i="94"/>
  <c r="K245" i="93" l="1"/>
  <c r="P245" i="93"/>
  <c r="B246" i="93" s="1"/>
  <c r="T245" i="93"/>
  <c r="K229" i="94"/>
  <c r="T229" i="94"/>
  <c r="P229" i="94"/>
  <c r="L246" i="93" l="1"/>
  <c r="D246" i="93"/>
  <c r="M246" i="93"/>
  <c r="B230" i="94"/>
  <c r="T246" i="93" l="1"/>
  <c r="P246" i="93"/>
  <c r="Q246" i="93" s="1"/>
  <c r="K246" i="93"/>
  <c r="D230" i="94"/>
  <c r="L230" i="94"/>
  <c r="M230" i="94"/>
  <c r="B248" i="93" l="1"/>
  <c r="P230" i="94"/>
  <c r="B231" i="94"/>
  <c r="K230" i="94"/>
  <c r="T230" i="94"/>
  <c r="D248" i="93" l="1"/>
  <c r="L248" i="93"/>
  <c r="M248" i="93"/>
  <c r="D231" i="94"/>
  <c r="M231" i="94"/>
  <c r="L231" i="94"/>
  <c r="P248" i="93" l="1"/>
  <c r="B249" i="93"/>
  <c r="K248" i="93"/>
  <c r="T248" i="93"/>
  <c r="P231" i="94"/>
  <c r="Q231" i="94" s="1"/>
  <c r="K231" i="94"/>
  <c r="T231" i="94"/>
  <c r="D249" i="93" l="1"/>
  <c r="M249" i="93"/>
  <c r="L249" i="93"/>
  <c r="B233" i="94"/>
  <c r="K249" i="93" l="1"/>
  <c r="T249" i="93"/>
  <c r="P249" i="93"/>
  <c r="D233" i="94"/>
  <c r="L233" i="94"/>
  <c r="M233" i="94"/>
  <c r="B250" i="93" l="1"/>
  <c r="T233" i="94"/>
  <c r="P233" i="94"/>
  <c r="B234" i="94" s="1"/>
  <c r="K233" i="94"/>
  <c r="D250" i="93" l="1"/>
  <c r="L250" i="93"/>
  <c r="M250" i="93"/>
  <c r="L234" i="94"/>
  <c r="D234" i="94"/>
  <c r="M234" i="94"/>
  <c r="T250" i="93" l="1"/>
  <c r="P250" i="93"/>
  <c r="B251" i="93" s="1"/>
  <c r="K250" i="93"/>
  <c r="K234" i="94"/>
  <c r="T234" i="94"/>
  <c r="P234" i="94"/>
  <c r="L251" i="93" l="1"/>
  <c r="D251" i="93"/>
  <c r="M251" i="93"/>
  <c r="B235" i="94"/>
  <c r="K251" i="93" l="1"/>
  <c r="P251" i="93"/>
  <c r="Q251" i="93" s="1"/>
  <c r="T251" i="93"/>
  <c r="L235" i="94"/>
  <c r="D235" i="94"/>
  <c r="M235" i="94"/>
  <c r="B253" i="93" l="1"/>
  <c r="P235" i="94"/>
  <c r="B236" i="94"/>
  <c r="K235" i="94"/>
  <c r="T235" i="94"/>
  <c r="L253" i="93" l="1"/>
  <c r="D253" i="93"/>
  <c r="M253" i="93"/>
  <c r="D236" i="94"/>
  <c r="L236" i="94"/>
  <c r="M236" i="94"/>
  <c r="T253" i="93" l="1"/>
  <c r="P253" i="93"/>
  <c r="K253" i="93"/>
  <c r="P236" i="94"/>
  <c r="Q236" i="94" s="1"/>
  <c r="K236" i="94"/>
  <c r="T236" i="94"/>
  <c r="B238" i="94" l="1"/>
  <c r="B254" i="93"/>
  <c r="D238" i="94"/>
  <c r="L238" i="94"/>
  <c r="M238" i="94"/>
  <c r="D254" i="93" l="1"/>
  <c r="L254" i="93"/>
  <c r="M254" i="93"/>
  <c r="T238" i="94"/>
  <c r="P238" i="94"/>
  <c r="B239" i="94"/>
  <c r="K238" i="94"/>
  <c r="P254" i="93" l="1"/>
  <c r="B255" i="93"/>
  <c r="K254" i="93"/>
  <c r="T254" i="93"/>
  <c r="D239" i="94"/>
  <c r="L239" i="94"/>
  <c r="M239" i="94"/>
  <c r="L255" i="93" l="1"/>
  <c r="D255" i="93"/>
  <c r="M255" i="93"/>
  <c r="K239" i="94"/>
  <c r="T239" i="94"/>
  <c r="P239" i="94"/>
  <c r="T255" i="93" l="1"/>
  <c r="P255" i="93"/>
  <c r="B256" i="93" s="1"/>
  <c r="K255" i="93"/>
  <c r="B240" i="94"/>
  <c r="D256" i="93" l="1"/>
  <c r="L256" i="93"/>
  <c r="M256" i="93"/>
  <c r="L240" i="94"/>
  <c r="D240" i="94"/>
  <c r="M240" i="94"/>
  <c r="K256" i="93" l="1"/>
  <c r="T256" i="93"/>
  <c r="P256" i="93"/>
  <c r="Q256" i="93" s="1"/>
  <c r="K240" i="94"/>
  <c r="T240" i="94"/>
  <c r="P240" i="94"/>
  <c r="B241" i="94" s="1"/>
  <c r="B258" i="93" l="1"/>
  <c r="D241" i="94"/>
  <c r="L241" i="94"/>
  <c r="M241" i="94"/>
  <c r="L258" i="93" l="1"/>
  <c r="D258" i="93"/>
  <c r="M258" i="93"/>
  <c r="P241" i="94"/>
  <c r="Q241" i="94" s="1"/>
  <c r="K241" i="94"/>
  <c r="T241" i="94"/>
  <c r="B243" i="94" l="1"/>
  <c r="K258" i="93"/>
  <c r="T258" i="93"/>
  <c r="P258" i="93"/>
  <c r="D243" i="94"/>
  <c r="L243" i="94"/>
  <c r="M243" i="94"/>
  <c r="B259" i="93" l="1"/>
  <c r="P243" i="94"/>
  <c r="B244" i="94"/>
  <c r="K243" i="94"/>
  <c r="T243" i="94"/>
  <c r="M259" i="93" l="1"/>
  <c r="D259" i="93"/>
  <c r="L259" i="93"/>
  <c r="D244" i="94"/>
  <c r="L244" i="94"/>
  <c r="M244" i="94"/>
  <c r="P259" i="93" l="1"/>
  <c r="B260" i="93"/>
  <c r="K259" i="93"/>
  <c r="T259" i="93"/>
  <c r="T244" i="94"/>
  <c r="P244" i="94"/>
  <c r="B245" i="94"/>
  <c r="K244" i="94"/>
  <c r="D260" i="93" l="1"/>
  <c r="M260" i="93"/>
  <c r="L260" i="93"/>
  <c r="L245" i="94"/>
  <c r="D245" i="94"/>
  <c r="M245" i="94"/>
  <c r="K260" i="93" l="1"/>
  <c r="T260" i="93"/>
  <c r="P260" i="93"/>
  <c r="B261" i="93" s="1"/>
  <c r="K245" i="94"/>
  <c r="T245" i="94"/>
  <c r="P245" i="94"/>
  <c r="B246" i="94" s="1"/>
  <c r="D261" i="93" l="1"/>
  <c r="L261" i="93"/>
  <c r="M261" i="93"/>
  <c r="L246" i="94"/>
  <c r="D246" i="94"/>
  <c r="M246" i="94"/>
  <c r="T261" i="93" l="1"/>
  <c r="P261" i="93"/>
  <c r="Q261" i="93" s="1"/>
  <c r="B263" i="93"/>
  <c r="K261" i="93"/>
  <c r="P246" i="94"/>
  <c r="Q246" i="94" s="1"/>
  <c r="B248" i="94"/>
  <c r="K246" i="94"/>
  <c r="T246" i="94"/>
  <c r="D263" i="93" l="1"/>
  <c r="L263" i="93"/>
  <c r="M263" i="93"/>
  <c r="D248" i="94"/>
  <c r="L248" i="94"/>
  <c r="M248" i="94"/>
  <c r="K263" i="93" l="1"/>
  <c r="T263" i="93"/>
  <c r="P263" i="93"/>
  <c r="P248" i="94"/>
  <c r="B249" i="94" s="1"/>
  <c r="K248" i="94"/>
  <c r="T248" i="94"/>
  <c r="B264" i="93" l="1"/>
  <c r="D249" i="94"/>
  <c r="L249" i="94"/>
  <c r="M249" i="94"/>
  <c r="L264" i="93" l="1"/>
  <c r="D264" i="93"/>
  <c r="M264" i="93"/>
  <c r="T249" i="94"/>
  <c r="P249" i="94"/>
  <c r="B250" i="94" s="1"/>
  <c r="K249" i="94"/>
  <c r="K264" i="93" l="1"/>
  <c r="T264" i="93"/>
  <c r="P264" i="93"/>
  <c r="D250" i="94"/>
  <c r="L250" i="94"/>
  <c r="M250" i="94"/>
  <c r="B265" i="93" l="1"/>
  <c r="K250" i="94"/>
  <c r="T250" i="94"/>
  <c r="P250" i="94"/>
  <c r="B251" i="94" s="1"/>
  <c r="D265" i="93" l="1"/>
  <c r="L265" i="93"/>
  <c r="M265" i="93"/>
  <c r="L251" i="94"/>
  <c r="D251" i="94"/>
  <c r="M251" i="94"/>
  <c r="P265" i="93" l="1"/>
  <c r="B266" i="93"/>
  <c r="K265" i="93"/>
  <c r="T265" i="93"/>
  <c r="K251" i="94"/>
  <c r="T251" i="94"/>
  <c r="P251" i="94"/>
  <c r="Q251" i="94" s="1"/>
  <c r="D266" i="93" l="1"/>
  <c r="L266" i="93"/>
  <c r="M266" i="93"/>
  <c r="B253" i="94"/>
  <c r="T266" i="93" l="1"/>
  <c r="P266" i="93"/>
  <c r="Q266" i="93" s="1"/>
  <c r="K266" i="93"/>
  <c r="L253" i="94"/>
  <c r="D253" i="94"/>
  <c r="M253" i="94"/>
  <c r="P253" i="94" l="1"/>
  <c r="B254" i="94"/>
  <c r="K253" i="94"/>
  <c r="T253" i="94"/>
  <c r="D254" i="94" l="1"/>
  <c r="L254" i="94"/>
  <c r="M254" i="94"/>
  <c r="P254" i="94" l="1"/>
  <c r="B255" i="94" s="1"/>
  <c r="K254" i="94"/>
  <c r="T254" i="94"/>
  <c r="D255" i="94" l="1"/>
  <c r="L255" i="94"/>
  <c r="M255" i="94"/>
  <c r="T255" i="94" l="1"/>
  <c r="P255" i="94"/>
  <c r="B256" i="94" s="1"/>
  <c r="K255" i="94"/>
  <c r="L256" i="94" l="1"/>
  <c r="D256" i="94"/>
  <c r="M256" i="94"/>
  <c r="K256" i="94" l="1"/>
  <c r="T256" i="94"/>
  <c r="P256" i="94"/>
  <c r="Q256" i="94" s="1"/>
  <c r="B258" i="94" l="1"/>
  <c r="M258" i="94" l="1"/>
  <c r="L258" i="94"/>
  <c r="D258" i="94"/>
  <c r="K258" i="94" l="1"/>
  <c r="T258" i="94"/>
  <c r="P258" i="94"/>
  <c r="B259" i="94" l="1"/>
  <c r="D259" i="94" l="1"/>
  <c r="L259" i="94"/>
  <c r="M259" i="94"/>
  <c r="P259" i="94" l="1"/>
  <c r="B260" i="94"/>
  <c r="K259" i="94"/>
  <c r="T259" i="94"/>
  <c r="D260" i="94" l="1"/>
  <c r="M260" i="94"/>
  <c r="L260" i="94"/>
  <c r="T260" i="94" l="1"/>
  <c r="P260" i="94"/>
  <c r="B261" i="94" s="1"/>
  <c r="K260" i="94"/>
  <c r="D261" i="94" l="1"/>
  <c r="M261" i="94"/>
  <c r="L261" i="94"/>
  <c r="K261" i="94" l="1"/>
  <c r="T261" i="94"/>
  <c r="P261" i="94"/>
  <c r="Q261" i="94" s="1"/>
  <c r="B263" i="94" l="1"/>
  <c r="L263" i="94" l="1"/>
  <c r="D263" i="94"/>
  <c r="M263" i="94"/>
  <c r="K263" i="94" l="1"/>
  <c r="T263" i="94"/>
  <c r="P263" i="94"/>
  <c r="B264" i="94" l="1"/>
  <c r="L264" i="94" l="1"/>
  <c r="D264" i="94"/>
  <c r="M264" i="94"/>
  <c r="P264" i="94" l="1"/>
  <c r="B265" i="94"/>
  <c r="K264" i="94"/>
  <c r="T264" i="94"/>
  <c r="D265" i="94" l="1"/>
  <c r="L265" i="94"/>
  <c r="M265" i="94"/>
  <c r="P265" i="94" l="1"/>
  <c r="B266" i="94" s="1"/>
  <c r="K265" i="94"/>
  <c r="T265" i="94"/>
  <c r="D266" i="94" l="1"/>
  <c r="L266" i="94"/>
  <c r="M266" i="94"/>
  <c r="T266" i="94" l="1"/>
  <c r="P266" i="94"/>
  <c r="Q266" i="94" s="1"/>
  <c r="K266" i="9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<sst xmlns="http://schemas.openxmlformats.org/spreadsheetml/2006/main" count="119" uniqueCount="54">
  <si>
    <t xml:space="preserve">Week </t>
  </si>
  <si>
    <t xml:space="preserve">Account </t>
  </si>
  <si>
    <t>Actual</t>
  </si>
  <si>
    <t>Account</t>
  </si>
  <si>
    <t xml:space="preserve">Return </t>
  </si>
  <si>
    <t>ROI</t>
  </si>
  <si>
    <t xml:space="preserve">Business  </t>
  </si>
  <si>
    <t>Excl w/drawal</t>
  </si>
  <si>
    <t xml:space="preserve">Capital </t>
  </si>
  <si>
    <t>Single Main Account Projection</t>
  </si>
  <si>
    <t>Single Shadow Accounts Projection</t>
  </si>
  <si>
    <t>Return</t>
  </si>
  <si>
    <t>Total</t>
  </si>
  <si>
    <t>Closing Balance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</si>
  <si>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</si>
  <si>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</si>
  <si>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</si>
  <si>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</si>
  <si>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</si>
  <si>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</si>
  <si>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</si>
  <si>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</si>
  <si>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</si>
  <si>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</si>
  <si>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</si>
  <si>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</si>
  <si>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</si>
  <si>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</si>
  <si>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Opening 
Balance</t>
  </si>
  <si>
    <t>Closing 
Balance</t>
  </si>
  <si>
    <t>Amt To 
Shadow Accs</t>
  </si>
  <si>
    <t>Amt From 
Main Account</t>
  </si>
  <si>
    <t>Zulu % Size</t>
  </si>
  <si>
    <t>Zulu %</t>
  </si>
  <si>
    <t>Size</t>
  </si>
  <si>
    <t>Losing £</t>
  </si>
  <si>
    <t>EA £</t>
  </si>
  <si>
    <t xml:space="preserve"> % Per Trade</t>
  </si>
  <si>
    <t xml:space="preserve">Ave Risk </t>
  </si>
  <si>
    <t>Pair</t>
  </si>
  <si>
    <t>Pips</t>
  </si>
  <si>
    <t>Acc</t>
  </si>
  <si>
    <t xml:space="preserve"> 
Top UP</t>
  </si>
  <si>
    <t xml:space="preserve"> 
Withdrawal</t>
  </si>
  <si>
    <t>Hit</t>
  </si>
  <si>
    <t>required_return</t>
  </si>
  <si>
    <t>Weekly Return</t>
  </si>
  <si>
    <t>maximum_lot_size</t>
  </si>
  <si>
    <t>maximum_lot_pip_size</t>
  </si>
  <si>
    <t>required_return_medium</t>
  </si>
  <si>
    <t>required_return_low</t>
  </si>
  <si>
    <t>required_return_fixed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</si>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</sst>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_-* #,##0_-;\-* #,##0_-;_-* &quot;-&quot;??_-;_-@_-"/>
    <numFmt numFmtId="168" formatCode="0.0%"/>
  </numFmts>
  <fonts count="2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b/>
      <sz val="8"/>
      <color rgb="FFFF0000"/>
      <name val="Calibri"/>
      <family val="2"/>
    </font>
    <font>
      <sz val="8"/>
      <color rgb="FF0000FF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rgb="FFFF0000"/>
      <name val="Estrangelo Edessa"/>
      <family val="4"/>
    </font>
    <font>
      <b/>
      <sz val="8"/>
      <name val="Estrangelo Edessa"/>
    </font>
    <font>
      <sz val="11"/>
      <color theme="0"/>
      <name val="Calibri"/>
      <family val="2"/>
      <scheme val="minor"/>
    </font>
    <font>
      <sz val="8"/>
      <color theme="0"/>
      <name val="Calibri"/>
      <family val="2"/>
    </font>
    <font>
      <sz val="8"/>
      <color theme="0"/>
      <name val="Estrangelo Edessa"/>
      <family val="4"/>
    </font>
    <font>
      <b/>
      <sz val="8"/>
      <color theme="0"/>
      <name val="Estrangelo Edessa"/>
    </font>
    <font>
      <sz val="8"/>
      <color rgb="FFFF0000"/>
      <name val="Calibri"/>
      <family val="2"/>
    </font>
    <font>
      <b/>
      <sz val="8"/>
      <color theme="0"/>
      <name val="Estrangelo Edessa"/>
      <family val="4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4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9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</cellStyleXfs>
  <cellXfs count="153">
    <xf numFmtId="0" fontId="0" fillId="0" borderId="0" xfId="0"/>
    <xf numFmtId="14" fontId="5" fillId="0" borderId="1" xfId="3" applyNumberFormat="1" applyFont="1" applyFill="1" applyBorder="1"/>
    <xf numFmtId="14" fontId="5" fillId="0" borderId="2" xfId="3" applyNumberFormat="1" applyFont="1" applyFill="1" applyBorder="1"/>
    <xf numFmtId="165" fontId="5" fillId="0" borderId="3" xfId="3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4" fontId="5" fillId="0" borderId="5" xfId="3" applyNumberFormat="1" applyFont="1" applyFill="1" applyBorder="1"/>
    <xf numFmtId="165" fontId="2" fillId="2" borderId="2" xfId="3" applyNumberFormat="1" applyFont="1" applyFill="1" applyBorder="1" applyAlignment="1">
      <alignment horizontal="center"/>
    </xf>
    <xf numFmtId="165" fontId="2" fillId="2" borderId="6" xfId="3" applyNumberFormat="1" applyFont="1" applyFill="1" applyBorder="1" applyAlignment="1">
      <alignment horizontal="center"/>
    </xf>
    <xf numFmtId="0" fontId="2" fillId="2" borderId="6" xfId="3" applyFont="1" applyFill="1" applyBorder="1" applyAlignment="1">
      <alignment horizontal="center"/>
    </xf>
    <xf numFmtId="0" fontId="2" fillId="2" borderId="2" xfId="3" applyFont="1" applyFill="1" applyBorder="1" applyAlignment="1">
      <alignment horizontal="center" wrapText="1"/>
    </xf>
    <xf numFmtId="0" fontId="2" fillId="2" borderId="2" xfId="3" applyFont="1" applyFill="1" applyBorder="1" applyAlignment="1">
      <alignment horizontal="center"/>
    </xf>
    <xf numFmtId="9" fontId="2" fillId="2" borderId="2" xfId="3" applyNumberFormat="1" applyFont="1" applyFill="1" applyBorder="1" applyAlignment="1">
      <alignment horizontal="center"/>
    </xf>
    <xf numFmtId="166" fontId="11" fillId="4" borderId="7" xfId="3" applyNumberFormat="1" applyFont="1" applyFill="1" applyBorder="1" applyAlignment="1">
      <alignment horizontal="center"/>
    </xf>
    <xf numFmtId="166" fontId="5" fillId="0" borderId="2" xfId="3" applyNumberFormat="1" applyFont="1" applyFill="1" applyBorder="1" applyAlignment="1">
      <alignment horizontal="center"/>
    </xf>
    <xf numFmtId="0" fontId="2" fillId="2" borderId="6" xfId="4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0" fontId="13" fillId="0" borderId="0" xfId="0" applyFont="1"/>
    <xf numFmtId="165" fontId="5" fillId="0" borderId="7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5" fontId="6" fillId="0" borderId="7" xfId="3" applyNumberFormat="1" applyFont="1" applyFill="1" applyBorder="1" applyAlignment="1">
      <alignment horizontal="center"/>
    </xf>
    <xf numFmtId="165" fontId="14" fillId="0" borderId="1" xfId="3" applyNumberFormat="1" applyFont="1" applyFill="1" applyBorder="1" applyAlignment="1">
      <alignment horizontal="center"/>
    </xf>
    <xf numFmtId="0" fontId="0" fillId="0" borderId="0" xfId="0" applyFill="1"/>
    <xf numFmtId="165" fontId="14" fillId="0" borderId="5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5" fontId="12" fillId="0" borderId="1" xfId="3" applyNumberFormat="1" applyFont="1" applyFill="1" applyBorder="1" applyAlignment="1">
      <alignment horizontal="center"/>
    </xf>
    <xf numFmtId="10" fontId="2" fillId="2" borderId="2" xfId="4" applyNumberFormat="1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/>
    </xf>
    <xf numFmtId="10" fontId="5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5" fillId="0" borderId="6" xfId="3" applyNumberFormat="1" applyFont="1" applyFill="1" applyBorder="1"/>
    <xf numFmtId="165" fontId="5" fillId="0" borderId="9" xfId="3" applyNumberFormat="1" applyFont="1" applyFill="1" applyBorder="1" applyAlignment="1">
      <alignment horizontal="center"/>
    </xf>
    <xf numFmtId="165" fontId="7" fillId="0" borderId="6" xfId="3" applyNumberFormat="1" applyFont="1" applyFill="1" applyBorder="1" applyAlignment="1">
      <alignment horizontal="center"/>
    </xf>
    <xf numFmtId="165" fontId="14" fillId="0" borderId="6" xfId="3" applyNumberFormat="1" applyFont="1" applyFill="1" applyBorder="1" applyAlignment="1">
      <alignment horizontal="center"/>
    </xf>
    <xf numFmtId="165" fontId="6" fillId="0" borderId="9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8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0" fontId="7" fillId="0" borderId="6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0" fontId="7" fillId="0" borderId="5" xfId="3" applyNumberFormat="1" applyFont="1" applyFill="1" applyBorder="1" applyAlignment="1">
      <alignment horizontal="center"/>
    </xf>
    <xf numFmtId="165" fontId="15" fillId="0" borderId="2" xfId="3" applyNumberFormat="1" applyFont="1" applyFill="1" applyBorder="1" applyAlignment="1">
      <alignment horizontal="center"/>
    </xf>
    <xf numFmtId="165" fontId="12" fillId="0" borderId="7" xfId="3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7" fontId="17" fillId="0" borderId="10" xfId="31" applyNumberFormat="1" applyFont="1" applyBorder="1"/>
    <xf numFmtId="167" fontId="17" fillId="0" borderId="11" xfId="31" applyNumberFormat="1" applyFont="1" applyBorder="1"/>
    <xf numFmtId="167" fontId="0" fillId="0" borderId="0" xfId="31" applyNumberFormat="1" applyFont="1" applyFill="1"/>
    <xf numFmtId="167" fontId="17" fillId="0" borderId="0" xfId="31" applyNumberFormat="1" applyFont="1"/>
    <xf numFmtId="167" fontId="17" fillId="0" borderId="12" xfId="31" applyNumberFormat="1" applyFont="1" applyBorder="1"/>
    <xf numFmtId="167" fontId="0" fillId="0" borderId="13" xfId="31" applyNumberFormat="1" applyFont="1" applyFill="1" applyBorder="1"/>
    <xf numFmtId="167" fontId="17" fillId="0" borderId="13" xfId="31" applyNumberFormat="1" applyFont="1" applyBorder="1"/>
    <xf numFmtId="167" fontId="17" fillId="0" borderId="14" xfId="31" applyNumberFormat="1" applyFont="1" applyBorder="1"/>
    <xf numFmtId="167" fontId="0" fillId="0" borderId="10" xfId="31" applyNumberFormat="1" applyFont="1" applyFill="1" applyBorder="1"/>
    <xf numFmtId="0" fontId="0" fillId="3" borderId="0" xfId="0" applyFill="1"/>
    <xf numFmtId="9" fontId="2" fillId="2" borderId="2" xfId="4" applyNumberFormat="1" applyFont="1" applyFill="1" applyBorder="1" applyAlignment="1">
      <alignment horizontal="center" wrapText="1"/>
    </xf>
    <xf numFmtId="9" fontId="2" fillId="2" borderId="2" xfId="3" applyNumberFormat="1" applyFont="1" applyFill="1" applyBorder="1" applyAlignment="1">
      <alignment horizontal="center" wrapText="1"/>
    </xf>
    <xf numFmtId="0" fontId="2" fillId="2" borderId="6" xfId="3" applyFont="1" applyFill="1" applyBorder="1" applyAlignment="1">
      <alignment horizontal="center" wrapText="1"/>
    </xf>
    <xf numFmtId="165" fontId="2" fillId="2" borderId="2" xfId="3" applyNumberFormat="1" applyFont="1" applyFill="1" applyBorder="1" applyAlignment="1">
      <alignment horizontal="center" wrapText="1"/>
    </xf>
    <xf numFmtId="9" fontId="2" fillId="2" borderId="6" xfId="3" applyNumberFormat="1" applyFont="1" applyFill="1" applyBorder="1" applyAlignment="1">
      <alignment horizontal="center"/>
    </xf>
    <xf numFmtId="9" fontId="4" fillId="0" borderId="1" xfId="3" applyNumberFormat="1" applyFont="1" applyFill="1" applyBorder="1" applyAlignment="1">
      <alignment horizontal="center"/>
    </xf>
    <xf numFmtId="9" fontId="5" fillId="0" borderId="2" xfId="3" applyNumberFormat="1" applyFont="1" applyFill="1" applyBorder="1" applyAlignment="1">
      <alignment horizontal="center"/>
    </xf>
    <xf numFmtId="9" fontId="14" fillId="0" borderId="1" xfId="3" applyNumberFormat="1" applyFont="1" applyFill="1" applyBorder="1" applyAlignment="1">
      <alignment horizontal="center"/>
    </xf>
    <xf numFmtId="9" fontId="14" fillId="0" borderId="5" xfId="3" applyNumberFormat="1" applyFont="1" applyFill="1" applyBorder="1" applyAlignment="1">
      <alignment horizontal="center"/>
    </xf>
    <xf numFmtId="9" fontId="0" fillId="0" borderId="0" xfId="0" applyNumberFormat="1"/>
    <xf numFmtId="9" fontId="14" fillId="0" borderId="6" xfId="3" applyNumberFormat="1" applyFont="1" applyFill="1" applyBorder="1" applyAlignment="1">
      <alignment horizontal="center"/>
    </xf>
    <xf numFmtId="9" fontId="17" fillId="0" borderId="9" xfId="32" applyNumberFormat="1" applyFont="1" applyBorder="1"/>
    <xf numFmtId="9" fontId="17" fillId="0" borderId="7" xfId="32" applyNumberFormat="1" applyFont="1" applyBorder="1"/>
    <xf numFmtId="9" fontId="17" fillId="0" borderId="8" xfId="32" applyNumberFormat="1" applyFont="1" applyBorder="1"/>
    <xf numFmtId="166" fontId="15" fillId="0" borderId="1" xfId="3" applyNumberFormat="1" applyFont="1" applyFill="1" applyBorder="1" applyAlignment="1">
      <alignment horizontal="center"/>
    </xf>
    <xf numFmtId="9" fontId="18" fillId="0" borderId="9" xfId="32" applyNumberFormat="1" applyFont="1" applyFill="1" applyBorder="1"/>
    <xf numFmtId="167" fontId="18" fillId="0" borderId="10" xfId="31" applyNumberFormat="1" applyFont="1" applyFill="1" applyBorder="1"/>
    <xf numFmtId="167" fontId="18" fillId="0" borderId="11" xfId="31" applyNumberFormat="1" applyFont="1" applyFill="1" applyBorder="1"/>
    <xf numFmtId="9" fontId="18" fillId="0" borderId="7" xfId="32" applyNumberFormat="1" applyFont="1" applyFill="1" applyBorder="1"/>
    <xf numFmtId="167" fontId="18" fillId="0" borderId="0" xfId="31" applyNumberFormat="1" applyFont="1" applyFill="1"/>
    <xf numFmtId="167" fontId="18" fillId="0" borderId="12" xfId="31" applyNumberFormat="1" applyFont="1" applyFill="1" applyBorder="1"/>
    <xf numFmtId="9" fontId="18" fillId="0" borderId="8" xfId="32" applyNumberFormat="1" applyFont="1" applyFill="1" applyBorder="1"/>
    <xf numFmtId="167" fontId="18" fillId="0" borderId="13" xfId="31" applyNumberFormat="1" applyFont="1" applyFill="1" applyBorder="1"/>
    <xf numFmtId="167" fontId="18" fillId="0" borderId="14" xfId="31" applyNumberFormat="1" applyFont="1" applyFill="1" applyBorder="1"/>
    <xf numFmtId="9" fontId="14" fillId="2" borderId="2" xfId="3" applyNumberFormat="1" applyFont="1" applyFill="1" applyBorder="1" applyAlignment="1">
      <alignment horizontal="center" wrapText="1"/>
    </xf>
    <xf numFmtId="0" fontId="14" fillId="2" borderId="2" xfId="3" applyFont="1" applyFill="1" applyBorder="1" applyAlignment="1">
      <alignment horizontal="center" wrapText="1"/>
    </xf>
    <xf numFmtId="165" fontId="19" fillId="0" borderId="1" xfId="3" applyNumberFormat="1" applyFont="1" applyFill="1" applyBorder="1" applyAlignment="1">
      <alignment horizontal="center"/>
    </xf>
    <xf numFmtId="165" fontId="19" fillId="0" borderId="7" xfId="3" applyNumberFormat="1" applyFont="1" applyFill="1" applyBorder="1" applyAlignment="1">
      <alignment horizontal="center"/>
    </xf>
    <xf numFmtId="165" fontId="8" fillId="0" borderId="6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165" fontId="19" fillId="0" borderId="9" xfId="3" applyNumberFormat="1" applyFont="1" applyFill="1" applyBorder="1" applyAlignment="1">
      <alignment horizontal="center"/>
    </xf>
    <xf numFmtId="165" fontId="19" fillId="0" borderId="8" xfId="3" applyNumberFormat="1" applyFont="1" applyFill="1" applyBorder="1" applyAlignment="1">
      <alignment horizontal="center"/>
    </xf>
    <xf numFmtId="165" fontId="19" fillId="0" borderId="6" xfId="3" applyNumberFormat="1" applyFont="1" applyFill="1" applyBorder="1" applyAlignment="1">
      <alignment horizontal="center"/>
    </xf>
    <xf numFmtId="165" fontId="19" fillId="0" borderId="5" xfId="3" applyNumberFormat="1" applyFont="1" applyFill="1" applyBorder="1" applyAlignment="1">
      <alignment horizontal="center"/>
    </xf>
    <xf numFmtId="0" fontId="10" fillId="0" borderId="0" xfId="33"/>
    <xf numFmtId="0" fontId="1" fillId="0" borderId="0" xfId="33" applyFont="1"/>
    <xf numFmtId="3" fontId="7" fillId="0" borderId="1" xfId="3" applyNumberFormat="1" applyFont="1" applyFill="1" applyBorder="1" applyAlignment="1">
      <alignment horizontal="center"/>
    </xf>
    <xf numFmtId="3" fontId="19" fillId="0" borderId="1" xfId="3" applyNumberFormat="1" applyFont="1" applyFill="1" applyBorder="1" applyAlignment="1">
      <alignment horizontal="center"/>
    </xf>
    <xf numFmtId="168" fontId="20" fillId="0" borderId="6" xfId="32" applyNumberFormat="1" applyFont="1" applyFill="1" applyBorder="1" applyAlignment="1">
      <alignment horizontal="center"/>
    </xf>
    <xf numFmtId="168" fontId="20" fillId="0" borderId="1" xfId="32" applyNumberFormat="1" applyFont="1" applyFill="1" applyBorder="1" applyAlignment="1">
      <alignment horizontal="center"/>
    </xf>
    <xf numFmtId="168" fontId="20" fillId="0" borderId="5" xfId="32" applyNumberFormat="1" applyFont="1" applyFill="1" applyBorder="1" applyAlignment="1">
      <alignment horizontal="center"/>
    </xf>
    <xf numFmtId="14" fontId="22" fillId="5" borderId="1" xfId="3" applyNumberFormat="1" applyFont="1" applyFill="1" applyBorder="1"/>
    <xf numFmtId="165" fontId="22" fillId="5" borderId="7" xfId="3" applyNumberFormat="1" applyFont="1" applyFill="1" applyBorder="1" applyAlignment="1">
      <alignment horizontal="center"/>
    </xf>
    <xf numFmtId="166" fontId="22" fillId="5" borderId="1" xfId="3" applyNumberFormat="1" applyFont="1" applyFill="1" applyBorder="1" applyAlignment="1">
      <alignment horizontal="center"/>
    </xf>
    <xf numFmtId="165" fontId="22" fillId="5" borderId="1" xfId="3" applyNumberFormat="1" applyFont="1" applyFill="1" applyBorder="1" applyAlignment="1">
      <alignment horizontal="center"/>
    </xf>
    <xf numFmtId="165" fontId="23" fillId="5" borderId="1" xfId="3" applyNumberFormat="1" applyFont="1" applyFill="1" applyBorder="1" applyAlignment="1">
      <alignment horizontal="center"/>
    </xf>
    <xf numFmtId="3" fontId="23" fillId="5" borderId="1" xfId="3" applyNumberFormat="1" applyFont="1" applyFill="1" applyBorder="1" applyAlignment="1">
      <alignment horizontal="center"/>
    </xf>
    <xf numFmtId="9" fontId="11" fillId="5" borderId="1" xfId="3" applyNumberFormat="1" applyFont="1" applyFill="1" applyBorder="1" applyAlignment="1">
      <alignment horizontal="center"/>
    </xf>
    <xf numFmtId="165" fontId="11" fillId="5" borderId="1" xfId="3" applyNumberFormat="1" applyFont="1" applyFill="1" applyBorder="1" applyAlignment="1">
      <alignment horizontal="center"/>
    </xf>
    <xf numFmtId="165" fontId="23" fillId="5" borderId="7" xfId="3" applyNumberFormat="1" applyFont="1" applyFill="1" applyBorder="1" applyAlignment="1">
      <alignment horizontal="center"/>
    </xf>
    <xf numFmtId="168" fontId="24" fillId="5" borderId="1" xfId="32" applyNumberFormat="1" applyFont="1" applyFill="1" applyBorder="1" applyAlignment="1">
      <alignment horizontal="center"/>
    </xf>
    <xf numFmtId="10" fontId="23" fillId="5" borderId="1" xfId="3" applyNumberFormat="1" applyFont="1" applyFill="1" applyBorder="1" applyAlignment="1">
      <alignment horizontal="center"/>
    </xf>
    <xf numFmtId="167" fontId="21" fillId="5" borderId="0" xfId="31" applyNumberFormat="1" applyFont="1" applyFill="1"/>
    <xf numFmtId="167" fontId="21" fillId="5" borderId="12" xfId="31" applyNumberFormat="1" applyFont="1" applyFill="1" applyBorder="1"/>
    <xf numFmtId="9" fontId="21" fillId="5" borderId="7" xfId="32" applyNumberFormat="1" applyFont="1" applyFill="1" applyBorder="1"/>
    <xf numFmtId="14" fontId="5" fillId="0" borderId="1" xfId="3" applyNumberFormat="1" applyFont="1" applyBorder="1"/>
    <xf numFmtId="165" fontId="7" fillId="0" borderId="1" xfId="3" applyNumberFormat="1" applyFont="1" applyBorder="1" applyAlignment="1">
      <alignment horizontal="center"/>
    </xf>
    <xf numFmtId="3" fontId="19" fillId="0" borderId="1" xfId="3" applyNumberFormat="1" applyFont="1" applyBorder="1" applyAlignment="1">
      <alignment horizontal="center"/>
    </xf>
    <xf numFmtId="9" fontId="8" fillId="0" borderId="1" xfId="3" applyNumberFormat="1" applyFont="1" applyBorder="1" applyAlignment="1">
      <alignment horizontal="center"/>
    </xf>
    <xf numFmtId="165" fontId="8" fillId="0" borderId="1" xfId="3" applyNumberFormat="1" applyFont="1" applyBorder="1" applyAlignment="1">
      <alignment horizontal="center"/>
    </xf>
    <xf numFmtId="165" fontId="19" fillId="0" borderId="7" xfId="3" applyNumberFormat="1" applyFont="1" applyBorder="1" applyAlignment="1">
      <alignment horizontal="center"/>
    </xf>
    <xf numFmtId="166" fontId="15" fillId="0" borderId="1" xfId="3" applyNumberFormat="1" applyFont="1" applyBorder="1" applyAlignment="1">
      <alignment horizontal="center"/>
    </xf>
    <xf numFmtId="165" fontId="5" fillId="3" borderId="7" xfId="3" applyNumberFormat="1" applyFont="1" applyFill="1" applyBorder="1" applyAlignment="1">
      <alignment horizontal="center"/>
    </xf>
    <xf numFmtId="14" fontId="5" fillId="3" borderId="1" xfId="3" applyNumberFormat="1" applyFont="1" applyFill="1" applyBorder="1"/>
    <xf numFmtId="10" fontId="2" fillId="2" borderId="9" xfId="4" applyNumberFormat="1" applyFont="1" applyFill="1" applyBorder="1" applyAlignment="1">
      <alignment horizontal="center" vertical="center" wrapText="1"/>
    </xf>
    <xf numFmtId="167" fontId="0" fillId="0" borderId="10" xfId="31" applyNumberFormat="1" applyFont="1" applyFill="1" applyBorder="1" applyAlignment="1">
      <alignment horizontal="center"/>
    </xf>
    <xf numFmtId="167" fontId="21" fillId="5" borderId="0" xfId="31" applyNumberFormat="1" applyFont="1" applyFill="1" applyBorder="1" applyAlignment="1">
      <alignment horizontal="center"/>
    </xf>
    <xf numFmtId="167" fontId="0" fillId="0" borderId="0" xfId="31" applyNumberFormat="1" applyFont="1" applyFill="1" applyBorder="1" applyAlignment="1">
      <alignment horizontal="center"/>
    </xf>
    <xf numFmtId="167" fontId="0" fillId="0" borderId="13" xfId="31" applyNumberFormat="1" applyFont="1" applyFill="1" applyBorder="1" applyAlignment="1">
      <alignment horizontal="center"/>
    </xf>
    <xf numFmtId="14" fontId="5" fillId="3" borderId="2" xfId="3" applyNumberFormat="1" applyFont="1" applyFill="1" applyBorder="1"/>
    <xf numFmtId="165" fontId="5" fillId="3" borderId="3" xfId="3" applyNumberFormat="1" applyFont="1" applyFill="1" applyBorder="1" applyAlignment="1">
      <alignment horizontal="center"/>
    </xf>
    <xf numFmtId="165" fontId="5" fillId="3" borderId="2" xfId="3" applyNumberFormat="1" applyFont="1" applyFill="1" applyBorder="1" applyAlignment="1">
      <alignment horizontal="center"/>
    </xf>
    <xf numFmtId="9" fontId="5" fillId="3" borderId="2" xfId="3" applyNumberFormat="1" applyFont="1" applyFill="1" applyBorder="1" applyAlignment="1">
      <alignment horizontal="center"/>
    </xf>
    <xf numFmtId="165" fontId="5" fillId="3" borderId="4" xfId="3" applyNumberFormat="1" applyFont="1" applyFill="1" applyBorder="1" applyAlignment="1">
      <alignment horizontal="center"/>
    </xf>
    <xf numFmtId="10" fontId="5" fillId="3" borderId="2" xfId="3" applyNumberFormat="1" applyFont="1" applyFill="1" applyBorder="1" applyAlignment="1">
      <alignment horizontal="center"/>
    </xf>
    <xf numFmtId="14" fontId="5" fillId="6" borderId="2" xfId="3" applyNumberFormat="1" applyFont="1" applyFill="1" applyBorder="1"/>
    <xf numFmtId="165" fontId="5" fillId="6" borderId="3" xfId="3" applyNumberFormat="1" applyFont="1" applyFill="1" applyBorder="1" applyAlignment="1">
      <alignment horizontal="center"/>
    </xf>
    <xf numFmtId="165" fontId="5" fillId="6" borderId="2" xfId="3" applyNumberFormat="1" applyFont="1" applyFill="1" applyBorder="1" applyAlignment="1">
      <alignment horizontal="center"/>
    </xf>
    <xf numFmtId="9" fontId="5" fillId="6" borderId="2" xfId="3" applyNumberFormat="1" applyFont="1" applyFill="1" applyBorder="1" applyAlignment="1">
      <alignment horizontal="center"/>
    </xf>
    <xf numFmtId="165" fontId="5" fillId="6" borderId="4" xfId="3" applyNumberFormat="1" applyFont="1" applyFill="1" applyBorder="1" applyAlignment="1">
      <alignment horizontal="center"/>
    </xf>
    <xf numFmtId="10" fontId="5" fillId="6" borderId="2" xfId="3" applyNumberFormat="1" applyFont="1" applyFill="1" applyBorder="1" applyAlignment="1">
      <alignment horizontal="center"/>
    </xf>
    <xf numFmtId="166" fontId="14" fillId="0" borderId="1" xfId="3" applyNumberFormat="1" applyFont="1" applyBorder="1" applyAlignment="1">
      <alignment horizontal="center"/>
    </xf>
    <xf numFmtId="165" fontId="5" fillId="0" borderId="7" xfId="3" applyNumberFormat="1" applyFont="1" applyBorder="1" applyAlignment="1">
      <alignment horizontal="center"/>
    </xf>
    <xf numFmtId="165" fontId="5" fillId="0" borderId="1" xfId="3" applyNumberFormat="1" applyFont="1" applyBorder="1" applyAlignment="1">
      <alignment horizontal="center"/>
    </xf>
    <xf numFmtId="3" fontId="7" fillId="0" borderId="1" xfId="3" applyNumberFormat="1" applyFont="1" applyBorder="1" applyAlignment="1">
      <alignment horizontal="center"/>
    </xf>
    <xf numFmtId="166" fontId="25" fillId="0" borderId="1" xfId="3" applyNumberFormat="1" applyFont="1" applyBorder="1" applyAlignment="1">
      <alignment horizontal="center"/>
    </xf>
    <xf numFmtId="14" fontId="5" fillId="0" borderId="2" xfId="3" applyNumberFormat="1" applyFont="1" applyBorder="1"/>
    <xf numFmtId="165" fontId="5" fillId="0" borderId="3" xfId="3" applyNumberFormat="1" applyFont="1" applyBorder="1" applyAlignment="1">
      <alignment horizontal="center"/>
    </xf>
    <xf numFmtId="166" fontId="5" fillId="0" borderId="2" xfId="3" applyNumberFormat="1" applyFont="1" applyBorder="1" applyAlignment="1">
      <alignment horizontal="center"/>
    </xf>
    <xf numFmtId="165" fontId="5" fillId="0" borderId="2" xfId="3" applyNumberFormat="1" applyFont="1" applyBorder="1" applyAlignment="1">
      <alignment horizontal="center"/>
    </xf>
    <xf numFmtId="165" fontId="26" fillId="7" borderId="1" xfId="3" applyNumberFormat="1" applyFont="1" applyFill="1" applyBorder="1" applyAlignment="1">
      <alignment horizontal="center"/>
    </xf>
    <xf numFmtId="165" fontId="24" fillId="8" borderId="1" xfId="3" applyNumberFormat="1" applyFont="1" applyFill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1" xfId="0" applyFont="1" applyBorder="1" applyAlignment="1">
      <alignment horizontal="center"/>
    </xf>
  </cellXfs>
  <cellStyles count="34">
    <cellStyle name="Comma" xfId="31" builtinId="3"/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3" xr:uid="{E448CA64-DC72-4343-96CF-AC22E6DBFA57}"/>
    <cellStyle name="Percent" xfId="32" builtinId="5"/>
  </cellStyles>
  <dxfs count="22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CAF69-2029-4AAB-96EF-48B27A1EE823}">
  <dimension ref="A1:AF267"/>
  <sheetViews>
    <sheetView tabSelected="1" zoomScale="60" zoomScaleNormal="60" workbookViewId="0">
      <pane ySplit="1" topLeftCell="A2" activePane="bottomLeft" state="frozen"/>
      <selection pane="bottomLeft" activeCell="G11" sqref="G11"/>
    </sheetView>
  </sheetViews>
  <sheetFormatPr defaultRowHeight="14.5"/>
  <cols>
    <col min="1" max="1" width="9.1796875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7.08984375" style="65" bestFit="1" customWidth="1"/>
    <col min="9" max="9" width="8.08984375" bestFit="1" customWidth="1"/>
    <col min="10" max="10" width="10.36328125" bestFit="1" customWidth="1"/>
    <col min="11" max="11" width="11.453125" bestFit="1" customWidth="1"/>
    <col min="12" max="12" width="11.1796875" bestFit="1" customWidth="1"/>
    <col min="13" max="13" width="7.81640625" customWidth="1"/>
    <col min="14" max="14" width="3.90625" bestFit="1" customWidth="1"/>
    <col min="15" max="15" width="10.1796875" bestFit="1" customWidth="1"/>
    <col min="16" max="16" width="10.7265625" bestFit="1" customWidth="1"/>
    <col min="17" max="17" width="11.1796875" bestFit="1" customWidth="1"/>
    <col min="18" max="18" width="11.453125" bestFit="1" customWidth="1"/>
    <col min="19" max="20" width="8.36328125" style="31" customWidth="1"/>
    <col min="21" max="21" width="8.453125" style="45" bestFit="1" customWidth="1"/>
    <col min="22" max="23" width="6.90625" bestFit="1" customWidth="1"/>
    <col min="24" max="24" width="7.90625" customWidth="1"/>
    <col min="25" max="25" width="8.26953125" bestFit="1" customWidth="1"/>
    <col min="26" max="26" width="8.1796875" style="65" bestFit="1" customWidth="1"/>
    <col min="27" max="27" width="8.54296875" bestFit="1" customWidth="1"/>
    <col min="28" max="28" width="6.90625" bestFit="1" customWidth="1"/>
    <col min="29" max="29" width="7.81640625" customWidth="1"/>
    <col min="30" max="30" width="8.54296875" customWidth="1"/>
    <col min="31" max="31" width="9" customWidth="1"/>
  </cols>
  <sheetData>
    <row r="1" spans="1:32" ht="25" customHeight="1" thickBot="1">
      <c r="A1" s="7" t="s">
        <v>0</v>
      </c>
      <c r="B1" s="8" t="s">
        <v>3</v>
      </c>
      <c r="C1" s="15" t="s">
        <v>4</v>
      </c>
      <c r="D1" s="9" t="s">
        <v>1</v>
      </c>
      <c r="E1" s="9" t="s">
        <v>36</v>
      </c>
      <c r="F1" s="9" t="s">
        <v>36</v>
      </c>
      <c r="G1" s="9" t="s">
        <v>40</v>
      </c>
      <c r="H1" s="60" t="s">
        <v>33</v>
      </c>
      <c r="I1" s="9" t="s">
        <v>41</v>
      </c>
      <c r="J1" s="9" t="s">
        <v>1</v>
      </c>
      <c r="K1" s="58" t="s">
        <v>22</v>
      </c>
      <c r="L1" s="80">
        <v>-0.3</v>
      </c>
      <c r="M1" s="10" t="s">
        <v>38</v>
      </c>
      <c r="N1" s="57">
        <v>0.05</v>
      </c>
      <c r="O1" s="9" t="s">
        <v>1</v>
      </c>
      <c r="P1" s="9" t="s">
        <v>1</v>
      </c>
      <c r="Q1" s="10" t="s">
        <v>6</v>
      </c>
      <c r="R1" s="10" t="s">
        <v>7</v>
      </c>
      <c r="S1" s="28" t="s">
        <v>2</v>
      </c>
      <c r="T1" s="122" t="s">
        <v>2</v>
      </c>
      <c r="U1" s="150" t="s">
        <v>9</v>
      </c>
      <c r="V1" s="151"/>
      <c r="W1" s="151"/>
      <c r="X1" s="151"/>
      <c r="Y1" s="152"/>
      <c r="Z1" s="150" t="s">
        <v>10</v>
      </c>
      <c r="AA1" s="151"/>
      <c r="AB1" s="151"/>
      <c r="AC1" s="151"/>
      <c r="AD1" s="151"/>
      <c r="AE1" s="152"/>
      <c r="AF1" s="92"/>
    </row>
    <row r="2" spans="1:32" ht="27.5" customHeight="1" thickBot="1">
      <c r="A2" s="7" t="s">
        <v>19</v>
      </c>
      <c r="B2" s="11" t="s">
        <v>8</v>
      </c>
      <c r="C2" s="56" t="s">
        <v>20</v>
      </c>
      <c r="D2" s="57" t="s">
        <v>21</v>
      </c>
      <c r="E2" s="12" t="s">
        <v>39</v>
      </c>
      <c r="F2" s="12" t="s">
        <v>39</v>
      </c>
      <c r="G2" s="12" t="s">
        <v>39</v>
      </c>
      <c r="H2" s="57" t="s">
        <v>34</v>
      </c>
      <c r="I2" s="57" t="s">
        <v>42</v>
      </c>
      <c r="J2" s="57" t="s">
        <v>43</v>
      </c>
      <c r="K2" s="57" t="s">
        <v>23</v>
      </c>
      <c r="L2" s="81" t="s">
        <v>35</v>
      </c>
      <c r="M2" s="10" t="s">
        <v>37</v>
      </c>
      <c r="N2" s="10" t="s">
        <v>44</v>
      </c>
      <c r="O2" s="57" t="s">
        <v>24</v>
      </c>
      <c r="P2" s="57" t="s">
        <v>25</v>
      </c>
      <c r="Q2" s="10" t="s">
        <v>26</v>
      </c>
      <c r="R2" s="10" t="s">
        <v>27</v>
      </c>
      <c r="S2" s="28" t="s">
        <v>5</v>
      </c>
      <c r="T2" s="28" t="s">
        <v>46</v>
      </c>
      <c r="U2" s="59" t="s">
        <v>28</v>
      </c>
      <c r="V2" s="59" t="s">
        <v>11</v>
      </c>
      <c r="W2" s="59" t="s">
        <v>12</v>
      </c>
      <c r="X2" s="59" t="s">
        <v>30</v>
      </c>
      <c r="Y2" s="59" t="s">
        <v>29</v>
      </c>
      <c r="Z2" s="57" t="s">
        <v>32</v>
      </c>
      <c r="AA2" s="59" t="s">
        <v>28</v>
      </c>
      <c r="AB2" s="59" t="s">
        <v>11</v>
      </c>
      <c r="AC2" s="59" t="s">
        <v>12</v>
      </c>
      <c r="AD2" s="59" t="s">
        <v>31</v>
      </c>
      <c r="AE2" s="59" t="s">
        <v>13</v>
      </c>
      <c r="AF2" s="92"/>
    </row>
    <row r="3" spans="1:32" s="18" customFormat="1">
      <c r="A3" s="113">
        <v>44549</v>
      </c>
      <c r="B3" s="13">
        <v>2000</v>
      </c>
      <c r="C3" s="139">
        <f>(B3*-0.056)</f>
        <v>-112</v>
      </c>
      <c r="D3" s="114">
        <f>B3+C3</f>
        <v>1888</v>
      </c>
      <c r="E3" s="114">
        <f>B3/2500</f>
        <v>0.8</v>
      </c>
      <c r="F3" s="114">
        <f>E3/4</f>
        <v>0.2</v>
      </c>
      <c r="G3" s="115">
        <f>(D3-B3)/F3</f>
        <v>-560</v>
      </c>
      <c r="H3" s="116"/>
      <c r="I3" s="117"/>
      <c r="J3" s="117"/>
      <c r="K3" s="114">
        <f>D3+I3-J3</f>
        <v>1888</v>
      </c>
      <c r="L3" s="118">
        <f>(0.7*B3)</f>
        <v>1400</v>
      </c>
      <c r="M3" s="96">
        <f>E3*50/B3</f>
        <v>0.02</v>
      </c>
      <c r="N3" s="148" t="s">
        <v>52</v>
      </c>
      <c r="O3" s="84"/>
      <c r="P3" s="17"/>
      <c r="Q3" s="16"/>
      <c r="R3" s="16">
        <f>B3+C3</f>
        <v>1888</v>
      </c>
      <c r="S3" s="29">
        <f>(R3-B3)/B3</f>
        <v>-5.6000000000000001E-2</v>
      </c>
      <c r="T3" s="40">
        <f>D3/B3-1</f>
        <v>-5.600000000000005E-2</v>
      </c>
      <c r="U3" s="123">
        <v>2000</v>
      </c>
      <c r="V3" s="54">
        <f>weekly_return</f>
        <v>100</v>
      </c>
      <c r="W3" s="46">
        <f>U3+V3</f>
        <v>2100</v>
      </c>
      <c r="X3" s="46">
        <f>IF(W3&gt;main_acc_threshold,W3-main_acc_threshold,0)</f>
        <v>100</v>
      </c>
      <c r="Y3" s="47">
        <f>W3-X3</f>
        <v>2000</v>
      </c>
      <c r="Z3" s="71">
        <v>0</v>
      </c>
      <c r="AA3" s="72">
        <v>2000</v>
      </c>
      <c r="AB3" s="72">
        <f>shadow_wkly_return</f>
        <v>100</v>
      </c>
      <c r="AC3" s="72">
        <f>AA3+AB3</f>
        <v>2100</v>
      </c>
      <c r="AD3" s="72">
        <f>X3</f>
        <v>100</v>
      </c>
      <c r="AE3" s="73">
        <f>AC3+AD3</f>
        <v>2200</v>
      </c>
      <c r="AF3" s="92"/>
    </row>
    <row r="4" spans="1:32" s="24" customFormat="1">
      <c r="A4" s="99">
        <f>A3+7</f>
        <v>44556</v>
      </c>
      <c r="B4" s="100">
        <f>K3+I3</f>
        <v>1888</v>
      </c>
      <c r="C4" s="101">
        <v>0</v>
      </c>
      <c r="D4" s="102">
        <f>B4+C4</f>
        <v>1888</v>
      </c>
      <c r="E4" s="103">
        <f>B4/2500</f>
        <v>0.75519999999999998</v>
      </c>
      <c r="F4" s="103">
        <f t="shared" ref="F4" si="0">E4/4</f>
        <v>0.1888</v>
      </c>
      <c r="G4" s="104">
        <f t="shared" ref="G4:G6" si="1">(D4-B4)/F4</f>
        <v>0</v>
      </c>
      <c r="H4" s="105"/>
      <c r="I4" s="106"/>
      <c r="J4" s="106"/>
      <c r="K4" s="102">
        <f>D4+I4-J4</f>
        <v>1888</v>
      </c>
      <c r="L4" s="107">
        <f>(0.7*B4)</f>
        <v>1321.6</v>
      </c>
      <c r="M4" s="108">
        <f>E4*50/B4</f>
        <v>0.02</v>
      </c>
      <c r="N4" s="106"/>
      <c r="O4" s="106"/>
      <c r="P4" s="106"/>
      <c r="Q4" s="102"/>
      <c r="R4" s="103">
        <f>R3+C4+I3</f>
        <v>1888</v>
      </c>
      <c r="S4" s="109">
        <f>(R4-(B3+SUM(I3:I3)))/(B3+SUM(I3:I3))</f>
        <v>-5.6000000000000001E-2</v>
      </c>
      <c r="T4" s="109">
        <f t="shared" ref="T4:T6" si="2">D4/B4-1</f>
        <v>0</v>
      </c>
      <c r="U4" s="124">
        <f>Y3</f>
        <v>2000</v>
      </c>
      <c r="V4" s="110">
        <f>V3</f>
        <v>100</v>
      </c>
      <c r="W4" s="110">
        <f>U4+V4</f>
        <v>2100</v>
      </c>
      <c r="X4" s="110">
        <f t="shared" ref="X4:X62" si="3">IF(W4&gt;main_acc_threshold,W4-main_acc_threshold,0)</f>
        <v>100</v>
      </c>
      <c r="Y4" s="111">
        <f>W4-X4</f>
        <v>2000</v>
      </c>
      <c r="Z4" s="112">
        <f t="shared" ref="Z4:Z62" si="4">(AA4/U4)</f>
        <v>1.1000000000000001</v>
      </c>
      <c r="AA4" s="110">
        <f>AE3</f>
        <v>2200</v>
      </c>
      <c r="AB4" s="110">
        <f>shadow_wkly_return*Z4</f>
        <v>110.00000000000001</v>
      </c>
      <c r="AC4" s="110">
        <f>AA4+AB4</f>
        <v>2310</v>
      </c>
      <c r="AD4" s="110">
        <f>X4</f>
        <v>100</v>
      </c>
      <c r="AE4" s="111">
        <f>AC4+AD4</f>
        <v>2410</v>
      </c>
      <c r="AF4" s="93"/>
    </row>
    <row r="5" spans="1:32" s="24" customFormat="1">
      <c r="A5" s="113">
        <f>A4+7</f>
        <v>44563</v>
      </c>
      <c r="B5" s="140">
        <f>D4+I4-P4</f>
        <v>1888</v>
      </c>
      <c r="C5" s="119">
        <f>(B5*0.016)</f>
        <v>30.208000000000002</v>
      </c>
      <c r="D5" s="141">
        <f>B5+C5</f>
        <v>1918.2080000000001</v>
      </c>
      <c r="E5" s="114">
        <f>B5/2500</f>
        <v>0.75519999999999998</v>
      </c>
      <c r="F5" s="114">
        <f>E5</f>
        <v>0.75519999999999998</v>
      </c>
      <c r="G5" s="142">
        <f t="shared" si="1"/>
        <v>40.000000000000114</v>
      </c>
      <c r="H5" s="61"/>
      <c r="I5" s="21"/>
      <c r="J5" s="27"/>
      <c r="K5" s="20">
        <f>D5+I5-J5</f>
        <v>1918.2080000000001</v>
      </c>
      <c r="L5" s="83">
        <f>(0.7*B5)</f>
        <v>1321.6</v>
      </c>
      <c r="M5" s="97">
        <f>E5*50/B5</f>
        <v>0.02</v>
      </c>
      <c r="N5" s="148" t="s">
        <v>52</v>
      </c>
      <c r="O5" s="21"/>
      <c r="P5" s="27"/>
      <c r="Q5" s="20"/>
      <c r="R5" s="16">
        <f>R4+C5+I4</f>
        <v>1918.2080000000001</v>
      </c>
      <c r="S5" s="29">
        <f>(R5-(B3+SUM(I3:I4)))/(B3+SUM(I3:I4))</f>
        <v>-4.089599999999996E-2</v>
      </c>
      <c r="T5" s="29">
        <f t="shared" si="2"/>
        <v>1.6000000000000014E-2</v>
      </c>
      <c r="U5" s="125">
        <f>Y4</f>
        <v>2000</v>
      </c>
      <c r="V5" s="48">
        <f>V4</f>
        <v>100</v>
      </c>
      <c r="W5" s="49">
        <f t="shared" ref="W5:W62" si="5">U5+V5</f>
        <v>2100</v>
      </c>
      <c r="X5" s="49">
        <f t="shared" si="3"/>
        <v>100</v>
      </c>
      <c r="Y5" s="50">
        <f t="shared" ref="Y5:Y62" si="6">W5-X5</f>
        <v>2000</v>
      </c>
      <c r="Z5" s="74">
        <f t="shared" si="4"/>
        <v>1.2050000000000001</v>
      </c>
      <c r="AA5" s="75">
        <f t="shared" ref="AA5:AA26" si="7">AE4</f>
        <v>2410</v>
      </c>
      <c r="AB5" s="75">
        <f t="shared" ref="AB5:AB62" si="8">shadow_wkly_return*Z5</f>
        <v>120.5</v>
      </c>
      <c r="AC5" s="75">
        <f t="shared" ref="AC5:AC62" si="9">AA5+AB5</f>
        <v>2530.5</v>
      </c>
      <c r="AD5" s="75">
        <f t="shared" ref="AD5:AD62" si="10">X5</f>
        <v>100</v>
      </c>
      <c r="AE5" s="76">
        <f t="shared" ref="AE5:AE62" si="11">AC5+AD5</f>
        <v>2630.5</v>
      </c>
      <c r="AF5" s="92"/>
    </row>
    <row r="6" spans="1:32" s="24" customFormat="1" ht="15" thickBot="1">
      <c r="A6" s="113">
        <f>A5+7</f>
        <v>44570</v>
      </c>
      <c r="B6" s="140">
        <f>D5+I5-P5</f>
        <v>1918.2080000000001</v>
      </c>
      <c r="C6" s="143">
        <f>(B6*-0.001)</f>
        <v>-1.9182080000000001</v>
      </c>
      <c r="D6" s="141">
        <f>B6+C6</f>
        <v>1916.289792</v>
      </c>
      <c r="E6" s="114">
        <f>B6/2500</f>
        <v>0.76728320000000005</v>
      </c>
      <c r="F6" s="114">
        <f>E6</f>
        <v>0.76728320000000005</v>
      </c>
      <c r="G6" s="142">
        <f t="shared" si="1"/>
        <v>-2.5000000000000644</v>
      </c>
      <c r="H6" s="61"/>
      <c r="I6" s="21"/>
      <c r="J6" s="21"/>
      <c r="K6" s="20">
        <f>D6+I6-J6</f>
        <v>1916.289792</v>
      </c>
      <c r="L6" s="83">
        <f>(0.7*B6)</f>
        <v>1342.7456</v>
      </c>
      <c r="M6" s="97">
        <f t="shared" ref="M6" si="12">E6*50/B6</f>
        <v>0.02</v>
      </c>
      <c r="N6" s="148" t="s">
        <v>52</v>
      </c>
      <c r="O6" s="21"/>
      <c r="P6" s="27"/>
      <c r="Q6" s="20"/>
      <c r="R6" s="16">
        <f>R5+C6+I5</f>
        <v>1916.289792</v>
      </c>
      <c r="S6" s="29">
        <f>(R6-(B3+SUM(I3:I5)))/(B3+SUM(I3:I5))</f>
        <v>-4.1855103999999983E-2</v>
      </c>
      <c r="T6" s="29">
        <f t="shared" si="2"/>
        <v>-1.0000000000000009E-3</v>
      </c>
      <c r="U6" s="126">
        <f t="shared" ref="U6:U62" si="13">Y5</f>
        <v>2000</v>
      </c>
      <c r="V6" s="51">
        <f t="shared" ref="V6:V62" si="14">V5</f>
        <v>100</v>
      </c>
      <c r="W6" s="52">
        <f>U6+V6</f>
        <v>2100</v>
      </c>
      <c r="X6" s="52">
        <f t="shared" si="3"/>
        <v>100</v>
      </c>
      <c r="Y6" s="53">
        <f t="shared" si="6"/>
        <v>2000</v>
      </c>
      <c r="Z6" s="77">
        <f>(AA6/U6)</f>
        <v>1.31525</v>
      </c>
      <c r="AA6" s="78">
        <f t="shared" si="7"/>
        <v>2630.5</v>
      </c>
      <c r="AB6" s="78">
        <f t="shared" si="8"/>
        <v>131.52500000000001</v>
      </c>
      <c r="AC6" s="78">
        <f t="shared" si="9"/>
        <v>2762.0250000000001</v>
      </c>
      <c r="AD6" s="78">
        <f t="shared" si="10"/>
        <v>100</v>
      </c>
      <c r="AE6" s="79">
        <f t="shared" si="11"/>
        <v>2862.0250000000001</v>
      </c>
      <c r="AF6" s="92"/>
    </row>
    <row r="7" spans="1:32" s="24" customFormat="1" ht="15" thickBot="1">
      <c r="A7" s="144"/>
      <c r="B7" s="145"/>
      <c r="C7" s="146"/>
      <c r="D7" s="147"/>
      <c r="E7" s="147"/>
      <c r="F7" s="147"/>
      <c r="G7" s="147"/>
      <c r="H7" s="62"/>
      <c r="I7" s="4"/>
      <c r="J7" s="4"/>
      <c r="K7" s="4"/>
      <c r="L7" s="5"/>
      <c r="M7" s="147"/>
      <c r="N7" s="147"/>
      <c r="O7" s="4"/>
      <c r="P7" s="43"/>
      <c r="Q7" s="4"/>
      <c r="R7" s="4"/>
      <c r="S7" s="30"/>
      <c r="T7" s="30"/>
      <c r="U7" s="123">
        <f t="shared" si="13"/>
        <v>2000</v>
      </c>
      <c r="V7" s="54">
        <f t="shared" si="14"/>
        <v>100</v>
      </c>
      <c r="W7" s="46">
        <f t="shared" si="5"/>
        <v>2100</v>
      </c>
      <c r="X7" s="46">
        <f t="shared" si="3"/>
        <v>100</v>
      </c>
      <c r="Y7" s="47">
        <f t="shared" si="6"/>
        <v>2000</v>
      </c>
      <c r="Z7" s="67">
        <f t="shared" si="4"/>
        <v>1.4310125</v>
      </c>
      <c r="AA7" s="54">
        <f t="shared" si="7"/>
        <v>2862.0250000000001</v>
      </c>
      <c r="AB7" s="46">
        <f t="shared" si="8"/>
        <v>143.10124999999999</v>
      </c>
      <c r="AC7" s="46">
        <f t="shared" si="9"/>
        <v>3005.1262500000003</v>
      </c>
      <c r="AD7" s="46">
        <f t="shared" si="10"/>
        <v>100</v>
      </c>
      <c r="AE7" s="47">
        <f t="shared" si="11"/>
        <v>3105.1262500000003</v>
      </c>
      <c r="AF7" s="92"/>
    </row>
    <row r="8" spans="1:32" s="24" customFormat="1">
      <c r="A8" s="113">
        <f>A6+7</f>
        <v>44577</v>
      </c>
      <c r="B8" s="140">
        <f>D6+I6-P6</f>
        <v>1916.289792</v>
      </c>
      <c r="C8" s="143">
        <f>(B8*-0.003)</f>
        <v>-5.748869376</v>
      </c>
      <c r="D8" s="114">
        <f>B8+C8</f>
        <v>1910.5409226240001</v>
      </c>
      <c r="E8" s="114">
        <f>B8/2500</f>
        <v>0.76651591679999997</v>
      </c>
      <c r="F8" s="114">
        <f>E8</f>
        <v>0.76651591679999997</v>
      </c>
      <c r="G8" s="115">
        <f>(D8-B8)/F8</f>
        <v>-7.499999999999873</v>
      </c>
      <c r="H8" s="61"/>
      <c r="I8" s="21"/>
      <c r="J8" s="21"/>
      <c r="K8" s="16">
        <f>D8+I8-J8</f>
        <v>1910.5409226240001</v>
      </c>
      <c r="L8" s="83">
        <f>(0.7*B8)</f>
        <v>1341.4028544</v>
      </c>
      <c r="M8" s="97">
        <f>E8*50/B8</f>
        <v>1.9999999999999997E-2</v>
      </c>
      <c r="N8" s="148" t="s">
        <v>52</v>
      </c>
      <c r="O8" s="85"/>
      <c r="P8" s="44"/>
      <c r="Q8" s="20"/>
      <c r="R8" s="16">
        <f>R6+C8+I6</f>
        <v>1910.5409226240001</v>
      </c>
      <c r="S8" s="29">
        <f>(R8-(B3+SUM(I3:I6)))/(B3+SUM(I3:I6))</f>
        <v>-4.4729538687999934E-2</v>
      </c>
      <c r="T8" s="29">
        <f>D8/B8-1</f>
        <v>-3.0000000000000027E-3</v>
      </c>
      <c r="U8" s="125">
        <f t="shared" si="13"/>
        <v>2000</v>
      </c>
      <c r="V8" s="48">
        <f t="shared" si="14"/>
        <v>100</v>
      </c>
      <c r="W8" s="49">
        <f t="shared" si="5"/>
        <v>2100</v>
      </c>
      <c r="X8" s="49">
        <f t="shared" si="3"/>
        <v>100</v>
      </c>
      <c r="Y8" s="50">
        <f t="shared" si="6"/>
        <v>2000</v>
      </c>
      <c r="Z8" s="68">
        <f t="shared" si="4"/>
        <v>1.552563125</v>
      </c>
      <c r="AA8" s="48">
        <f t="shared" si="7"/>
        <v>3105.1262500000003</v>
      </c>
      <c r="AB8" s="49">
        <f t="shared" si="8"/>
        <v>155.25631250000001</v>
      </c>
      <c r="AC8" s="49">
        <f t="shared" si="9"/>
        <v>3260.3825625000004</v>
      </c>
      <c r="AD8" s="49">
        <f t="shared" si="10"/>
        <v>100</v>
      </c>
      <c r="AE8" s="50">
        <f t="shared" si="11"/>
        <v>3360.3825625000004</v>
      </c>
    </row>
    <row r="9" spans="1:32" s="24" customFormat="1">
      <c r="A9" s="113">
        <f>A8+7</f>
        <v>44584</v>
      </c>
      <c r="B9" s="140">
        <f>D8+I8-P8</f>
        <v>1910.5409226240001</v>
      </c>
      <c r="C9" s="119">
        <f>(B9*0.07)</f>
        <v>133.73786458368002</v>
      </c>
      <c r="D9" s="141">
        <f>B9+C9</f>
        <v>2044.2787872076801</v>
      </c>
      <c r="E9" s="114">
        <f>B9/2200</f>
        <v>0.86842769210181825</v>
      </c>
      <c r="F9" s="114">
        <f>E9</f>
        <v>0.86842769210181825</v>
      </c>
      <c r="G9" s="142">
        <f t="shared" ref="G9:G10" si="15">(D9-B9)/F9</f>
        <v>153.99999999999997</v>
      </c>
      <c r="H9" s="61"/>
      <c r="I9" s="21"/>
      <c r="J9" s="21"/>
      <c r="K9" s="20">
        <f>D9+I9-J9</f>
        <v>2044.2787872076801</v>
      </c>
      <c r="L9" s="83">
        <f>(0.7*B9)</f>
        <v>1337.3786458367999</v>
      </c>
      <c r="M9" s="97">
        <f>E9*50/B9</f>
        <v>2.2727272727272728E-2</v>
      </c>
      <c r="N9" s="149" t="s">
        <v>53</v>
      </c>
      <c r="O9" s="85"/>
      <c r="P9" s="44"/>
      <c r="Q9" s="20"/>
      <c r="R9" s="16">
        <f>R8+C9+I8</f>
        <v>2044.2787872076801</v>
      </c>
      <c r="S9" s="29">
        <f>(R9-(B3+SUM(I3:I8)))/(B3+SUM(I3:I8))</f>
        <v>2.2139393603840062E-2</v>
      </c>
      <c r="T9" s="29">
        <f t="shared" ref="T9:T11" si="16">D9/B9-1</f>
        <v>7.0000000000000062E-2</v>
      </c>
      <c r="U9" s="125">
        <f t="shared" si="13"/>
        <v>2000</v>
      </c>
      <c r="V9" s="48">
        <f t="shared" si="14"/>
        <v>100</v>
      </c>
      <c r="W9" s="49">
        <f t="shared" si="5"/>
        <v>2100</v>
      </c>
      <c r="X9" s="49">
        <f t="shared" si="3"/>
        <v>100</v>
      </c>
      <c r="Y9" s="50">
        <f t="shared" si="6"/>
        <v>2000</v>
      </c>
      <c r="Z9" s="68">
        <f t="shared" si="4"/>
        <v>1.6801912812500002</v>
      </c>
      <c r="AA9" s="48">
        <f t="shared" si="7"/>
        <v>3360.3825625000004</v>
      </c>
      <c r="AB9" s="49">
        <f t="shared" si="8"/>
        <v>168.01912812500001</v>
      </c>
      <c r="AC9" s="49">
        <f t="shared" si="9"/>
        <v>3528.4016906250004</v>
      </c>
      <c r="AD9" s="49">
        <f t="shared" si="10"/>
        <v>100</v>
      </c>
      <c r="AE9" s="50">
        <f t="shared" si="11"/>
        <v>3628.4016906250004</v>
      </c>
    </row>
    <row r="10" spans="1:32" s="24" customFormat="1" ht="15" thickBot="1">
      <c r="A10" s="113">
        <f>A9+7</f>
        <v>44591</v>
      </c>
      <c r="B10" s="140">
        <f>D9+I9-P9</f>
        <v>2044.2787872076801</v>
      </c>
      <c r="C10" s="143">
        <f>(B10*-0.014)</f>
        <v>-28.619903020907522</v>
      </c>
      <c r="D10" s="141">
        <f>B10+C10</f>
        <v>2015.6588841867726</v>
      </c>
      <c r="E10" s="114">
        <f>B10/2200</f>
        <v>0.92921763054894546</v>
      </c>
      <c r="F10" s="114">
        <f>E10</f>
        <v>0.92921763054894546</v>
      </c>
      <c r="G10" s="142">
        <f t="shared" si="15"/>
        <v>-30.799999999999965</v>
      </c>
      <c r="H10" s="61"/>
      <c r="I10" s="21"/>
      <c r="J10" s="21"/>
      <c r="K10" s="20">
        <f>D10+I10-J10</f>
        <v>2015.6588841867726</v>
      </c>
      <c r="L10" s="83">
        <f>(0.7*B10)</f>
        <v>1430.9951510453759</v>
      </c>
      <c r="M10" s="97">
        <f t="shared" ref="M10" si="17">E10*50/B10</f>
        <v>2.2727272727272724E-2</v>
      </c>
      <c r="N10" s="149" t="s">
        <v>53</v>
      </c>
      <c r="O10" s="85"/>
      <c r="P10" s="44"/>
      <c r="Q10" s="20"/>
      <c r="R10" s="16">
        <f>R9+C10+I9</f>
        <v>2015.6588841867726</v>
      </c>
      <c r="S10" s="29">
        <f>(R10-(B3+SUM(I3:I9)))/(B3+SUM(I3:I9))</f>
        <v>7.8294420933863202E-3</v>
      </c>
      <c r="T10" s="29">
        <f>D10/B10-1</f>
        <v>-1.4000000000000012E-2</v>
      </c>
      <c r="U10" s="126">
        <f t="shared" si="13"/>
        <v>2000</v>
      </c>
      <c r="V10" s="51">
        <f t="shared" si="14"/>
        <v>100</v>
      </c>
      <c r="W10" s="52">
        <f t="shared" si="5"/>
        <v>2100</v>
      </c>
      <c r="X10" s="52">
        <f t="shared" si="3"/>
        <v>100</v>
      </c>
      <c r="Y10" s="53">
        <f t="shared" si="6"/>
        <v>2000</v>
      </c>
      <c r="Z10" s="69">
        <f t="shared" si="4"/>
        <v>1.8142008453125003</v>
      </c>
      <c r="AA10" s="51">
        <f t="shared" si="7"/>
        <v>3628.4016906250004</v>
      </c>
      <c r="AB10" s="52">
        <f t="shared" si="8"/>
        <v>181.42008453125001</v>
      </c>
      <c r="AC10" s="52">
        <f t="shared" si="9"/>
        <v>3809.8217751562502</v>
      </c>
      <c r="AD10" s="52">
        <f t="shared" si="10"/>
        <v>100</v>
      </c>
      <c r="AE10" s="53">
        <f t="shared" si="11"/>
        <v>3909.8217751562502</v>
      </c>
    </row>
    <row r="11" spans="1:32" s="24" customFormat="1" ht="15" thickBot="1">
      <c r="A11" s="121">
        <f>A10+7</f>
        <v>44598</v>
      </c>
      <c r="B11" s="120">
        <f>D10+I10-P10</f>
        <v>2015.6588841867726</v>
      </c>
      <c r="C11" s="70">
        <f>(B11*required_return)</f>
        <v>100.78294420933864</v>
      </c>
      <c r="D11" s="20">
        <f>B11+C11</f>
        <v>2116.4418283961113</v>
      </c>
      <c r="E11" s="16">
        <f>B11/2200</f>
        <v>0.91620858372126024</v>
      </c>
      <c r="F11" s="16">
        <f>E11</f>
        <v>0.91620858372126024</v>
      </c>
      <c r="G11" s="94">
        <f t="shared" ref="G11" si="18">(D11-B11)/F11</f>
        <v>110.00000000000004</v>
      </c>
      <c r="H11" s="61"/>
      <c r="I11" s="21"/>
      <c r="J11" s="21"/>
      <c r="K11" s="20">
        <f>D11+I11-J11</f>
        <v>2116.4418283961113</v>
      </c>
      <c r="L11" s="83">
        <f>(0.7*B11)</f>
        <v>1410.9612189307409</v>
      </c>
      <c r="M11" s="97">
        <f t="shared" ref="M11" si="19">E11*50/B11</f>
        <v>2.2727272727272724E-2</v>
      </c>
      <c r="N11" s="82"/>
      <c r="O11" s="85"/>
      <c r="P11" s="44"/>
      <c r="Q11" s="20"/>
      <c r="R11" s="16">
        <f>R10+C11+I10</f>
        <v>2116.4418283961113</v>
      </c>
      <c r="S11" s="29">
        <f>(R11-(B3+SUM(I3:I10)))/(B3+SUM(I3:I10))</f>
        <v>5.8220914198055654E-2</v>
      </c>
      <c r="T11" s="29">
        <f t="shared" si="16"/>
        <v>5.0000000000000044E-2</v>
      </c>
      <c r="U11" s="123">
        <f t="shared" si="13"/>
        <v>2000</v>
      </c>
      <c r="V11" s="54">
        <f t="shared" si="14"/>
        <v>100</v>
      </c>
      <c r="W11" s="46">
        <f t="shared" si="5"/>
        <v>2100</v>
      </c>
      <c r="X11" s="46">
        <f t="shared" si="3"/>
        <v>100</v>
      </c>
      <c r="Y11" s="47">
        <f t="shared" si="6"/>
        <v>2000</v>
      </c>
      <c r="Z11" s="67">
        <f t="shared" si="4"/>
        <v>1.9549108875781251</v>
      </c>
      <c r="AA11" s="54">
        <f t="shared" si="7"/>
        <v>3909.8217751562502</v>
      </c>
      <c r="AB11" s="46">
        <f t="shared" si="8"/>
        <v>195.49108875781252</v>
      </c>
      <c r="AC11" s="46">
        <f t="shared" si="9"/>
        <v>4105.3128639140623</v>
      </c>
      <c r="AD11" s="46">
        <f t="shared" si="10"/>
        <v>100</v>
      </c>
      <c r="AE11" s="47">
        <f t="shared" si="11"/>
        <v>4205.3128639140623</v>
      </c>
    </row>
    <row r="12" spans="1:32" s="24" customFormat="1" ht="15" thickBot="1">
      <c r="A12" s="2"/>
      <c r="B12" s="3"/>
      <c r="C12" s="4"/>
      <c r="D12" s="4"/>
      <c r="E12" s="4"/>
      <c r="F12" s="4"/>
      <c r="G12" s="4"/>
      <c r="H12" s="62"/>
      <c r="I12" s="4"/>
      <c r="J12" s="4"/>
      <c r="K12" s="4"/>
      <c r="L12" s="5"/>
      <c r="M12" s="4"/>
      <c r="N12" s="4"/>
      <c r="O12" s="4"/>
      <c r="P12" s="43"/>
      <c r="Q12" s="4"/>
      <c r="R12" s="4"/>
      <c r="S12" s="30"/>
      <c r="T12" s="30"/>
      <c r="U12" s="125">
        <f t="shared" si="13"/>
        <v>2000</v>
      </c>
      <c r="V12" s="48">
        <f t="shared" si="14"/>
        <v>100</v>
      </c>
      <c r="W12" s="49">
        <f t="shared" si="5"/>
        <v>2100</v>
      </c>
      <c r="X12" s="49">
        <f t="shared" si="3"/>
        <v>100</v>
      </c>
      <c r="Y12" s="50">
        <f t="shared" si="6"/>
        <v>2000</v>
      </c>
      <c r="Z12" s="68">
        <f t="shared" si="4"/>
        <v>2.1026564319570311</v>
      </c>
      <c r="AA12" s="48">
        <f t="shared" si="7"/>
        <v>4205.3128639140623</v>
      </c>
      <c r="AB12" s="49">
        <f t="shared" si="8"/>
        <v>210.26564319570312</v>
      </c>
      <c r="AC12" s="49">
        <f t="shared" si="9"/>
        <v>4415.5785071097653</v>
      </c>
      <c r="AD12" s="49">
        <f t="shared" si="10"/>
        <v>100</v>
      </c>
      <c r="AE12" s="50">
        <f t="shared" si="11"/>
        <v>4515.5785071097653</v>
      </c>
    </row>
    <row r="13" spans="1:32" s="24" customFormat="1">
      <c r="A13" s="1">
        <f>A11+7</f>
        <v>44605</v>
      </c>
      <c r="B13" s="19">
        <f>D11+I11-P11</f>
        <v>2116.4418283961113</v>
      </c>
      <c r="C13" s="70">
        <f>(B13*required_return)</f>
        <v>105.82209141980557</v>
      </c>
      <c r="D13" s="16">
        <f>B13+C13</f>
        <v>2222.2639198159168</v>
      </c>
      <c r="E13" s="16">
        <f>B13/2200</f>
        <v>0.96201901290732328</v>
      </c>
      <c r="F13" s="16">
        <f>E13</f>
        <v>0.96201901290732328</v>
      </c>
      <c r="G13" s="95">
        <f>(D13-B13)/F13</f>
        <v>109.99999999999991</v>
      </c>
      <c r="H13" s="63"/>
      <c r="I13" s="23"/>
      <c r="J13" s="23"/>
      <c r="K13" s="20">
        <f>D13+I13-J13</f>
        <v>2222.2639198159168</v>
      </c>
      <c r="L13" s="83">
        <f>(0.7*B13)</f>
        <v>1481.5092798772778</v>
      </c>
      <c r="M13" s="97">
        <f>E13*50/B13</f>
        <v>2.2727272727272724E-2</v>
      </c>
      <c r="N13" s="82"/>
      <c r="O13" s="85"/>
      <c r="P13" s="44"/>
      <c r="Q13" s="20"/>
      <c r="R13" s="16">
        <f>R11+C13+I11</f>
        <v>2222.2639198159168</v>
      </c>
      <c r="S13" s="29">
        <f>(R13-(B3+SUM(I3:I11)))/(B3+SUM(I3:I11))</f>
        <v>0.11113195990795839</v>
      </c>
      <c r="T13" s="29">
        <f>D13/B13-1</f>
        <v>5.0000000000000044E-2</v>
      </c>
      <c r="U13" s="125">
        <f t="shared" si="13"/>
        <v>2000</v>
      </c>
      <c r="V13" s="48">
        <f t="shared" si="14"/>
        <v>100</v>
      </c>
      <c r="W13" s="49">
        <f t="shared" si="5"/>
        <v>2100</v>
      </c>
      <c r="X13" s="49">
        <f t="shared" si="3"/>
        <v>100</v>
      </c>
      <c r="Y13" s="50">
        <f t="shared" si="6"/>
        <v>2000</v>
      </c>
      <c r="Z13" s="68">
        <f t="shared" si="4"/>
        <v>2.2577892535548827</v>
      </c>
      <c r="AA13" s="48">
        <f t="shared" si="7"/>
        <v>4515.5785071097653</v>
      </c>
      <c r="AB13" s="49">
        <f t="shared" si="8"/>
        <v>225.77892535548827</v>
      </c>
      <c r="AC13" s="49">
        <f t="shared" si="9"/>
        <v>4741.3574324652536</v>
      </c>
      <c r="AD13" s="49">
        <f t="shared" si="10"/>
        <v>100</v>
      </c>
      <c r="AE13" s="50">
        <f t="shared" si="11"/>
        <v>4841.3574324652536</v>
      </c>
    </row>
    <row r="14" spans="1:32" s="24" customFormat="1" ht="15" thickBot="1">
      <c r="A14" s="1">
        <f>A13+7</f>
        <v>44612</v>
      </c>
      <c r="B14" s="19">
        <f>D13+I13-P13</f>
        <v>2222.2639198159168</v>
      </c>
      <c r="C14" s="70">
        <f>(B14*required_return)</f>
        <v>111.11319599079584</v>
      </c>
      <c r="D14" s="20">
        <f>B14+C14</f>
        <v>2333.3771158067125</v>
      </c>
      <c r="E14" s="16">
        <f>B14/2200</f>
        <v>1.0101199635526894</v>
      </c>
      <c r="F14" s="16">
        <f>E14</f>
        <v>1.0101199635526894</v>
      </c>
      <c r="G14" s="94">
        <f t="shared" ref="G14:G16" si="20">(D14-B14)/F14</f>
        <v>109.99999999999987</v>
      </c>
      <c r="H14" s="61"/>
      <c r="I14" s="21"/>
      <c r="J14" s="21"/>
      <c r="K14" s="20">
        <f>D14+I14-J14</f>
        <v>2333.3771158067125</v>
      </c>
      <c r="L14" s="83">
        <f>(0.7*B14)</f>
        <v>1555.5847438711417</v>
      </c>
      <c r="M14" s="97">
        <f>E14*50/B14</f>
        <v>2.2727272727272724E-2</v>
      </c>
      <c r="N14" s="82"/>
      <c r="O14" s="85"/>
      <c r="P14" s="44"/>
      <c r="Q14" s="20"/>
      <c r="R14" s="16">
        <f>R13+C14+I13</f>
        <v>2333.3771158067125</v>
      </c>
      <c r="S14" s="29">
        <f>(R14-(B3+SUM(I3:I13)))/(B3+SUM(I3:I13))</f>
        <v>0.16668855790335624</v>
      </c>
      <c r="T14" s="29">
        <f t="shared" ref="T14:T16" si="21">D14/B14-1</f>
        <v>5.0000000000000044E-2</v>
      </c>
      <c r="U14" s="126">
        <f t="shared" si="13"/>
        <v>2000</v>
      </c>
      <c r="V14" s="51">
        <f t="shared" si="14"/>
        <v>100</v>
      </c>
      <c r="W14" s="52">
        <f t="shared" si="5"/>
        <v>2100</v>
      </c>
      <c r="X14" s="52">
        <f t="shared" si="3"/>
        <v>100</v>
      </c>
      <c r="Y14" s="53">
        <f t="shared" si="6"/>
        <v>2000</v>
      </c>
      <c r="Z14" s="69">
        <f t="shared" si="4"/>
        <v>2.4206787162326266</v>
      </c>
      <c r="AA14" s="51">
        <f t="shared" si="7"/>
        <v>4841.3574324652536</v>
      </c>
      <c r="AB14" s="52">
        <f t="shared" si="8"/>
        <v>242.06787162326268</v>
      </c>
      <c r="AC14" s="52">
        <f t="shared" si="9"/>
        <v>5083.425304088516</v>
      </c>
      <c r="AD14" s="52">
        <f t="shared" si="10"/>
        <v>100</v>
      </c>
      <c r="AE14" s="53">
        <f t="shared" si="11"/>
        <v>5183.425304088516</v>
      </c>
    </row>
    <row r="15" spans="1:32" s="24" customFormat="1">
      <c r="A15" s="1">
        <f>A14+7</f>
        <v>44619</v>
      </c>
      <c r="B15" s="19">
        <f>D14+I14-P14</f>
        <v>2333.3771158067125</v>
      </c>
      <c r="C15" s="70">
        <f>(B15*required_return)</f>
        <v>116.66885579033563</v>
      </c>
      <c r="D15" s="20">
        <f>B15+C15</f>
        <v>2450.0459715970483</v>
      </c>
      <c r="E15" s="16">
        <f>B15/2200</f>
        <v>1.0606259617303238</v>
      </c>
      <c r="F15" s="16">
        <f>E15</f>
        <v>1.0606259617303238</v>
      </c>
      <c r="G15" s="94">
        <f t="shared" si="20"/>
        <v>110.00000000000016</v>
      </c>
      <c r="H15" s="61"/>
      <c r="I15" s="21"/>
      <c r="J15" s="21"/>
      <c r="K15" s="20">
        <f>D15+I15-J15</f>
        <v>2450.0459715970483</v>
      </c>
      <c r="L15" s="83">
        <f>(0.7*B15)</f>
        <v>1633.3639810646987</v>
      </c>
      <c r="M15" s="97">
        <f t="shared" ref="M15:M16" si="22">E15*50/B15</f>
        <v>2.2727272727272724E-2</v>
      </c>
      <c r="N15" s="82"/>
      <c r="O15" s="85"/>
      <c r="P15" s="44"/>
      <c r="Q15" s="20"/>
      <c r="R15" s="16">
        <f>R14+C15+I14</f>
        <v>2450.0459715970483</v>
      </c>
      <c r="S15" s="29">
        <f>(R15-(B3+SUM(I3:I14)))/(B3+SUM(I3:I14))</f>
        <v>0.22502298579852414</v>
      </c>
      <c r="T15" s="29">
        <f t="shared" si="21"/>
        <v>5.0000000000000044E-2</v>
      </c>
      <c r="U15" s="123">
        <f t="shared" si="13"/>
        <v>2000</v>
      </c>
      <c r="V15" s="54">
        <f t="shared" si="14"/>
        <v>100</v>
      </c>
      <c r="W15" s="46">
        <f t="shared" si="5"/>
        <v>2100</v>
      </c>
      <c r="X15" s="46">
        <f t="shared" si="3"/>
        <v>100</v>
      </c>
      <c r="Y15" s="47">
        <f t="shared" si="6"/>
        <v>2000</v>
      </c>
      <c r="Z15" s="67">
        <f t="shared" si="4"/>
        <v>2.5917126520442579</v>
      </c>
      <c r="AA15" s="54">
        <f t="shared" si="7"/>
        <v>5183.425304088516</v>
      </c>
      <c r="AB15" s="46">
        <f t="shared" si="8"/>
        <v>259.17126520442582</v>
      </c>
      <c r="AC15" s="46">
        <f t="shared" si="9"/>
        <v>5442.5965692929421</v>
      </c>
      <c r="AD15" s="46">
        <f t="shared" si="10"/>
        <v>100</v>
      </c>
      <c r="AE15" s="47">
        <f t="shared" si="11"/>
        <v>5542.5965692929421</v>
      </c>
    </row>
    <row r="16" spans="1:32" s="24" customFormat="1" ht="15" thickBot="1">
      <c r="A16" s="1">
        <f>A15+7</f>
        <v>44626</v>
      </c>
      <c r="B16" s="19">
        <f>D15+I15-P15</f>
        <v>2450.0459715970483</v>
      </c>
      <c r="C16" s="70">
        <f>(B16*required_return)</f>
        <v>122.50229857985242</v>
      </c>
      <c r="D16" s="20">
        <f>B16+C16</f>
        <v>2572.5482701769006</v>
      </c>
      <c r="E16" s="16">
        <f>B16/2200</f>
        <v>1.1136572598168402</v>
      </c>
      <c r="F16" s="16">
        <f>E16</f>
        <v>1.1136572598168402</v>
      </c>
      <c r="G16" s="94">
        <f t="shared" si="20"/>
        <v>109.99999999999991</v>
      </c>
      <c r="H16" s="61"/>
      <c r="I16" s="21"/>
      <c r="J16" s="21"/>
      <c r="K16" s="20">
        <f>D16+I16-J16</f>
        <v>2572.5482701769006</v>
      </c>
      <c r="L16" s="83">
        <f>(0.7*B16)</f>
        <v>1715.0321801179336</v>
      </c>
      <c r="M16" s="97">
        <f t="shared" si="22"/>
        <v>2.2727272727272728E-2</v>
      </c>
      <c r="N16" s="82"/>
      <c r="O16" s="85"/>
      <c r="P16" s="44"/>
      <c r="Q16" s="20"/>
      <c r="R16" s="16">
        <f>R15+C16+I15</f>
        <v>2572.5482701769006</v>
      </c>
      <c r="S16" s="29">
        <f>(R16-(B3+SUM(I3:I15)))/(B3+SUM(I3:I15))</f>
        <v>0.28627413508845029</v>
      </c>
      <c r="T16" s="29">
        <f t="shared" si="21"/>
        <v>5.0000000000000044E-2</v>
      </c>
      <c r="U16" s="125">
        <f t="shared" si="13"/>
        <v>2000</v>
      </c>
      <c r="V16" s="48">
        <f t="shared" si="14"/>
        <v>100</v>
      </c>
      <c r="W16" s="49">
        <f t="shared" si="5"/>
        <v>2100</v>
      </c>
      <c r="X16" s="49">
        <f t="shared" si="3"/>
        <v>100</v>
      </c>
      <c r="Y16" s="50">
        <f t="shared" si="6"/>
        <v>2000</v>
      </c>
      <c r="Z16" s="68">
        <f t="shared" si="4"/>
        <v>2.7712982846464711</v>
      </c>
      <c r="AA16" s="48">
        <f t="shared" si="7"/>
        <v>5542.5965692929421</v>
      </c>
      <c r="AB16" s="49">
        <f t="shared" si="8"/>
        <v>277.12982846464712</v>
      </c>
      <c r="AC16" s="49">
        <f t="shared" si="9"/>
        <v>5819.7263977575894</v>
      </c>
      <c r="AD16" s="49">
        <f t="shared" si="10"/>
        <v>100</v>
      </c>
      <c r="AE16" s="50">
        <f t="shared" si="11"/>
        <v>5919.7263977575894</v>
      </c>
    </row>
    <row r="17" spans="1:31" s="24" customFormat="1" ht="15" thickBot="1">
      <c r="A17" s="2"/>
      <c r="B17" s="3"/>
      <c r="C17" s="14"/>
      <c r="D17" s="4"/>
      <c r="E17" s="4"/>
      <c r="F17" s="4"/>
      <c r="G17" s="4"/>
      <c r="H17" s="62"/>
      <c r="I17" s="4"/>
      <c r="J17" s="4"/>
      <c r="K17" s="4"/>
      <c r="L17" s="5"/>
      <c r="M17" s="4"/>
      <c r="N17" s="4"/>
      <c r="O17" s="4"/>
      <c r="P17" s="43"/>
      <c r="Q17" s="4"/>
      <c r="R17" s="4"/>
      <c r="S17" s="30"/>
      <c r="T17" s="30"/>
      <c r="U17" s="125">
        <f t="shared" si="13"/>
        <v>2000</v>
      </c>
      <c r="V17" s="48">
        <f t="shared" si="14"/>
        <v>100</v>
      </c>
      <c r="W17" s="49">
        <f t="shared" si="5"/>
        <v>2100</v>
      </c>
      <c r="X17" s="49">
        <f t="shared" si="3"/>
        <v>100</v>
      </c>
      <c r="Y17" s="50">
        <f t="shared" si="6"/>
        <v>2000</v>
      </c>
      <c r="Z17" s="68">
        <f t="shared" si="4"/>
        <v>2.9598631988787947</v>
      </c>
      <c r="AA17" s="48">
        <f t="shared" si="7"/>
        <v>5919.7263977575894</v>
      </c>
      <c r="AB17" s="49">
        <f t="shared" si="8"/>
        <v>295.98631988787946</v>
      </c>
      <c r="AC17" s="49">
        <f t="shared" si="9"/>
        <v>6215.7127176454687</v>
      </c>
      <c r="AD17" s="49">
        <f t="shared" si="10"/>
        <v>100</v>
      </c>
      <c r="AE17" s="50">
        <f t="shared" si="11"/>
        <v>6315.7127176454687</v>
      </c>
    </row>
    <row r="18" spans="1:31" s="24" customFormat="1" ht="15" thickBot="1">
      <c r="A18" s="1">
        <f>A16+7</f>
        <v>44633</v>
      </c>
      <c r="B18" s="19">
        <f>D16+I16-P16</f>
        <v>2572.5482701769006</v>
      </c>
      <c r="C18" s="70">
        <f>(B18*required_return)</f>
        <v>128.62741350884502</v>
      </c>
      <c r="D18" s="16">
        <f>B18+C18</f>
        <v>2701.1756836857458</v>
      </c>
      <c r="E18" s="16">
        <f>B18/2200</f>
        <v>1.1693401228076821</v>
      </c>
      <c r="F18" s="16">
        <f>E18</f>
        <v>1.1693401228076821</v>
      </c>
      <c r="G18" s="95">
        <f>(D18-B18)/F18</f>
        <v>110.00000000000011</v>
      </c>
      <c r="H18" s="61"/>
      <c r="I18" s="21"/>
      <c r="J18" s="21"/>
      <c r="K18" s="16">
        <f>D18+I18-J18</f>
        <v>2701.1756836857458</v>
      </c>
      <c r="L18" s="83">
        <f>(0.7*B18)</f>
        <v>1800.7837891238303</v>
      </c>
      <c r="M18" s="97">
        <f>E18*50/B18</f>
        <v>2.2727272727272724E-2</v>
      </c>
      <c r="N18" s="82"/>
      <c r="O18" s="85"/>
      <c r="P18" s="44"/>
      <c r="Q18" s="20"/>
      <c r="R18" s="16">
        <f>R16+C18+I16</f>
        <v>2701.1756836857458</v>
      </c>
      <c r="S18" s="29">
        <f>(R18-(B3+SUM(I3:I16)))/(B3+SUM(I3:I16))</f>
        <v>0.35058784184287289</v>
      </c>
      <c r="T18" s="29">
        <f>D18/B18-1</f>
        <v>5.0000000000000044E-2</v>
      </c>
      <c r="U18" s="126">
        <f t="shared" si="13"/>
        <v>2000</v>
      </c>
      <c r="V18" s="51">
        <f t="shared" si="14"/>
        <v>100</v>
      </c>
      <c r="W18" s="52">
        <f t="shared" si="5"/>
        <v>2100</v>
      </c>
      <c r="X18" s="52">
        <f t="shared" si="3"/>
        <v>100</v>
      </c>
      <c r="Y18" s="53">
        <f t="shared" si="6"/>
        <v>2000</v>
      </c>
      <c r="Z18" s="69">
        <f t="shared" si="4"/>
        <v>3.1578563588227344</v>
      </c>
      <c r="AA18" s="51">
        <f t="shared" si="7"/>
        <v>6315.7127176454687</v>
      </c>
      <c r="AB18" s="52">
        <f t="shared" si="8"/>
        <v>315.78563588227343</v>
      </c>
      <c r="AC18" s="52">
        <f t="shared" si="9"/>
        <v>6631.4983535277424</v>
      </c>
      <c r="AD18" s="52">
        <f t="shared" si="10"/>
        <v>100</v>
      </c>
      <c r="AE18" s="53">
        <f t="shared" si="11"/>
        <v>6731.4983535277424</v>
      </c>
    </row>
    <row r="19" spans="1:31" s="24" customFormat="1">
      <c r="A19" s="1">
        <f>A18+7</f>
        <v>44640</v>
      </c>
      <c r="B19" s="19">
        <f>D18+I18-P18</f>
        <v>2701.1756836857458</v>
      </c>
      <c r="C19" s="70">
        <f>(B19*required_return)</f>
        <v>135.0587841842873</v>
      </c>
      <c r="D19" s="20">
        <f>B19+C19</f>
        <v>2836.2344678700329</v>
      </c>
      <c r="E19" s="16">
        <f>B19/2200</f>
        <v>1.2278071289480663</v>
      </c>
      <c r="F19" s="16">
        <f>E19</f>
        <v>1.2278071289480663</v>
      </c>
      <c r="G19" s="94">
        <f t="shared" ref="G19:G21" si="23">(D19-B19)/F19</f>
        <v>109.99999999999984</v>
      </c>
      <c r="H19" s="61"/>
      <c r="I19" s="21"/>
      <c r="J19" s="21"/>
      <c r="K19" s="20">
        <f>D19+I19-J19</f>
        <v>2836.2344678700329</v>
      </c>
      <c r="L19" s="83">
        <f>(0.7*B19)</f>
        <v>1890.822978580022</v>
      </c>
      <c r="M19" s="97">
        <f>E19*50/B19</f>
        <v>2.2727272727272728E-2</v>
      </c>
      <c r="N19" s="82"/>
      <c r="O19" s="85"/>
      <c r="P19" s="44"/>
      <c r="Q19" s="20"/>
      <c r="R19" s="16">
        <f>R18+C19+I18</f>
        <v>2836.2344678700329</v>
      </c>
      <c r="S19" s="29">
        <f>(R19-(B3+SUM(I3:I18)))/(B3+SUM(I3:I18))</f>
        <v>0.41811723393501643</v>
      </c>
      <c r="T19" s="29">
        <f t="shared" ref="T19:T21" si="24">D19/B19-1</f>
        <v>4.9999999999999822E-2</v>
      </c>
      <c r="U19" s="123">
        <f t="shared" si="13"/>
        <v>2000</v>
      </c>
      <c r="V19" s="54">
        <f t="shared" si="14"/>
        <v>100</v>
      </c>
      <c r="W19" s="46">
        <f t="shared" si="5"/>
        <v>2100</v>
      </c>
      <c r="X19" s="46">
        <f t="shared" si="3"/>
        <v>100</v>
      </c>
      <c r="Y19" s="47">
        <f t="shared" si="6"/>
        <v>2000</v>
      </c>
      <c r="Z19" s="67">
        <f t="shared" si="4"/>
        <v>3.3657491767638712</v>
      </c>
      <c r="AA19" s="54">
        <f t="shared" si="7"/>
        <v>6731.4983535277424</v>
      </c>
      <c r="AB19" s="46">
        <f t="shared" si="8"/>
        <v>336.57491767638714</v>
      </c>
      <c r="AC19" s="46">
        <f t="shared" si="9"/>
        <v>7068.0732712041299</v>
      </c>
      <c r="AD19" s="46">
        <f t="shared" si="10"/>
        <v>100</v>
      </c>
      <c r="AE19" s="47">
        <f t="shared" si="11"/>
        <v>7168.0732712041299</v>
      </c>
    </row>
    <row r="20" spans="1:31" s="24" customFormat="1">
      <c r="A20" s="1">
        <f>A19+7</f>
        <v>44647</v>
      </c>
      <c r="B20" s="19">
        <f>D19+I19-P19</f>
        <v>2836.2344678700329</v>
      </c>
      <c r="C20" s="70">
        <f>(B20*required_return)</f>
        <v>141.81172339350164</v>
      </c>
      <c r="D20" s="20">
        <f>B20+C20</f>
        <v>2978.0461912635346</v>
      </c>
      <c r="E20" s="16">
        <f>B20/2200</f>
        <v>1.2891974853954695</v>
      </c>
      <c r="F20" s="16">
        <f>E20</f>
        <v>1.2891974853954695</v>
      </c>
      <c r="G20" s="94">
        <f t="shared" si="23"/>
        <v>110.0000000000001</v>
      </c>
      <c r="H20" s="61"/>
      <c r="I20" s="21"/>
      <c r="J20" s="21"/>
      <c r="K20" s="20">
        <f>D20+I20-J20</f>
        <v>2978.0461912635346</v>
      </c>
      <c r="L20" s="83">
        <f>(0.7*B20)</f>
        <v>1985.3641275090229</v>
      </c>
      <c r="M20" s="97">
        <f t="shared" ref="M20:M21" si="25">E20*50/B20</f>
        <v>2.2727272727272728E-2</v>
      </c>
      <c r="N20" s="82"/>
      <c r="O20" s="85"/>
      <c r="P20" s="44"/>
      <c r="Q20" s="20"/>
      <c r="R20" s="16">
        <f>R19+C20+I19</f>
        <v>2978.0461912635346</v>
      </c>
      <c r="S20" s="29">
        <f>(R20-(B3+SUM(I3:I19)))/(B3+SUM(I3:I19))</f>
        <v>0.48902309563176732</v>
      </c>
      <c r="T20" s="29">
        <f t="shared" si="24"/>
        <v>5.0000000000000044E-2</v>
      </c>
      <c r="U20" s="125">
        <f t="shared" si="13"/>
        <v>2000</v>
      </c>
      <c r="V20" s="48">
        <f t="shared" si="14"/>
        <v>100</v>
      </c>
      <c r="W20" s="49">
        <f t="shared" si="5"/>
        <v>2100</v>
      </c>
      <c r="X20" s="49">
        <f t="shared" si="3"/>
        <v>100</v>
      </c>
      <c r="Y20" s="50">
        <f t="shared" si="6"/>
        <v>2000</v>
      </c>
      <c r="Z20" s="68">
        <f t="shared" si="4"/>
        <v>3.584036635602065</v>
      </c>
      <c r="AA20" s="48">
        <f t="shared" si="7"/>
        <v>7168.0732712041299</v>
      </c>
      <c r="AB20" s="49">
        <f t="shared" si="8"/>
        <v>358.4036635602065</v>
      </c>
      <c r="AC20" s="49">
        <f t="shared" si="9"/>
        <v>7526.476934764336</v>
      </c>
      <c r="AD20" s="49">
        <f t="shared" si="10"/>
        <v>100</v>
      </c>
      <c r="AE20" s="50">
        <f t="shared" si="11"/>
        <v>7626.476934764336</v>
      </c>
    </row>
    <row r="21" spans="1:31" s="24" customFormat="1" ht="15" thickBot="1">
      <c r="A21" s="1">
        <f>A20+7</f>
        <v>44654</v>
      </c>
      <c r="B21" s="19">
        <f>D20+I20-P20</f>
        <v>2978.0461912635346</v>
      </c>
      <c r="C21" s="70">
        <f>(B21*required_return)</f>
        <v>148.90230956317674</v>
      </c>
      <c r="D21" s="20">
        <f>B21+C21</f>
        <v>3126.9485008267116</v>
      </c>
      <c r="E21" s="16">
        <f>B21/2200</f>
        <v>1.353657359665243</v>
      </c>
      <c r="F21" s="16">
        <f>E21</f>
        <v>1.353657359665243</v>
      </c>
      <c r="G21" s="94">
        <f t="shared" si="23"/>
        <v>110.00000000000013</v>
      </c>
      <c r="H21" s="61"/>
      <c r="I21" s="21"/>
      <c r="J21" s="21"/>
      <c r="K21" s="20">
        <f>D21+I21-J21</f>
        <v>3126.9485008267116</v>
      </c>
      <c r="L21" s="83">
        <f>(0.7*B21)</f>
        <v>2084.6323338844741</v>
      </c>
      <c r="M21" s="97">
        <f t="shared" si="25"/>
        <v>2.2727272727272728E-2</v>
      </c>
      <c r="N21" s="82"/>
      <c r="O21" s="85"/>
      <c r="P21" s="44"/>
      <c r="Q21" s="20"/>
      <c r="R21" s="16">
        <f>R20+C21+I20</f>
        <v>3126.9485008267116</v>
      </c>
      <c r="S21" s="29">
        <f>(R21-(B3+SUM(I3:I20)))/(B3+SUM(I3:I20))</f>
        <v>0.56347425041335575</v>
      </c>
      <c r="T21" s="29">
        <f t="shared" si="24"/>
        <v>5.0000000000000044E-2</v>
      </c>
      <c r="U21" s="125">
        <f t="shared" si="13"/>
        <v>2000</v>
      </c>
      <c r="V21" s="48">
        <f t="shared" si="14"/>
        <v>100</v>
      </c>
      <c r="W21" s="49">
        <f t="shared" si="5"/>
        <v>2100</v>
      </c>
      <c r="X21" s="49">
        <f t="shared" si="3"/>
        <v>100</v>
      </c>
      <c r="Y21" s="50">
        <f t="shared" si="6"/>
        <v>2000</v>
      </c>
      <c r="Z21" s="68">
        <f t="shared" si="4"/>
        <v>3.8132384673821678</v>
      </c>
      <c r="AA21" s="48">
        <f t="shared" si="7"/>
        <v>7626.476934764336</v>
      </c>
      <c r="AB21" s="49">
        <f t="shared" si="8"/>
        <v>381.32384673821679</v>
      </c>
      <c r="AC21" s="49">
        <f t="shared" si="9"/>
        <v>8007.800781502553</v>
      </c>
      <c r="AD21" s="49">
        <f t="shared" si="10"/>
        <v>100</v>
      </c>
      <c r="AE21" s="50">
        <f t="shared" si="11"/>
        <v>8107.800781502553</v>
      </c>
    </row>
    <row r="22" spans="1:31" s="24" customFormat="1" ht="15" thickBot="1">
      <c r="A22" s="2"/>
      <c r="B22" s="3"/>
      <c r="C22" s="14"/>
      <c r="D22" s="4"/>
      <c r="E22" s="4"/>
      <c r="F22" s="4"/>
      <c r="G22" s="4"/>
      <c r="H22" s="62"/>
      <c r="I22" s="4"/>
      <c r="J22" s="4"/>
      <c r="K22" s="4"/>
      <c r="L22" s="5"/>
      <c r="M22" s="4"/>
      <c r="N22" s="4"/>
      <c r="O22" s="4"/>
      <c r="P22" s="43"/>
      <c r="Q22" s="4"/>
      <c r="R22" s="4"/>
      <c r="S22" s="30"/>
      <c r="T22" s="30"/>
      <c r="U22" s="126">
        <f t="shared" si="13"/>
        <v>2000</v>
      </c>
      <c r="V22" s="51">
        <f t="shared" si="14"/>
        <v>100</v>
      </c>
      <c r="W22" s="52">
        <f t="shared" si="5"/>
        <v>2100</v>
      </c>
      <c r="X22" s="52">
        <f t="shared" si="3"/>
        <v>100</v>
      </c>
      <c r="Y22" s="53">
        <f t="shared" si="6"/>
        <v>2000</v>
      </c>
      <c r="Z22" s="69">
        <f t="shared" si="4"/>
        <v>4.0539003907512763</v>
      </c>
      <c r="AA22" s="51">
        <f t="shared" si="7"/>
        <v>8107.800781502553</v>
      </c>
      <c r="AB22" s="52">
        <f t="shared" si="8"/>
        <v>405.39003907512762</v>
      </c>
      <c r="AC22" s="52">
        <f t="shared" si="9"/>
        <v>8513.1908205776799</v>
      </c>
      <c r="AD22" s="52">
        <f t="shared" si="10"/>
        <v>100</v>
      </c>
      <c r="AE22" s="53">
        <f t="shared" si="11"/>
        <v>8613.1908205776799</v>
      </c>
    </row>
    <row r="23" spans="1:31" s="24" customFormat="1">
      <c r="A23" s="1">
        <f>A21+7</f>
        <v>44661</v>
      </c>
      <c r="B23" s="19">
        <f>D21+I21-P21</f>
        <v>3126.9485008267116</v>
      </c>
      <c r="C23" s="70">
        <f>(B23*required_return)</f>
        <v>156.34742504133558</v>
      </c>
      <c r="D23" s="16">
        <f>B23+C23</f>
        <v>3283.2959258680471</v>
      </c>
      <c r="E23" s="16">
        <f>B23/2200</f>
        <v>1.4213402276485052</v>
      </c>
      <c r="F23" s="16">
        <f>E23</f>
        <v>1.4213402276485052</v>
      </c>
      <c r="G23" s="95">
        <f>(D23-B23)/F23</f>
        <v>109.99999999999999</v>
      </c>
      <c r="H23" s="61"/>
      <c r="I23" s="21"/>
      <c r="J23" s="21"/>
      <c r="K23" s="16">
        <f>D23+I23-J23</f>
        <v>3283.2959258680471</v>
      </c>
      <c r="L23" s="83">
        <f>(0.7*B23)</f>
        <v>2188.8639505786978</v>
      </c>
      <c r="M23" s="97">
        <f>E23*50/B23</f>
        <v>2.2727272727272728E-2</v>
      </c>
      <c r="N23" s="82"/>
      <c r="O23" s="85"/>
      <c r="P23" s="44"/>
      <c r="Q23" s="20"/>
      <c r="R23" s="16">
        <f>R21+C23+I21</f>
        <v>3283.2959258680471</v>
      </c>
      <c r="S23" s="29">
        <f>(R23-(B3+SUM(I3:I21)))/(B3+SUM(I3:I21))</f>
        <v>0.6416479629340236</v>
      </c>
      <c r="T23" s="29">
        <f>D23/B23-1</f>
        <v>5.0000000000000044E-2</v>
      </c>
      <c r="U23" s="123">
        <f t="shared" si="13"/>
        <v>2000</v>
      </c>
      <c r="V23" s="54">
        <f t="shared" si="14"/>
        <v>100</v>
      </c>
      <c r="W23" s="46">
        <f t="shared" si="5"/>
        <v>2100</v>
      </c>
      <c r="X23" s="46">
        <f t="shared" si="3"/>
        <v>100</v>
      </c>
      <c r="Y23" s="47">
        <f t="shared" si="6"/>
        <v>2000</v>
      </c>
      <c r="Z23" s="67">
        <f t="shared" si="4"/>
        <v>4.30659541028884</v>
      </c>
      <c r="AA23" s="54">
        <f t="shared" si="7"/>
        <v>8613.1908205776799</v>
      </c>
      <c r="AB23" s="46">
        <f t="shared" si="8"/>
        <v>430.65954102888401</v>
      </c>
      <c r="AC23" s="46">
        <f t="shared" si="9"/>
        <v>9043.8503616065645</v>
      </c>
      <c r="AD23" s="46">
        <f t="shared" si="10"/>
        <v>100</v>
      </c>
      <c r="AE23" s="47">
        <f t="shared" si="11"/>
        <v>9143.8503616065645</v>
      </c>
    </row>
    <row r="24" spans="1:31" s="24" customFormat="1">
      <c r="A24" s="1">
        <f>A23+7</f>
        <v>44668</v>
      </c>
      <c r="B24" s="19">
        <f>D23+I23-P23</f>
        <v>3283.2959258680471</v>
      </c>
      <c r="C24" s="70">
        <f>(B24*required_return)</f>
        <v>164.16479629340236</v>
      </c>
      <c r="D24" s="20">
        <f>B24+C24</f>
        <v>3447.4607221614497</v>
      </c>
      <c r="E24" s="16">
        <f>B24/2200</f>
        <v>1.4924072390309304</v>
      </c>
      <c r="F24" s="16">
        <f>E24</f>
        <v>1.4924072390309304</v>
      </c>
      <c r="G24" s="94">
        <f t="shared" ref="G24:G26" si="26">(D24-B24)/F24</f>
        <v>110.00000000000014</v>
      </c>
      <c r="H24" s="61"/>
      <c r="I24" s="21"/>
      <c r="J24" s="21"/>
      <c r="K24" s="20">
        <f>D24+I24-J24</f>
        <v>3447.4607221614497</v>
      </c>
      <c r="L24" s="83">
        <f>(0.7*B24)</f>
        <v>2298.3071481076327</v>
      </c>
      <c r="M24" s="97">
        <f>E24*50/B24</f>
        <v>2.2727272727272728E-2</v>
      </c>
      <c r="N24" s="82"/>
      <c r="O24" s="85"/>
      <c r="P24" s="44"/>
      <c r="Q24" s="20"/>
      <c r="R24" s="16">
        <f>R23+C24+I23</f>
        <v>3447.4607221614497</v>
      </c>
      <c r="S24" s="29">
        <f>(R24-(B3+SUM(I3:I23)))/(B3+SUM(I3:I23))</f>
        <v>0.72373036108072486</v>
      </c>
      <c r="T24" s="29">
        <f t="shared" ref="T24:T26" si="27">D24/B24-1</f>
        <v>5.0000000000000044E-2</v>
      </c>
      <c r="U24" s="125">
        <f t="shared" si="13"/>
        <v>2000</v>
      </c>
      <c r="V24" s="48">
        <f t="shared" si="14"/>
        <v>100</v>
      </c>
      <c r="W24" s="49">
        <f t="shared" si="5"/>
        <v>2100</v>
      </c>
      <c r="X24" s="49">
        <f t="shared" si="3"/>
        <v>100</v>
      </c>
      <c r="Y24" s="50">
        <f t="shared" si="6"/>
        <v>2000</v>
      </c>
      <c r="Z24" s="68">
        <f t="shared" si="4"/>
        <v>4.5719251808032819</v>
      </c>
      <c r="AA24" s="48">
        <f t="shared" si="7"/>
        <v>9143.8503616065645</v>
      </c>
      <c r="AB24" s="49">
        <f t="shared" si="8"/>
        <v>457.19251808032817</v>
      </c>
      <c r="AC24" s="49">
        <f t="shared" si="9"/>
        <v>9601.0428796868928</v>
      </c>
      <c r="AD24" s="49">
        <f t="shared" si="10"/>
        <v>100</v>
      </c>
      <c r="AE24" s="50">
        <f t="shared" si="11"/>
        <v>9701.0428796868928</v>
      </c>
    </row>
    <row r="25" spans="1:31" s="24" customFormat="1">
      <c r="A25" s="1">
        <f>A24+7</f>
        <v>44675</v>
      </c>
      <c r="B25" s="19">
        <f>D24+I24-P24</f>
        <v>3447.4607221614497</v>
      </c>
      <c r="C25" s="70">
        <f>(B25*required_return)</f>
        <v>172.37303610807248</v>
      </c>
      <c r="D25" s="20">
        <f>B25+C25</f>
        <v>3619.8337582695221</v>
      </c>
      <c r="E25" s="16">
        <f>B25/2200</f>
        <v>1.5670276009824771</v>
      </c>
      <c r="F25" s="16">
        <f>E25</f>
        <v>1.5670276009824771</v>
      </c>
      <c r="G25" s="94">
        <f t="shared" si="26"/>
        <v>110</v>
      </c>
      <c r="H25" s="63"/>
      <c r="I25" s="23"/>
      <c r="J25" s="23"/>
      <c r="K25" s="20">
        <f>D25+I25-J25</f>
        <v>3619.8337582695221</v>
      </c>
      <c r="L25" s="83">
        <f>(0.7*B25)</f>
        <v>2413.2225055130148</v>
      </c>
      <c r="M25" s="97">
        <f t="shared" ref="M25:M26" si="28">E25*50/B25</f>
        <v>2.2727272727272724E-2</v>
      </c>
      <c r="N25" s="82"/>
      <c r="O25" s="85"/>
      <c r="P25" s="22"/>
      <c r="Q25" s="20"/>
      <c r="R25" s="16">
        <f>R24+C25+I24</f>
        <v>3619.8337582695221</v>
      </c>
      <c r="S25" s="29">
        <f>(R25-(B3+SUM(I3:I24)))/(B3+SUM(I3:I24))</f>
        <v>0.80991687913476107</v>
      </c>
      <c r="T25" s="29">
        <f t="shared" si="27"/>
        <v>5.0000000000000044E-2</v>
      </c>
      <c r="U25" s="125">
        <f t="shared" si="13"/>
        <v>2000</v>
      </c>
      <c r="V25" s="48">
        <f t="shared" si="14"/>
        <v>100</v>
      </c>
      <c r="W25" s="49">
        <f t="shared" si="5"/>
        <v>2100</v>
      </c>
      <c r="X25" s="49">
        <f t="shared" si="3"/>
        <v>100</v>
      </c>
      <c r="Y25" s="50">
        <f t="shared" si="6"/>
        <v>2000</v>
      </c>
      <c r="Z25" s="68">
        <f t="shared" si="4"/>
        <v>4.8505214398434466</v>
      </c>
      <c r="AA25" s="48">
        <f t="shared" si="7"/>
        <v>9701.0428796868928</v>
      </c>
      <c r="AB25" s="49">
        <f t="shared" si="8"/>
        <v>485.05214398434464</v>
      </c>
      <c r="AC25" s="49">
        <f t="shared" si="9"/>
        <v>10186.095023671238</v>
      </c>
      <c r="AD25" s="49">
        <f t="shared" si="10"/>
        <v>100</v>
      </c>
      <c r="AE25" s="50">
        <f t="shared" si="11"/>
        <v>10286.095023671238</v>
      </c>
    </row>
    <row r="26" spans="1:31" s="24" customFormat="1" ht="15" thickBot="1">
      <c r="A26" s="1">
        <f>A25+7</f>
        <v>44682</v>
      </c>
      <c r="B26" s="19">
        <f>D25+I25-P25</f>
        <v>3619.8337582695221</v>
      </c>
      <c r="C26" s="70">
        <f>(B26*required_return)</f>
        <v>180.99168791347611</v>
      </c>
      <c r="D26" s="20">
        <f>B26+C26</f>
        <v>3800.8254461829983</v>
      </c>
      <c r="E26" s="16">
        <f>B26/2200</f>
        <v>1.6453789810316011</v>
      </c>
      <c r="F26" s="16">
        <f>E26</f>
        <v>1.6453789810316011</v>
      </c>
      <c r="G26" s="94">
        <f t="shared" si="26"/>
        <v>110.00000000000004</v>
      </c>
      <c r="H26" s="63"/>
      <c r="I26" s="23"/>
      <c r="J26" s="23"/>
      <c r="K26" s="20">
        <f>D26+I26-J26</f>
        <v>3800.8254461829983</v>
      </c>
      <c r="L26" s="83">
        <f>(0.7*B26)</f>
        <v>2533.8836307886654</v>
      </c>
      <c r="M26" s="97">
        <f t="shared" si="28"/>
        <v>2.2727272727272728E-2</v>
      </c>
      <c r="N26" s="82"/>
      <c r="O26" s="85"/>
      <c r="P26" s="22"/>
      <c r="Q26" s="20"/>
      <c r="R26" s="16">
        <f>R25+C26+I25</f>
        <v>3800.8254461829983</v>
      </c>
      <c r="S26" s="29">
        <f>(R26-(B3+SUM(I3:I25)))/(B3+SUM(I3:I25))</f>
        <v>0.90041272309149922</v>
      </c>
      <c r="T26" s="29">
        <f t="shared" si="27"/>
        <v>5.0000000000000044E-2</v>
      </c>
      <c r="U26" s="126">
        <f t="shared" si="13"/>
        <v>2000</v>
      </c>
      <c r="V26" s="51">
        <f t="shared" si="14"/>
        <v>100</v>
      </c>
      <c r="W26" s="52">
        <f t="shared" si="5"/>
        <v>2100</v>
      </c>
      <c r="X26" s="52">
        <f t="shared" si="3"/>
        <v>100</v>
      </c>
      <c r="Y26" s="53">
        <f t="shared" si="6"/>
        <v>2000</v>
      </c>
      <c r="Z26" s="69">
        <f t="shared" si="4"/>
        <v>5.1430475118356194</v>
      </c>
      <c r="AA26" s="51">
        <f t="shared" si="7"/>
        <v>10286.095023671238</v>
      </c>
      <c r="AB26" s="52">
        <f t="shared" si="8"/>
        <v>514.30475118356196</v>
      </c>
      <c r="AC26" s="52">
        <f t="shared" si="9"/>
        <v>10800.399774854799</v>
      </c>
      <c r="AD26" s="52">
        <f t="shared" si="10"/>
        <v>100</v>
      </c>
      <c r="AE26" s="53">
        <f t="shared" si="11"/>
        <v>10900.399774854799</v>
      </c>
    </row>
    <row r="27" spans="1:31" s="24" customFormat="1" ht="15" thickBot="1">
      <c r="A27" s="2"/>
      <c r="B27" s="3"/>
      <c r="C27" s="4"/>
      <c r="D27" s="4"/>
      <c r="E27" s="4"/>
      <c r="F27" s="4"/>
      <c r="G27" s="4"/>
      <c r="H27" s="62"/>
      <c r="I27" s="4"/>
      <c r="J27" s="4"/>
      <c r="K27" s="4"/>
      <c r="L27" s="5"/>
      <c r="M27" s="4"/>
      <c r="N27" s="4"/>
      <c r="O27" s="4"/>
      <c r="P27" s="4"/>
      <c r="Q27" s="4"/>
      <c r="R27" s="4"/>
      <c r="S27" s="30"/>
      <c r="T27" s="30"/>
      <c r="U27" s="123">
        <f t="shared" si="13"/>
        <v>2000</v>
      </c>
      <c r="V27" s="54">
        <f>V26</f>
        <v>100</v>
      </c>
      <c r="W27" s="46">
        <f t="shared" si="5"/>
        <v>2100</v>
      </c>
      <c r="X27" s="46">
        <f t="shared" si="3"/>
        <v>100</v>
      </c>
      <c r="Y27" s="47">
        <f t="shared" si="6"/>
        <v>2000</v>
      </c>
      <c r="Z27" s="67">
        <f t="shared" si="4"/>
        <v>5.4501998874273996</v>
      </c>
      <c r="AA27" s="54">
        <f>AE26</f>
        <v>10900.399774854799</v>
      </c>
      <c r="AB27" s="46">
        <f t="shared" si="8"/>
        <v>545.01998874274</v>
      </c>
      <c r="AC27" s="46">
        <f t="shared" si="9"/>
        <v>11445.41976359754</v>
      </c>
      <c r="AD27" s="46">
        <f t="shared" si="10"/>
        <v>100</v>
      </c>
      <c r="AE27" s="47">
        <f t="shared" si="11"/>
        <v>11545.41976359754</v>
      </c>
    </row>
    <row r="28" spans="1:31" s="24" customFormat="1">
      <c r="A28" s="1">
        <f>A26+7</f>
        <v>44689</v>
      </c>
      <c r="B28" s="19">
        <f>D26+I26-P26</f>
        <v>3800.8254461829983</v>
      </c>
      <c r="C28" s="70">
        <f>(B28*required_return)</f>
        <v>190.04127230914992</v>
      </c>
      <c r="D28" s="16">
        <f>B28+C28</f>
        <v>3990.8667184921483</v>
      </c>
      <c r="E28" s="16">
        <f>B28/2200</f>
        <v>1.7276479300831811</v>
      </c>
      <c r="F28" s="16">
        <f>E28</f>
        <v>1.7276479300831811</v>
      </c>
      <c r="G28" s="95">
        <f>(D28-B28)/F28</f>
        <v>110</v>
      </c>
      <c r="H28" s="63"/>
      <c r="I28" s="23"/>
      <c r="J28" s="23"/>
      <c r="K28" s="16">
        <f>D28+I28-J28</f>
        <v>3990.8667184921483</v>
      </c>
      <c r="L28" s="83">
        <f>(0.7*B28)</f>
        <v>2660.5778123280988</v>
      </c>
      <c r="M28" s="97">
        <f>E28*50/B28</f>
        <v>2.2727272727272724E-2</v>
      </c>
      <c r="N28" s="82"/>
      <c r="O28" s="85"/>
      <c r="P28" s="22"/>
      <c r="Q28" s="20"/>
      <c r="R28" s="16">
        <f>R26+C28+I26</f>
        <v>3990.8667184921483</v>
      </c>
      <c r="S28" s="29">
        <f>(R28-(B3+SUM(I3:I26)))/(B3+SUM(I3:I26))</f>
        <v>0.99543335924607412</v>
      </c>
      <c r="T28" s="29">
        <f>D28/B28-1</f>
        <v>5.0000000000000044E-2</v>
      </c>
      <c r="U28" s="125">
        <f t="shared" si="13"/>
        <v>2000</v>
      </c>
      <c r="V28" s="48">
        <f t="shared" si="14"/>
        <v>100</v>
      </c>
      <c r="W28" s="49">
        <f t="shared" si="5"/>
        <v>2100</v>
      </c>
      <c r="X28" s="49">
        <f t="shared" si="3"/>
        <v>100</v>
      </c>
      <c r="Y28" s="50">
        <f t="shared" si="6"/>
        <v>2000</v>
      </c>
      <c r="Z28" s="68">
        <f t="shared" si="4"/>
        <v>5.7727098817987699</v>
      </c>
      <c r="AA28" s="48">
        <f t="shared" ref="AA28:AA62" si="29">AE27</f>
        <v>11545.41976359754</v>
      </c>
      <c r="AB28" s="49">
        <f t="shared" si="8"/>
        <v>577.27098817987701</v>
      </c>
      <c r="AC28" s="49">
        <f t="shared" si="9"/>
        <v>12122.690751777416</v>
      </c>
      <c r="AD28" s="49">
        <f t="shared" si="10"/>
        <v>100</v>
      </c>
      <c r="AE28" s="50">
        <f t="shared" si="11"/>
        <v>12222.690751777416</v>
      </c>
    </row>
    <row r="29" spans="1:31" s="24" customFormat="1">
      <c r="A29" s="1">
        <f>A28+7</f>
        <v>44696</v>
      </c>
      <c r="B29" s="19">
        <f>D28+I28-P28</f>
        <v>3990.8667184921483</v>
      </c>
      <c r="C29" s="70">
        <f>(B29*required_return)</f>
        <v>199.54333592460742</v>
      </c>
      <c r="D29" s="20">
        <f>B29+C29</f>
        <v>4190.4100544167559</v>
      </c>
      <c r="E29" s="16">
        <f>B29/2200</f>
        <v>1.8140303265873401</v>
      </c>
      <c r="F29" s="16">
        <f>E29</f>
        <v>1.8140303265873401</v>
      </c>
      <c r="G29" s="94">
        <f t="shared" ref="G29:G31" si="30">(D29-B29)/F29</f>
        <v>110.00000000000011</v>
      </c>
      <c r="H29" s="63"/>
      <c r="I29" s="23"/>
      <c r="J29" s="23"/>
      <c r="K29" s="20">
        <f>D29+I29-J29</f>
        <v>4190.4100544167559</v>
      </c>
      <c r="L29" s="83">
        <f>(0.7*B29)</f>
        <v>2793.6067029445035</v>
      </c>
      <c r="M29" s="97">
        <f>E29*50/B29</f>
        <v>2.2727272727272728E-2</v>
      </c>
      <c r="N29" s="82"/>
      <c r="O29" s="85"/>
      <c r="P29" s="22"/>
      <c r="Q29" s="20"/>
      <c r="R29" s="16">
        <f>R28+C29+I28</f>
        <v>4190.4100544167559</v>
      </c>
      <c r="S29" s="29">
        <f>(R29-(B3+SUM(I3:I28)))/(B3+SUM(I3:I28))</f>
        <v>1.095205027208378</v>
      </c>
      <c r="T29" s="29">
        <f t="shared" ref="T29:T31" si="31">D29/B29-1</f>
        <v>5.0000000000000044E-2</v>
      </c>
      <c r="U29" s="125">
        <f t="shared" si="13"/>
        <v>2000</v>
      </c>
      <c r="V29" s="48">
        <f t="shared" si="14"/>
        <v>100</v>
      </c>
      <c r="W29" s="49">
        <f t="shared" si="5"/>
        <v>2100</v>
      </c>
      <c r="X29" s="49">
        <f t="shared" si="3"/>
        <v>100</v>
      </c>
      <c r="Y29" s="50">
        <f t="shared" si="6"/>
        <v>2000</v>
      </c>
      <c r="Z29" s="68">
        <f t="shared" si="4"/>
        <v>6.1113453758887077</v>
      </c>
      <c r="AA29" s="48">
        <f t="shared" si="29"/>
        <v>12222.690751777416</v>
      </c>
      <c r="AB29" s="49">
        <f t="shared" si="8"/>
        <v>611.13453758887078</v>
      </c>
      <c r="AC29" s="49">
        <f t="shared" si="9"/>
        <v>12833.825289366287</v>
      </c>
      <c r="AD29" s="49">
        <f t="shared" si="10"/>
        <v>100</v>
      </c>
      <c r="AE29" s="50">
        <f t="shared" si="11"/>
        <v>12933.825289366287</v>
      </c>
    </row>
    <row r="30" spans="1:31" s="24" customFormat="1" ht="15" thickBot="1">
      <c r="A30" s="1">
        <f>A29+7</f>
        <v>44703</v>
      </c>
      <c r="B30" s="19">
        <f>D29+I29-P29</f>
        <v>4190.4100544167559</v>
      </c>
      <c r="C30" s="70">
        <f>(B30*required_return)</f>
        <v>209.52050272083781</v>
      </c>
      <c r="D30" s="20">
        <f>B30+C30</f>
        <v>4399.9305571375935</v>
      </c>
      <c r="E30" s="16">
        <f>B30/2200</f>
        <v>1.9047318429167073</v>
      </c>
      <c r="F30" s="16">
        <f>E30</f>
        <v>1.9047318429167073</v>
      </c>
      <c r="G30" s="94">
        <f t="shared" si="30"/>
        <v>109.9999999999999</v>
      </c>
      <c r="H30" s="63"/>
      <c r="I30" s="23"/>
      <c r="J30" s="23"/>
      <c r="K30" s="20">
        <f>D30+I30-J30</f>
        <v>4399.9305571375935</v>
      </c>
      <c r="L30" s="83">
        <f>(0.7*B30)</f>
        <v>2933.2870380917288</v>
      </c>
      <c r="M30" s="97">
        <f t="shared" ref="M30:M31" si="32">E30*50/B30</f>
        <v>2.2727272727272728E-2</v>
      </c>
      <c r="N30" s="82"/>
      <c r="O30" s="85"/>
      <c r="P30" s="22"/>
      <c r="Q30" s="20"/>
      <c r="R30" s="16">
        <f>R29+C30+I29</f>
        <v>4399.9305571375935</v>
      </c>
      <c r="S30" s="29">
        <f>(R30-(B3+SUM(I3:I29)))/(B3+SUM(I3:I29))</f>
        <v>1.1999652785687966</v>
      </c>
      <c r="T30" s="29">
        <f t="shared" si="31"/>
        <v>5.0000000000000044E-2</v>
      </c>
      <c r="U30" s="126">
        <f t="shared" si="13"/>
        <v>2000</v>
      </c>
      <c r="V30" s="51">
        <f t="shared" si="14"/>
        <v>100</v>
      </c>
      <c r="W30" s="52">
        <f t="shared" si="5"/>
        <v>2100</v>
      </c>
      <c r="X30" s="52">
        <f t="shared" si="3"/>
        <v>100</v>
      </c>
      <c r="Y30" s="53">
        <f t="shared" si="6"/>
        <v>2000</v>
      </c>
      <c r="Z30" s="69">
        <f t="shared" si="4"/>
        <v>6.4669126446831431</v>
      </c>
      <c r="AA30" s="51">
        <f t="shared" si="29"/>
        <v>12933.825289366287</v>
      </c>
      <c r="AB30" s="52">
        <f t="shared" si="8"/>
        <v>646.69126446831433</v>
      </c>
      <c r="AC30" s="52">
        <f t="shared" si="9"/>
        <v>13580.516553834601</v>
      </c>
      <c r="AD30" s="52">
        <f t="shared" si="10"/>
        <v>100</v>
      </c>
      <c r="AE30" s="53">
        <f t="shared" si="11"/>
        <v>13680.516553834601</v>
      </c>
    </row>
    <row r="31" spans="1:31" s="24" customFormat="1" ht="15" thickBot="1">
      <c r="A31" s="1">
        <f>A30+7</f>
        <v>44710</v>
      </c>
      <c r="B31" s="19">
        <f>D30+I30-P30</f>
        <v>4399.9305571375935</v>
      </c>
      <c r="C31" s="70">
        <f>(B31*required_return)</f>
        <v>219.99652785687968</v>
      </c>
      <c r="D31" s="20">
        <f>B31+C31</f>
        <v>4619.9270849944733</v>
      </c>
      <c r="E31" s="16">
        <f>B31/2200</f>
        <v>1.9999684350625424</v>
      </c>
      <c r="F31" s="16">
        <f>E31</f>
        <v>1.9999684350625424</v>
      </c>
      <c r="G31" s="94">
        <f t="shared" si="30"/>
        <v>110.00000000000006</v>
      </c>
      <c r="H31" s="63"/>
      <c r="I31" s="23"/>
      <c r="J31" s="23"/>
      <c r="K31" s="20">
        <f>D31+I31-J31</f>
        <v>4619.9270849944733</v>
      </c>
      <c r="L31" s="83">
        <f>(0.7*B31)</f>
        <v>3079.9513899963154</v>
      </c>
      <c r="M31" s="97">
        <f t="shared" si="32"/>
        <v>2.2727272727272724E-2</v>
      </c>
      <c r="N31" s="82"/>
      <c r="O31" s="85"/>
      <c r="P31" s="22"/>
      <c r="Q31" s="20"/>
      <c r="R31" s="16">
        <f>R30+C31+I30</f>
        <v>4619.9270849944733</v>
      </c>
      <c r="S31" s="29">
        <f>(R31-(B3+SUM(I3:I30)))/(B3+SUM(I3:I30))</f>
        <v>1.3099635424972367</v>
      </c>
      <c r="T31" s="29">
        <f t="shared" si="31"/>
        <v>5.0000000000000044E-2</v>
      </c>
      <c r="U31" s="123">
        <f t="shared" si="13"/>
        <v>2000</v>
      </c>
      <c r="V31" s="54">
        <f t="shared" si="14"/>
        <v>100</v>
      </c>
      <c r="W31" s="46">
        <f t="shared" si="5"/>
        <v>2100</v>
      </c>
      <c r="X31" s="46">
        <f t="shared" si="3"/>
        <v>100</v>
      </c>
      <c r="Y31" s="47">
        <f t="shared" si="6"/>
        <v>2000</v>
      </c>
      <c r="Z31" s="67">
        <f t="shared" si="4"/>
        <v>6.8402582769173002</v>
      </c>
      <c r="AA31" s="54">
        <f t="shared" si="29"/>
        <v>13680.516553834601</v>
      </c>
      <c r="AB31" s="46">
        <f t="shared" si="8"/>
        <v>684.02582769173</v>
      </c>
      <c r="AC31" s="46">
        <f t="shared" si="9"/>
        <v>14364.542381526331</v>
      </c>
      <c r="AD31" s="46">
        <f t="shared" si="10"/>
        <v>100</v>
      </c>
      <c r="AE31" s="47">
        <f t="shared" si="11"/>
        <v>14464.542381526331</v>
      </c>
    </row>
    <row r="32" spans="1:31" s="24" customFormat="1" ht="15" thickBot="1">
      <c r="A32" s="2"/>
      <c r="B32" s="3"/>
      <c r="C32" s="14"/>
      <c r="D32" s="4"/>
      <c r="E32" s="4"/>
      <c r="F32" s="4"/>
      <c r="G32" s="4"/>
      <c r="H32" s="62"/>
      <c r="I32" s="4"/>
      <c r="J32" s="4"/>
      <c r="K32" s="4"/>
      <c r="L32" s="5"/>
      <c r="M32" s="4"/>
      <c r="N32" s="4"/>
      <c r="O32" s="4"/>
      <c r="P32" s="4"/>
      <c r="Q32" s="4"/>
      <c r="R32" s="4"/>
      <c r="S32" s="30"/>
      <c r="T32" s="30"/>
      <c r="U32" s="125">
        <f t="shared" si="13"/>
        <v>2000</v>
      </c>
      <c r="V32" s="48">
        <f t="shared" si="14"/>
        <v>100</v>
      </c>
      <c r="W32" s="49">
        <f t="shared" si="5"/>
        <v>2100</v>
      </c>
      <c r="X32" s="49">
        <f t="shared" si="3"/>
        <v>100</v>
      </c>
      <c r="Y32" s="50">
        <f t="shared" si="6"/>
        <v>2000</v>
      </c>
      <c r="Z32" s="68">
        <f t="shared" si="4"/>
        <v>7.2322711907631652</v>
      </c>
      <c r="AA32" s="48">
        <f t="shared" si="29"/>
        <v>14464.542381526331</v>
      </c>
      <c r="AB32" s="49">
        <f t="shared" si="8"/>
        <v>723.22711907631651</v>
      </c>
      <c r="AC32" s="49">
        <f t="shared" si="9"/>
        <v>15187.769500602648</v>
      </c>
      <c r="AD32" s="49">
        <f t="shared" si="10"/>
        <v>100</v>
      </c>
      <c r="AE32" s="50">
        <f t="shared" si="11"/>
        <v>15287.769500602648</v>
      </c>
    </row>
    <row r="33" spans="1:31" s="24" customFormat="1">
      <c r="A33" s="1">
        <f>A31+7</f>
        <v>44717</v>
      </c>
      <c r="B33" s="19">
        <f>D31+I31-P31</f>
        <v>4619.9270849944733</v>
      </c>
      <c r="C33" s="70">
        <f>(B33*required_return)</f>
        <v>230.99635424972368</v>
      </c>
      <c r="D33" s="16">
        <f>B33+C33</f>
        <v>4850.9234392441967</v>
      </c>
      <c r="E33" s="16">
        <f>B33/2200</f>
        <v>2.0999668568156697</v>
      </c>
      <c r="F33" s="16">
        <f>E33</f>
        <v>2.0999668568156697</v>
      </c>
      <c r="G33" s="95">
        <f>(D33-B33)/F33</f>
        <v>109.99999999999991</v>
      </c>
      <c r="H33" s="63"/>
      <c r="I33" s="23"/>
      <c r="J33" s="23"/>
      <c r="K33" s="16">
        <f>D33+I33-J33</f>
        <v>4850.9234392441967</v>
      </c>
      <c r="L33" s="83">
        <f>(0.7*B33)</f>
        <v>3233.948959496131</v>
      </c>
      <c r="M33" s="97">
        <f>E33*50/B33</f>
        <v>2.2727272727272728E-2</v>
      </c>
      <c r="N33" s="82"/>
      <c r="O33" s="85"/>
      <c r="P33" s="22"/>
      <c r="Q33" s="20"/>
      <c r="R33" s="16">
        <f>R31+C33+I31</f>
        <v>4850.9234392441967</v>
      </c>
      <c r="S33" s="29">
        <f>(R33-(B3+SUM(I3:I31)))/(B3+SUM(I3:I31))</f>
        <v>1.4254617196220984</v>
      </c>
      <c r="T33" s="29">
        <f>D33/B33-1</f>
        <v>5.0000000000000044E-2</v>
      </c>
      <c r="U33" s="125">
        <f t="shared" si="13"/>
        <v>2000</v>
      </c>
      <c r="V33" s="48">
        <f t="shared" si="14"/>
        <v>100</v>
      </c>
      <c r="W33" s="49">
        <f t="shared" si="5"/>
        <v>2100</v>
      </c>
      <c r="X33" s="49">
        <f t="shared" si="3"/>
        <v>100</v>
      </c>
      <c r="Y33" s="50">
        <f t="shared" si="6"/>
        <v>2000</v>
      </c>
      <c r="Z33" s="68">
        <f t="shared" si="4"/>
        <v>7.6438847503013241</v>
      </c>
      <c r="AA33" s="48">
        <f t="shared" si="29"/>
        <v>15287.769500602648</v>
      </c>
      <c r="AB33" s="49">
        <f t="shared" si="8"/>
        <v>764.38847503013244</v>
      </c>
      <c r="AC33" s="49">
        <f t="shared" si="9"/>
        <v>16052.157975632781</v>
      </c>
      <c r="AD33" s="49">
        <f t="shared" si="10"/>
        <v>100</v>
      </c>
      <c r="AE33" s="50">
        <f t="shared" si="11"/>
        <v>16152.157975632781</v>
      </c>
    </row>
    <row r="34" spans="1:31" s="24" customFormat="1" ht="15" thickBot="1">
      <c r="A34" s="1">
        <f>A33+7</f>
        <v>44724</v>
      </c>
      <c r="B34" s="19">
        <f>D33+I33-P33</f>
        <v>4850.9234392441967</v>
      </c>
      <c r="C34" s="70">
        <f>(B34*required_return)</f>
        <v>242.54617196220985</v>
      </c>
      <c r="D34" s="20">
        <f>B34+C34</f>
        <v>5093.4696112064066</v>
      </c>
      <c r="E34" s="16">
        <f>B34/2200</f>
        <v>2.2049651996564532</v>
      </c>
      <c r="F34" s="16">
        <f>E34</f>
        <v>2.2049651996564532</v>
      </c>
      <c r="G34" s="94">
        <f t="shared" ref="G34:G36" si="33">(D34-B34)/F34</f>
        <v>110.00000000000001</v>
      </c>
      <c r="H34" s="63"/>
      <c r="I34" s="23"/>
      <c r="J34" s="23"/>
      <c r="K34" s="20">
        <f>D34+I34-J34</f>
        <v>5093.4696112064066</v>
      </c>
      <c r="L34" s="83">
        <f>(0.7*B34)</f>
        <v>3395.6464074709374</v>
      </c>
      <c r="M34" s="97">
        <f>E34*50/B34</f>
        <v>2.2727272727272728E-2</v>
      </c>
      <c r="N34" s="82"/>
      <c r="O34" s="85"/>
      <c r="P34" s="22"/>
      <c r="Q34" s="20"/>
      <c r="R34" s="16">
        <f>R33+C34+I33</f>
        <v>5093.4696112064066</v>
      </c>
      <c r="S34" s="29">
        <f>(R34-(B3+SUM(I3:I33)))/(B3+SUM(I3:I33))</f>
        <v>1.5467348056032033</v>
      </c>
      <c r="T34" s="29">
        <f t="shared" ref="T34:T36" si="34">D34/B34-1</f>
        <v>5.0000000000000044E-2</v>
      </c>
      <c r="U34" s="126">
        <f t="shared" si="13"/>
        <v>2000</v>
      </c>
      <c r="V34" s="51">
        <f t="shared" si="14"/>
        <v>100</v>
      </c>
      <c r="W34" s="52">
        <f t="shared" si="5"/>
        <v>2100</v>
      </c>
      <c r="X34" s="52">
        <f t="shared" si="3"/>
        <v>100</v>
      </c>
      <c r="Y34" s="53">
        <f t="shared" si="6"/>
        <v>2000</v>
      </c>
      <c r="Z34" s="69">
        <f t="shared" si="4"/>
        <v>8.0760789878163912</v>
      </c>
      <c r="AA34" s="51">
        <f t="shared" si="29"/>
        <v>16152.157975632781</v>
      </c>
      <c r="AB34" s="52">
        <f t="shared" si="8"/>
        <v>807.60789878163916</v>
      </c>
      <c r="AC34" s="52">
        <f t="shared" si="9"/>
        <v>16959.765874414421</v>
      </c>
      <c r="AD34" s="52">
        <f t="shared" si="10"/>
        <v>100</v>
      </c>
      <c r="AE34" s="53">
        <f t="shared" si="11"/>
        <v>17059.765874414421</v>
      </c>
    </row>
    <row r="35" spans="1:31" s="24" customFormat="1">
      <c r="A35" s="1">
        <f>A34+7</f>
        <v>44731</v>
      </c>
      <c r="B35" s="19">
        <f>D34+I34-P34</f>
        <v>5093.4696112064066</v>
      </c>
      <c r="C35" s="70">
        <f>(B35*required_return)</f>
        <v>254.67348056032034</v>
      </c>
      <c r="D35" s="20">
        <f>B35+C35</f>
        <v>5348.1430917667267</v>
      </c>
      <c r="E35" s="16">
        <f>B35/2200</f>
        <v>2.3152134596392759</v>
      </c>
      <c r="F35" s="16">
        <f>E35</f>
        <v>2.3152134596392759</v>
      </c>
      <c r="G35" s="94">
        <f t="shared" si="33"/>
        <v>109.99999999999987</v>
      </c>
      <c r="H35" s="63"/>
      <c r="I35" s="23"/>
      <c r="J35" s="23"/>
      <c r="K35" s="20">
        <f>D35+I35-J35</f>
        <v>5348.1430917667267</v>
      </c>
      <c r="L35" s="83">
        <f>(0.7*B35)</f>
        <v>3565.4287278444845</v>
      </c>
      <c r="M35" s="97">
        <f t="shared" ref="M35:M36" si="35">E35*50/B35</f>
        <v>2.2727272727272728E-2</v>
      </c>
      <c r="N35" s="82"/>
      <c r="O35" s="85"/>
      <c r="P35" s="22"/>
      <c r="Q35" s="20"/>
      <c r="R35" s="16">
        <f>R34+C35+I34</f>
        <v>5348.1430917667267</v>
      </c>
      <c r="S35" s="29">
        <f>(R35-(B3+SUM(I3:I34)))/(B3+SUM(I3:I34))</f>
        <v>1.6740715458833633</v>
      </c>
      <c r="T35" s="29">
        <f t="shared" si="34"/>
        <v>5.0000000000000044E-2</v>
      </c>
      <c r="U35" s="123">
        <f t="shared" si="13"/>
        <v>2000</v>
      </c>
      <c r="V35" s="54">
        <f t="shared" si="14"/>
        <v>100</v>
      </c>
      <c r="W35" s="46">
        <f t="shared" si="5"/>
        <v>2100</v>
      </c>
      <c r="X35" s="46">
        <f t="shared" si="3"/>
        <v>100</v>
      </c>
      <c r="Y35" s="47">
        <f t="shared" si="6"/>
        <v>2000</v>
      </c>
      <c r="Z35" s="67">
        <f t="shared" si="4"/>
        <v>8.5298829372072102</v>
      </c>
      <c r="AA35" s="54">
        <f t="shared" si="29"/>
        <v>17059.765874414421</v>
      </c>
      <c r="AB35" s="46">
        <f t="shared" si="8"/>
        <v>852.988293720721</v>
      </c>
      <c r="AC35" s="46">
        <f t="shared" si="9"/>
        <v>17912.754168135143</v>
      </c>
      <c r="AD35" s="46">
        <f t="shared" si="10"/>
        <v>100</v>
      </c>
      <c r="AE35" s="47">
        <f t="shared" si="11"/>
        <v>18012.754168135143</v>
      </c>
    </row>
    <row r="36" spans="1:31" s="24" customFormat="1" ht="15" thickBot="1">
      <c r="A36" s="1">
        <f>A35+7</f>
        <v>44738</v>
      </c>
      <c r="B36" s="19">
        <f>D35+I35-P35</f>
        <v>5348.1430917667267</v>
      </c>
      <c r="C36" s="70">
        <f>(B36*required_return)</f>
        <v>267.40715458833637</v>
      </c>
      <c r="D36" s="20">
        <f>B36+C36</f>
        <v>5615.5502463550629</v>
      </c>
      <c r="E36" s="16">
        <f>B36/2200</f>
        <v>2.4309741326212393</v>
      </c>
      <c r="F36" s="16">
        <f>E36</f>
        <v>2.4309741326212393</v>
      </c>
      <c r="G36" s="94">
        <f t="shared" si="33"/>
        <v>109.99999999999994</v>
      </c>
      <c r="H36" s="63"/>
      <c r="I36" s="23"/>
      <c r="J36" s="23"/>
      <c r="K36" s="20">
        <f>D36+I36-J36</f>
        <v>5615.5502463550629</v>
      </c>
      <c r="L36" s="83">
        <f>(0.7*B36)</f>
        <v>3743.7001642367086</v>
      </c>
      <c r="M36" s="97">
        <f t="shared" si="35"/>
        <v>2.2727272727272724E-2</v>
      </c>
      <c r="N36" s="82"/>
      <c r="O36" s="85"/>
      <c r="P36" s="22"/>
      <c r="Q36" s="20"/>
      <c r="R36" s="16">
        <f>R35+C36+I35</f>
        <v>5615.5502463550629</v>
      </c>
      <c r="S36" s="29">
        <f>(R36-(B3+SUM(I3:I35)))/(B3+SUM(I3:I35))</f>
        <v>1.8077751231775314</v>
      </c>
      <c r="T36" s="29">
        <f t="shared" si="34"/>
        <v>5.0000000000000044E-2</v>
      </c>
      <c r="U36" s="125">
        <f t="shared" si="13"/>
        <v>2000</v>
      </c>
      <c r="V36" s="48">
        <f t="shared" si="14"/>
        <v>100</v>
      </c>
      <c r="W36" s="49">
        <f t="shared" si="5"/>
        <v>2100</v>
      </c>
      <c r="X36" s="49">
        <f t="shared" si="3"/>
        <v>100</v>
      </c>
      <c r="Y36" s="50">
        <f t="shared" si="6"/>
        <v>2000</v>
      </c>
      <c r="Z36" s="68">
        <f t="shared" si="4"/>
        <v>9.0063770840675712</v>
      </c>
      <c r="AA36" s="48">
        <f t="shared" si="29"/>
        <v>18012.754168135143</v>
      </c>
      <c r="AB36" s="49">
        <f t="shared" si="8"/>
        <v>900.63770840675716</v>
      </c>
      <c r="AC36" s="49">
        <f t="shared" si="9"/>
        <v>18913.3918765419</v>
      </c>
      <c r="AD36" s="49">
        <f t="shared" si="10"/>
        <v>100</v>
      </c>
      <c r="AE36" s="50">
        <f t="shared" si="11"/>
        <v>19013.3918765419</v>
      </c>
    </row>
    <row r="37" spans="1:31" s="24" customFormat="1" ht="15" thickBot="1">
      <c r="A37" s="2"/>
      <c r="B37" s="3"/>
      <c r="C37" s="14"/>
      <c r="D37" s="4"/>
      <c r="E37" s="4"/>
      <c r="F37" s="4"/>
      <c r="G37" s="4"/>
      <c r="H37" s="62"/>
      <c r="I37" s="4"/>
      <c r="J37" s="4"/>
      <c r="K37" s="4"/>
      <c r="L37" s="5"/>
      <c r="M37" s="4"/>
      <c r="N37" s="4"/>
      <c r="O37" s="4"/>
      <c r="P37" s="4"/>
      <c r="Q37" s="4"/>
      <c r="R37" s="4"/>
      <c r="S37" s="30"/>
      <c r="T37" s="30"/>
      <c r="U37" s="125">
        <f t="shared" si="13"/>
        <v>2000</v>
      </c>
      <c r="V37" s="48">
        <f t="shared" si="14"/>
        <v>100</v>
      </c>
      <c r="W37" s="49">
        <f t="shared" si="5"/>
        <v>2100</v>
      </c>
      <c r="X37" s="49">
        <f t="shared" si="3"/>
        <v>100</v>
      </c>
      <c r="Y37" s="50">
        <f t="shared" si="6"/>
        <v>2000</v>
      </c>
      <c r="Z37" s="68">
        <f t="shared" si="4"/>
        <v>9.5066959382709495</v>
      </c>
      <c r="AA37" s="48">
        <f t="shared" si="29"/>
        <v>19013.3918765419</v>
      </c>
      <c r="AB37" s="49">
        <f t="shared" si="8"/>
        <v>950.6695938270949</v>
      </c>
      <c r="AC37" s="49">
        <f t="shared" si="9"/>
        <v>19964.061470368993</v>
      </c>
      <c r="AD37" s="49">
        <f t="shared" si="10"/>
        <v>100</v>
      </c>
      <c r="AE37" s="50">
        <f t="shared" si="11"/>
        <v>20064.061470368993</v>
      </c>
    </row>
    <row r="38" spans="1:31" s="24" customFormat="1" ht="15" thickBot="1">
      <c r="A38" s="1">
        <f>A36+7</f>
        <v>44745</v>
      </c>
      <c r="B38" s="19">
        <f>D36+I36-P36</f>
        <v>5615.5502463550629</v>
      </c>
      <c r="C38" s="70">
        <f>(B38*required_return)</f>
        <v>280.77751231775318</v>
      </c>
      <c r="D38" s="16">
        <f>B38+C38</f>
        <v>5896.3277586728163</v>
      </c>
      <c r="E38" s="16">
        <f>B38/2200</f>
        <v>2.5525228392523012</v>
      </c>
      <c r="F38" s="16">
        <f>E38</f>
        <v>2.5525228392523012</v>
      </c>
      <c r="G38" s="95">
        <f>(D38-B38)/F38</f>
        <v>110.00000000000013</v>
      </c>
      <c r="H38" s="63"/>
      <c r="I38" s="23"/>
      <c r="J38" s="23"/>
      <c r="K38" s="16">
        <f>D38+I38-J38</f>
        <v>5896.3277586728163</v>
      </c>
      <c r="L38" s="83">
        <f>(0.7*B38)</f>
        <v>3930.8851724485439</v>
      </c>
      <c r="M38" s="97">
        <f>E38*50/B38</f>
        <v>2.2727272727272728E-2</v>
      </c>
      <c r="N38" s="82"/>
      <c r="O38" s="85"/>
      <c r="P38" s="22"/>
      <c r="Q38" s="20"/>
      <c r="R38" s="16">
        <f>R36+C38+I36</f>
        <v>5896.3277586728163</v>
      </c>
      <c r="S38" s="29">
        <f>(R38-(B3+SUM(I3:I36)))/(B3+SUM(I3:I36))</f>
        <v>1.9481638793364082</v>
      </c>
      <c r="T38" s="29">
        <f>D38/B38-1</f>
        <v>5.0000000000000044E-2</v>
      </c>
      <c r="U38" s="126">
        <f t="shared" si="13"/>
        <v>2000</v>
      </c>
      <c r="V38" s="51">
        <f t="shared" si="14"/>
        <v>100</v>
      </c>
      <c r="W38" s="52">
        <f t="shared" si="5"/>
        <v>2100</v>
      </c>
      <c r="X38" s="52">
        <f t="shared" si="3"/>
        <v>100</v>
      </c>
      <c r="Y38" s="53">
        <f t="shared" si="6"/>
        <v>2000</v>
      </c>
      <c r="Z38" s="69">
        <f t="shared" si="4"/>
        <v>10.032030735184497</v>
      </c>
      <c r="AA38" s="51">
        <f t="shared" si="29"/>
        <v>20064.061470368993</v>
      </c>
      <c r="AB38" s="52">
        <f t="shared" si="8"/>
        <v>1003.2030735184497</v>
      </c>
      <c r="AC38" s="52">
        <f t="shared" si="9"/>
        <v>21067.264543887442</v>
      </c>
      <c r="AD38" s="52">
        <f t="shared" si="10"/>
        <v>100</v>
      </c>
      <c r="AE38" s="53">
        <f t="shared" si="11"/>
        <v>21167.264543887442</v>
      </c>
    </row>
    <row r="39" spans="1:31" s="24" customFormat="1">
      <c r="A39" s="1">
        <f>A38+7</f>
        <v>44752</v>
      </c>
      <c r="B39" s="19">
        <f>D38+I38-P38</f>
        <v>5896.3277586728163</v>
      </c>
      <c r="C39" s="70">
        <f>(B39*required_return)</f>
        <v>294.81638793364084</v>
      </c>
      <c r="D39" s="20">
        <f>B39+C39</f>
        <v>6191.1441466064571</v>
      </c>
      <c r="E39" s="16">
        <f>B39/2200</f>
        <v>2.6801489812149164</v>
      </c>
      <c r="F39" s="16">
        <f>E39</f>
        <v>2.6801489812149164</v>
      </c>
      <c r="G39" s="94">
        <f t="shared" ref="G39:G41" si="36">(D39-B39)/F39</f>
        <v>109.99999999999997</v>
      </c>
      <c r="H39" s="63"/>
      <c r="I39" s="23"/>
      <c r="J39" s="23"/>
      <c r="K39" s="20">
        <f>D39+I39-J39</f>
        <v>6191.1441466064571</v>
      </c>
      <c r="L39" s="83">
        <f>(0.7*B39)</f>
        <v>4127.4294310709711</v>
      </c>
      <c r="M39" s="97">
        <f>E39*50/B39</f>
        <v>2.2727272727272724E-2</v>
      </c>
      <c r="N39" s="82"/>
      <c r="O39" s="85"/>
      <c r="P39" s="22"/>
      <c r="Q39" s="20"/>
      <c r="R39" s="16">
        <f>R38+C39+I38</f>
        <v>6191.1441466064571</v>
      </c>
      <c r="S39" s="29">
        <f>(R39-(B3+SUM(I3:I38)))/(B3+SUM(I3:I38))</f>
        <v>2.0955720733032286</v>
      </c>
      <c r="T39" s="29">
        <f t="shared" ref="T39:T41" si="37">D39/B39-1</f>
        <v>5.0000000000000044E-2</v>
      </c>
      <c r="U39" s="123">
        <f t="shared" si="13"/>
        <v>2000</v>
      </c>
      <c r="V39" s="54">
        <f t="shared" si="14"/>
        <v>100</v>
      </c>
      <c r="W39" s="46">
        <f t="shared" si="5"/>
        <v>2100</v>
      </c>
      <c r="X39" s="46">
        <f t="shared" si="3"/>
        <v>100</v>
      </c>
      <c r="Y39" s="47">
        <f t="shared" si="6"/>
        <v>2000</v>
      </c>
      <c r="Z39" s="67">
        <f t="shared" si="4"/>
        <v>10.583632271943721</v>
      </c>
      <c r="AA39" s="54">
        <f t="shared" si="29"/>
        <v>21167.264543887442</v>
      </c>
      <c r="AB39" s="46">
        <f t="shared" si="8"/>
        <v>1058.363227194372</v>
      </c>
      <c r="AC39" s="46">
        <f t="shared" si="9"/>
        <v>22225.627771081814</v>
      </c>
      <c r="AD39" s="46">
        <f t="shared" si="10"/>
        <v>100</v>
      </c>
      <c r="AE39" s="47">
        <f t="shared" si="11"/>
        <v>22325.627771081814</v>
      </c>
    </row>
    <row r="40" spans="1:31" s="24" customFormat="1">
      <c r="A40" s="1">
        <f>A39+7</f>
        <v>44759</v>
      </c>
      <c r="B40" s="19">
        <f>D39+I39-P39</f>
        <v>6191.1441466064571</v>
      </c>
      <c r="C40" s="70">
        <f>(B40*required_return)</f>
        <v>309.55720733032285</v>
      </c>
      <c r="D40" s="20">
        <f>B40+C40</f>
        <v>6500.7013539367799</v>
      </c>
      <c r="E40" s="16">
        <f>B40/2200</f>
        <v>2.8141564302756623</v>
      </c>
      <c r="F40" s="16">
        <f>E40</f>
        <v>2.8141564302756623</v>
      </c>
      <c r="G40" s="94">
        <f t="shared" si="36"/>
        <v>110</v>
      </c>
      <c r="H40" s="63"/>
      <c r="I40" s="23"/>
      <c r="J40" s="23"/>
      <c r="K40" s="20">
        <f>D40+I40-J40</f>
        <v>6500.7013539367799</v>
      </c>
      <c r="L40" s="83">
        <f>(0.7*B40)</f>
        <v>4333.8009026245199</v>
      </c>
      <c r="M40" s="97">
        <f t="shared" ref="M40:M41" si="38">E40*50/B40</f>
        <v>2.2727272727272724E-2</v>
      </c>
      <c r="N40" s="82"/>
      <c r="O40" s="85"/>
      <c r="P40" s="22"/>
      <c r="Q40" s="20"/>
      <c r="R40" s="16">
        <f>R39+C40+I39</f>
        <v>6500.7013539367799</v>
      </c>
      <c r="S40" s="29">
        <f>(R40-(B3+SUM(I3:I39)))/(B3+SUM(I3:I39))</f>
        <v>2.2503506769683899</v>
      </c>
      <c r="T40" s="29">
        <f t="shared" si="37"/>
        <v>5.0000000000000044E-2</v>
      </c>
      <c r="U40" s="125">
        <f t="shared" si="13"/>
        <v>2000</v>
      </c>
      <c r="V40" s="48">
        <f t="shared" si="14"/>
        <v>100</v>
      </c>
      <c r="W40" s="49">
        <f t="shared" si="5"/>
        <v>2100</v>
      </c>
      <c r="X40" s="49">
        <f t="shared" si="3"/>
        <v>100</v>
      </c>
      <c r="Y40" s="50">
        <f t="shared" si="6"/>
        <v>2000</v>
      </c>
      <c r="Z40" s="68">
        <f t="shared" si="4"/>
        <v>11.162813885540906</v>
      </c>
      <c r="AA40" s="48">
        <f t="shared" si="29"/>
        <v>22325.627771081814</v>
      </c>
      <c r="AB40" s="49">
        <f t="shared" si="8"/>
        <v>1116.2813885540907</v>
      </c>
      <c r="AC40" s="49">
        <f t="shared" si="9"/>
        <v>23441.909159635903</v>
      </c>
      <c r="AD40" s="49">
        <f t="shared" si="10"/>
        <v>100</v>
      </c>
      <c r="AE40" s="50">
        <f t="shared" si="11"/>
        <v>23541.909159635903</v>
      </c>
    </row>
    <row r="41" spans="1:31" s="24" customFormat="1" ht="15" thickBot="1">
      <c r="A41" s="1">
        <f>A40+7</f>
        <v>44766</v>
      </c>
      <c r="B41" s="19">
        <f>D40+I40-P40</f>
        <v>6500.7013539367799</v>
      </c>
      <c r="C41" s="70">
        <f>(B41*required_return)</f>
        <v>325.03506769683901</v>
      </c>
      <c r="D41" s="20">
        <f>B41+C41</f>
        <v>6825.7364216336191</v>
      </c>
      <c r="E41" s="16">
        <f>B41/2200</f>
        <v>2.9548642517894455</v>
      </c>
      <c r="F41" s="16">
        <f>E41</f>
        <v>2.9548642517894455</v>
      </c>
      <c r="G41" s="94">
        <f t="shared" si="36"/>
        <v>110.00000000000006</v>
      </c>
      <c r="H41" s="63"/>
      <c r="I41" s="23"/>
      <c r="J41" s="23"/>
      <c r="K41" s="20">
        <f>D41+I41-J41</f>
        <v>6825.7364216336191</v>
      </c>
      <c r="L41" s="83">
        <f>(0.7*B41)</f>
        <v>4550.4909477557458</v>
      </c>
      <c r="M41" s="97">
        <f t="shared" si="38"/>
        <v>2.2727272727272728E-2</v>
      </c>
      <c r="N41" s="82"/>
      <c r="O41" s="85"/>
      <c r="P41" s="22"/>
      <c r="Q41" s="20"/>
      <c r="R41" s="16">
        <f>R40+C41+I40</f>
        <v>6825.7364216336191</v>
      </c>
      <c r="S41" s="29">
        <f>(R41-(B3+SUM(I3:I40)))/(B3+SUM(I3:I40))</f>
        <v>2.4128682108168094</v>
      </c>
      <c r="T41" s="29">
        <f t="shared" si="37"/>
        <v>5.0000000000000044E-2</v>
      </c>
      <c r="U41" s="125">
        <f t="shared" si="13"/>
        <v>2000</v>
      </c>
      <c r="V41" s="48">
        <f t="shared" si="14"/>
        <v>100</v>
      </c>
      <c r="W41" s="49">
        <f t="shared" si="5"/>
        <v>2100</v>
      </c>
      <c r="X41" s="49">
        <f t="shared" si="3"/>
        <v>100</v>
      </c>
      <c r="Y41" s="50">
        <f t="shared" si="6"/>
        <v>2000</v>
      </c>
      <c r="Z41" s="68">
        <f t="shared" si="4"/>
        <v>11.770954579817952</v>
      </c>
      <c r="AA41" s="48">
        <f t="shared" si="29"/>
        <v>23541.909159635903</v>
      </c>
      <c r="AB41" s="49">
        <f t="shared" si="8"/>
        <v>1177.0954579817951</v>
      </c>
      <c r="AC41" s="49">
        <f t="shared" si="9"/>
        <v>24719.004617617698</v>
      </c>
      <c r="AD41" s="49">
        <f t="shared" si="10"/>
        <v>100</v>
      </c>
      <c r="AE41" s="50">
        <f t="shared" si="11"/>
        <v>24819.004617617698</v>
      </c>
    </row>
    <row r="42" spans="1:31" s="24" customFormat="1" ht="15" thickBot="1">
      <c r="A42" s="2"/>
      <c r="B42" s="3"/>
      <c r="C42" s="14"/>
      <c r="D42" s="4"/>
      <c r="E42" s="4"/>
      <c r="F42" s="4"/>
      <c r="G42" s="4"/>
      <c r="H42" s="62"/>
      <c r="I42" s="4"/>
      <c r="J42" s="4"/>
      <c r="K42" s="4"/>
      <c r="L42" s="5"/>
      <c r="M42" s="4"/>
      <c r="N42" s="4"/>
      <c r="O42" s="4"/>
      <c r="P42" s="4"/>
      <c r="Q42" s="4"/>
      <c r="R42" s="4"/>
      <c r="S42" s="30"/>
      <c r="T42" s="30"/>
      <c r="U42" s="126">
        <f t="shared" si="13"/>
        <v>2000</v>
      </c>
      <c r="V42" s="51">
        <f t="shared" si="14"/>
        <v>100</v>
      </c>
      <c r="W42" s="52">
        <f t="shared" si="5"/>
        <v>2100</v>
      </c>
      <c r="X42" s="52">
        <f t="shared" si="3"/>
        <v>100</v>
      </c>
      <c r="Y42" s="53">
        <f t="shared" si="6"/>
        <v>2000</v>
      </c>
      <c r="Z42" s="69">
        <f t="shared" si="4"/>
        <v>12.409502308808849</v>
      </c>
      <c r="AA42" s="51">
        <f t="shared" si="29"/>
        <v>24819.004617617698</v>
      </c>
      <c r="AB42" s="52">
        <f t="shared" si="8"/>
        <v>1240.9502308808849</v>
      </c>
      <c r="AC42" s="52">
        <f t="shared" si="9"/>
        <v>26059.954848498583</v>
      </c>
      <c r="AD42" s="52">
        <f t="shared" si="10"/>
        <v>100</v>
      </c>
      <c r="AE42" s="53">
        <f t="shared" si="11"/>
        <v>26159.954848498583</v>
      </c>
    </row>
    <row r="43" spans="1:31" s="24" customFormat="1">
      <c r="A43" s="1">
        <f>A41+7</f>
        <v>44773</v>
      </c>
      <c r="B43" s="19">
        <f>D41+I41-P41</f>
        <v>6825.7364216336191</v>
      </c>
      <c r="C43" s="70">
        <f>(B43*required_return)</f>
        <v>341.28682108168096</v>
      </c>
      <c r="D43" s="16">
        <f>B43+C43</f>
        <v>7167.0232427153005</v>
      </c>
      <c r="E43" s="16">
        <f>B43/2200</f>
        <v>3.1026074643789179</v>
      </c>
      <c r="F43" s="16">
        <f>E43</f>
        <v>3.1026074643789179</v>
      </c>
      <c r="G43" s="95">
        <f>(D43-B43)/F43</f>
        <v>110.00000000000014</v>
      </c>
      <c r="H43" s="63"/>
      <c r="I43" s="23"/>
      <c r="J43" s="23"/>
      <c r="K43" s="16">
        <f>D43+I43-J43</f>
        <v>7167.0232427153005</v>
      </c>
      <c r="L43" s="83">
        <f>(0.7*B43)</f>
        <v>4778.0154951435334</v>
      </c>
      <c r="M43" s="97">
        <f>E43*50/B43</f>
        <v>2.2727272727272728E-2</v>
      </c>
      <c r="N43" s="82"/>
      <c r="O43" s="85"/>
      <c r="P43" s="22"/>
      <c r="Q43" s="20"/>
      <c r="R43" s="16">
        <f>R41+C43+I41</f>
        <v>7167.0232427153005</v>
      </c>
      <c r="S43" s="29">
        <f>(R43-(B3+SUM(I3:I41)))/(B3+SUM(I3:I41))</f>
        <v>2.5835116213576503</v>
      </c>
      <c r="T43" s="29">
        <f>D43/B43-1</f>
        <v>5.0000000000000044E-2</v>
      </c>
      <c r="U43" s="123">
        <f t="shared" si="13"/>
        <v>2000</v>
      </c>
      <c r="V43" s="54">
        <f t="shared" si="14"/>
        <v>100</v>
      </c>
      <c r="W43" s="46">
        <f t="shared" si="5"/>
        <v>2100</v>
      </c>
      <c r="X43" s="46">
        <f t="shared" si="3"/>
        <v>100</v>
      </c>
      <c r="Y43" s="47">
        <f t="shared" si="6"/>
        <v>2000</v>
      </c>
      <c r="Z43" s="67">
        <f t="shared" si="4"/>
        <v>13.079977424249291</v>
      </c>
      <c r="AA43" s="54">
        <f t="shared" si="29"/>
        <v>26159.954848498583</v>
      </c>
      <c r="AB43" s="46">
        <f t="shared" si="8"/>
        <v>1307.9977424249291</v>
      </c>
      <c r="AC43" s="46">
        <f t="shared" si="9"/>
        <v>27467.952590923513</v>
      </c>
      <c r="AD43" s="46">
        <f t="shared" si="10"/>
        <v>100</v>
      </c>
      <c r="AE43" s="47">
        <f t="shared" si="11"/>
        <v>27567.952590923513</v>
      </c>
    </row>
    <row r="44" spans="1:31" s="24" customFormat="1">
      <c r="A44" s="1">
        <f>A43+7</f>
        <v>44780</v>
      </c>
      <c r="B44" s="19">
        <f>D43+I43-P43</f>
        <v>7167.0232427153005</v>
      </c>
      <c r="C44" s="70">
        <f>(B44*required_return)</f>
        <v>358.35116213576504</v>
      </c>
      <c r="D44" s="20">
        <f>B44+C44</f>
        <v>7525.3744048510653</v>
      </c>
      <c r="E44" s="16">
        <f>B44/2200</f>
        <v>3.2577378375978641</v>
      </c>
      <c r="F44" s="16">
        <f>E44</f>
        <v>3.2577378375978641</v>
      </c>
      <c r="G44" s="94">
        <f t="shared" ref="G44:G46" si="39">(D44-B44)/F44</f>
        <v>109.99999999999991</v>
      </c>
      <c r="H44" s="63"/>
      <c r="I44" s="23"/>
      <c r="J44" s="23"/>
      <c r="K44" s="20">
        <f>D44+I44-J44</f>
        <v>7525.3744048510653</v>
      </c>
      <c r="L44" s="83">
        <f>(0.7*B44)</f>
        <v>5016.9162699007102</v>
      </c>
      <c r="M44" s="97">
        <f>E44*50/B44</f>
        <v>2.2727272727272728E-2</v>
      </c>
      <c r="N44" s="82"/>
      <c r="O44" s="85"/>
      <c r="P44" s="22"/>
      <c r="Q44" s="20"/>
      <c r="R44" s="16">
        <f>R43+C44+I43</f>
        <v>7525.3744048510653</v>
      </c>
      <c r="S44" s="29">
        <f>(R44-(B3+SUM(I3:I43)))/(B3+SUM(I3:I43))</f>
        <v>2.7626872024255325</v>
      </c>
      <c r="T44" s="29">
        <f t="shared" ref="T44:T46" si="40">D44/B44-1</f>
        <v>5.0000000000000044E-2</v>
      </c>
      <c r="U44" s="125">
        <f t="shared" si="13"/>
        <v>2000</v>
      </c>
      <c r="V44" s="48">
        <f t="shared" si="14"/>
        <v>100</v>
      </c>
      <c r="W44" s="49">
        <f t="shared" si="5"/>
        <v>2100</v>
      </c>
      <c r="X44" s="49">
        <f t="shared" si="3"/>
        <v>100</v>
      </c>
      <c r="Y44" s="50">
        <f t="shared" si="6"/>
        <v>2000</v>
      </c>
      <c r="Z44" s="68">
        <f t="shared" si="4"/>
        <v>13.783976295461756</v>
      </c>
      <c r="AA44" s="48">
        <f t="shared" si="29"/>
        <v>27567.952590923513</v>
      </c>
      <c r="AB44" s="49">
        <f t="shared" si="8"/>
        <v>1378.3976295461755</v>
      </c>
      <c r="AC44" s="49">
        <f t="shared" si="9"/>
        <v>28946.350220469689</v>
      </c>
      <c r="AD44" s="49">
        <f t="shared" si="10"/>
        <v>100</v>
      </c>
      <c r="AE44" s="50">
        <f t="shared" si="11"/>
        <v>29046.350220469689</v>
      </c>
    </row>
    <row r="45" spans="1:31" s="24" customFormat="1">
      <c r="A45" s="1">
        <f>A44+7</f>
        <v>44787</v>
      </c>
      <c r="B45" s="19">
        <f>D44+I44-P44</f>
        <v>7525.3744048510653</v>
      </c>
      <c r="C45" s="70">
        <f>(B45*required_return)</f>
        <v>376.26872024255329</v>
      </c>
      <c r="D45" s="20">
        <f>B45+C45</f>
        <v>7901.6431250936184</v>
      </c>
      <c r="E45" s="16">
        <f>B45/2200</f>
        <v>3.420624729477757</v>
      </c>
      <c r="F45" s="16">
        <f>E45</f>
        <v>3.420624729477757</v>
      </c>
      <c r="G45" s="94">
        <f t="shared" si="39"/>
        <v>109.99999999999997</v>
      </c>
      <c r="H45" s="63"/>
      <c r="I45" s="23"/>
      <c r="J45" s="23"/>
      <c r="K45" s="20">
        <f>D45+I45-J45</f>
        <v>7901.6431250936184</v>
      </c>
      <c r="L45" s="83">
        <f>(0.7*B45)</f>
        <v>5267.7620833957453</v>
      </c>
      <c r="M45" s="97">
        <f t="shared" ref="M45:M46" si="41">E45*50/B45</f>
        <v>2.2727272727272728E-2</v>
      </c>
      <c r="N45" s="82"/>
      <c r="O45" s="85"/>
      <c r="P45" s="22"/>
      <c r="Q45" s="20"/>
      <c r="R45" s="16">
        <f>R44+C45+I44</f>
        <v>7901.6431250936184</v>
      </c>
      <c r="S45" s="29">
        <f>(R45-(B3+SUM(I3:I44)))/(B3+SUM(I3:I44))</f>
        <v>2.9508215625468091</v>
      </c>
      <c r="T45" s="29">
        <f t="shared" si="40"/>
        <v>5.0000000000000044E-2</v>
      </c>
      <c r="U45" s="125">
        <f t="shared" si="13"/>
        <v>2000</v>
      </c>
      <c r="V45" s="48">
        <f t="shared" si="14"/>
        <v>100</v>
      </c>
      <c r="W45" s="49">
        <f t="shared" si="5"/>
        <v>2100</v>
      </c>
      <c r="X45" s="49">
        <f t="shared" si="3"/>
        <v>100</v>
      </c>
      <c r="Y45" s="50">
        <f t="shared" si="6"/>
        <v>2000</v>
      </c>
      <c r="Z45" s="68">
        <f t="shared" si="4"/>
        <v>14.523175110234844</v>
      </c>
      <c r="AA45" s="48">
        <f t="shared" si="29"/>
        <v>29046.350220469689</v>
      </c>
      <c r="AB45" s="49">
        <f t="shared" si="8"/>
        <v>1452.3175110234843</v>
      </c>
      <c r="AC45" s="49">
        <f t="shared" si="9"/>
        <v>30498.667731493173</v>
      </c>
      <c r="AD45" s="49">
        <f t="shared" si="10"/>
        <v>100</v>
      </c>
      <c r="AE45" s="50">
        <f t="shared" si="11"/>
        <v>30598.667731493173</v>
      </c>
    </row>
    <row r="46" spans="1:31" s="24" customFormat="1" ht="15" thickBot="1">
      <c r="A46" s="1">
        <f>A45+7</f>
        <v>44794</v>
      </c>
      <c r="B46" s="19">
        <f>D45+I45-P45</f>
        <v>7901.6431250936184</v>
      </c>
      <c r="C46" s="70">
        <f>(B46*required_return)</f>
        <v>395.08215625468097</v>
      </c>
      <c r="D46" s="20">
        <f>B46+C46</f>
        <v>8296.7252813482992</v>
      </c>
      <c r="E46" s="16">
        <f>B46/2200</f>
        <v>3.5916559659516447</v>
      </c>
      <c r="F46" s="16">
        <f>E46</f>
        <v>3.5916559659516447</v>
      </c>
      <c r="G46" s="94">
        <f t="shared" si="39"/>
        <v>109.99999999999996</v>
      </c>
      <c r="H46" s="64"/>
      <c r="I46" s="25"/>
      <c r="J46" s="25"/>
      <c r="K46" s="20">
        <f>D46+I46-J46</f>
        <v>8296.7252813482992</v>
      </c>
      <c r="L46" s="83">
        <f>(0.7*B46)</f>
        <v>5531.1501875655322</v>
      </c>
      <c r="M46" s="97">
        <f t="shared" si="41"/>
        <v>2.2727272727272728E-2</v>
      </c>
      <c r="N46" s="82"/>
      <c r="O46" s="85"/>
      <c r="P46" s="22"/>
      <c r="Q46" s="20"/>
      <c r="R46" s="16">
        <f>R45+C46+I45</f>
        <v>8296.7252813482992</v>
      </c>
      <c r="S46" s="29">
        <f>(R46-(B3+SUM(I3:I45)))/(B3+SUM(I3:I45))</f>
        <v>3.1483626406741494</v>
      </c>
      <c r="T46" s="29">
        <f t="shared" si="40"/>
        <v>5.0000000000000044E-2</v>
      </c>
      <c r="U46" s="126">
        <f t="shared" si="13"/>
        <v>2000</v>
      </c>
      <c r="V46" s="51">
        <f t="shared" si="14"/>
        <v>100</v>
      </c>
      <c r="W46" s="52">
        <f t="shared" si="5"/>
        <v>2100</v>
      </c>
      <c r="X46" s="52">
        <f t="shared" si="3"/>
        <v>100</v>
      </c>
      <c r="Y46" s="53">
        <f t="shared" si="6"/>
        <v>2000</v>
      </c>
      <c r="Z46" s="69">
        <f t="shared" si="4"/>
        <v>15.299333865746586</v>
      </c>
      <c r="AA46" s="51">
        <f t="shared" si="29"/>
        <v>30598.667731493173</v>
      </c>
      <c r="AB46" s="52">
        <f t="shared" si="8"/>
        <v>1529.9333865746587</v>
      </c>
      <c r="AC46" s="52">
        <f t="shared" si="9"/>
        <v>32128.601118067832</v>
      </c>
      <c r="AD46" s="52">
        <f t="shared" si="10"/>
        <v>100</v>
      </c>
      <c r="AE46" s="53">
        <f t="shared" si="11"/>
        <v>32228.601118067832</v>
      </c>
    </row>
    <row r="47" spans="1:31" s="24" customFormat="1" ht="15" thickBot="1">
      <c r="A47" s="127"/>
      <c r="B47" s="128"/>
      <c r="C47" s="129"/>
      <c r="D47" s="129"/>
      <c r="E47" s="129"/>
      <c r="F47" s="129"/>
      <c r="G47" s="129"/>
      <c r="H47" s="130"/>
      <c r="I47" s="129"/>
      <c r="J47" s="129"/>
      <c r="K47" s="129"/>
      <c r="L47" s="131"/>
      <c r="M47" s="129"/>
      <c r="N47" s="129"/>
      <c r="O47" s="129"/>
      <c r="P47" s="129"/>
      <c r="Q47" s="129"/>
      <c r="R47" s="129"/>
      <c r="S47" s="132"/>
      <c r="T47" s="132"/>
      <c r="U47" s="123">
        <f t="shared" si="13"/>
        <v>2000</v>
      </c>
      <c r="V47" s="54">
        <f t="shared" si="14"/>
        <v>100</v>
      </c>
      <c r="W47" s="46">
        <f t="shared" si="5"/>
        <v>2100</v>
      </c>
      <c r="X47" s="46">
        <f t="shared" si="3"/>
        <v>100</v>
      </c>
      <c r="Y47" s="47">
        <f t="shared" si="6"/>
        <v>2000</v>
      </c>
      <c r="Z47" s="67">
        <f t="shared" si="4"/>
        <v>16.114300559033918</v>
      </c>
      <c r="AA47" s="54">
        <f t="shared" si="29"/>
        <v>32228.601118067832</v>
      </c>
      <c r="AB47" s="46">
        <f t="shared" si="8"/>
        <v>1611.4300559033918</v>
      </c>
      <c r="AC47" s="46">
        <f t="shared" si="9"/>
        <v>33840.031173971227</v>
      </c>
      <c r="AD47" s="46">
        <f t="shared" si="10"/>
        <v>100</v>
      </c>
      <c r="AE47" s="47">
        <f t="shared" si="11"/>
        <v>33940.031173971227</v>
      </c>
    </row>
    <row r="48" spans="1:31" s="24" customFormat="1">
      <c r="A48" s="1">
        <f>A46+7</f>
        <v>44801</v>
      </c>
      <c r="B48" s="19">
        <f>D46+I46-P46</f>
        <v>8296.7252813482992</v>
      </c>
      <c r="C48" s="70" cm="1">
        <f t="array" ref="C48">(B48*required_return_medium)</f>
        <v>373.35263766067345</v>
      </c>
      <c r="D48" s="16">
        <f>B48+C48</f>
        <v>8670.0779190089725</v>
      </c>
      <c r="E48" s="16">
        <f>B48/2500</f>
        <v>3.3186901125393198</v>
      </c>
      <c r="F48" s="16">
        <f>E48</f>
        <v>3.3186901125393198</v>
      </c>
      <c r="G48" s="95">
        <f>(D48-B48)/F48</f>
        <v>112.49999999999994</v>
      </c>
      <c r="H48" s="63">
        <f>Z3</f>
        <v>0</v>
      </c>
      <c r="I48" s="23"/>
      <c r="J48" s="23"/>
      <c r="K48" s="16">
        <f>D48+I48-J48</f>
        <v>8670.0779190089725</v>
      </c>
      <c r="L48" s="83">
        <f>(0.7*B48)</f>
        <v>5807.7076969438094</v>
      </c>
      <c r="M48" s="97">
        <f>E48*50/B48</f>
        <v>0.02</v>
      </c>
      <c r="N48" s="82"/>
      <c r="O48" s="85"/>
      <c r="P48" s="22"/>
      <c r="Q48" s="20"/>
      <c r="R48" s="16">
        <f>R46+C48+I46</f>
        <v>8670.0779190089725</v>
      </c>
      <c r="S48" s="29">
        <f>(R48-(B3+SUM(I3:I46)))/(B3+SUM(I3:I46))</f>
        <v>3.335038959504486</v>
      </c>
      <c r="T48" s="29">
        <f>D48/B48-1</f>
        <v>4.4999999999999929E-2</v>
      </c>
      <c r="U48" s="125">
        <f t="shared" si="13"/>
        <v>2000</v>
      </c>
      <c r="V48" s="48">
        <f t="shared" si="14"/>
        <v>100</v>
      </c>
      <c r="W48" s="49">
        <f t="shared" si="5"/>
        <v>2100</v>
      </c>
      <c r="X48" s="49">
        <f t="shared" si="3"/>
        <v>100</v>
      </c>
      <c r="Y48" s="50">
        <f t="shared" si="6"/>
        <v>2000</v>
      </c>
      <c r="Z48" s="68">
        <f t="shared" si="4"/>
        <v>16.970015586985614</v>
      </c>
      <c r="AA48" s="48">
        <f t="shared" si="29"/>
        <v>33940.031173971227</v>
      </c>
      <c r="AB48" s="49">
        <f t="shared" si="8"/>
        <v>1697.0015586985614</v>
      </c>
      <c r="AC48" s="49">
        <f t="shared" si="9"/>
        <v>35637.032732669788</v>
      </c>
      <c r="AD48" s="49">
        <f t="shared" si="10"/>
        <v>100</v>
      </c>
      <c r="AE48" s="50">
        <f t="shared" si="11"/>
        <v>35737.032732669788</v>
      </c>
    </row>
    <row r="49" spans="1:31" s="24" customFormat="1">
      <c r="A49" s="1">
        <f>A48+7</f>
        <v>44808</v>
      </c>
      <c r="B49" s="19">
        <f>D48+I48-P48</f>
        <v>8670.0779190089725</v>
      </c>
      <c r="C49" s="70" cm="1">
        <f t="array" ref="C49">(B49*required_return_medium)</f>
        <v>390.15350635540375</v>
      </c>
      <c r="D49" s="20">
        <f>B49+C49</f>
        <v>9060.2314253643763</v>
      </c>
      <c r="E49" s="16">
        <f t="shared" ref="E49:E51" si="42">B49/2500</f>
        <v>3.4680311676035891</v>
      </c>
      <c r="F49" s="16">
        <f>E49</f>
        <v>3.4680311676035891</v>
      </c>
      <c r="G49" s="94">
        <f t="shared" ref="G49:G51" si="43">(D49-B49)/F49</f>
        <v>112.50000000000001</v>
      </c>
      <c r="H49" s="63">
        <f>Z4</f>
        <v>1.1000000000000001</v>
      </c>
      <c r="I49" s="23"/>
      <c r="J49" s="23"/>
      <c r="K49" s="20">
        <f>D49+I49-J49</f>
        <v>9060.2314253643763</v>
      </c>
      <c r="L49" s="83">
        <f>(0.7*B49)</f>
        <v>6069.0545433062807</v>
      </c>
      <c r="M49" s="97">
        <f>E49*50/B49</f>
        <v>0.02</v>
      </c>
      <c r="N49" s="82"/>
      <c r="O49" s="85"/>
      <c r="P49" s="22"/>
      <c r="Q49" s="20"/>
      <c r="R49" s="16">
        <f>R48+C49+I48</f>
        <v>9060.2314253643763</v>
      </c>
      <c r="S49" s="29">
        <f>(R49-(B3+SUM(I3:I48)))/(B3+SUM(I3:I48))</f>
        <v>3.5301157126821883</v>
      </c>
      <c r="T49" s="29">
        <f t="shared" ref="T49:T51" si="44">D49/B49-1</f>
        <v>4.4999999999999929E-2</v>
      </c>
      <c r="U49" s="125">
        <f t="shared" si="13"/>
        <v>2000</v>
      </c>
      <c r="V49" s="48">
        <f t="shared" si="14"/>
        <v>100</v>
      </c>
      <c r="W49" s="49">
        <f t="shared" si="5"/>
        <v>2100</v>
      </c>
      <c r="X49" s="49">
        <f t="shared" si="3"/>
        <v>100</v>
      </c>
      <c r="Y49" s="50">
        <f t="shared" si="6"/>
        <v>2000</v>
      </c>
      <c r="Z49" s="68">
        <f t="shared" si="4"/>
        <v>17.868516366334894</v>
      </c>
      <c r="AA49" s="48">
        <f t="shared" si="29"/>
        <v>35737.032732669788</v>
      </c>
      <c r="AB49" s="49">
        <f t="shared" si="8"/>
        <v>1786.8516366334895</v>
      </c>
      <c r="AC49" s="49">
        <f t="shared" si="9"/>
        <v>37523.884369303276</v>
      </c>
      <c r="AD49" s="49">
        <f t="shared" si="10"/>
        <v>100</v>
      </c>
      <c r="AE49" s="50">
        <f t="shared" si="11"/>
        <v>37623.884369303276</v>
      </c>
    </row>
    <row r="50" spans="1:31" s="24" customFormat="1" ht="15" thickBot="1">
      <c r="A50" s="1">
        <f>A49+7</f>
        <v>44815</v>
      </c>
      <c r="B50" s="19">
        <f>D49+I49-P49</f>
        <v>9060.2314253643763</v>
      </c>
      <c r="C50" s="70" cm="1">
        <f t="array" ref="C50">(B50*required_return_medium)</f>
        <v>407.71041414139694</v>
      </c>
      <c r="D50" s="20">
        <f>B50+C50</f>
        <v>9467.9418395057728</v>
      </c>
      <c r="E50" s="16">
        <f t="shared" si="42"/>
        <v>3.6240925701457507</v>
      </c>
      <c r="F50" s="16">
        <f>E50</f>
        <v>3.6240925701457507</v>
      </c>
      <c r="G50" s="94">
        <f t="shared" si="43"/>
        <v>112.49999999999989</v>
      </c>
      <c r="H50" s="63">
        <f>Z5</f>
        <v>1.2050000000000001</v>
      </c>
      <c r="I50" s="23"/>
      <c r="J50" s="23"/>
      <c r="K50" s="20">
        <f>D50+I50-J50</f>
        <v>9467.9418395057728</v>
      </c>
      <c r="L50" s="83">
        <f>(0.7*B50)</f>
        <v>6342.1619977550627</v>
      </c>
      <c r="M50" s="97">
        <f t="shared" ref="M50:M51" si="45">E50*50/B50</f>
        <v>0.02</v>
      </c>
      <c r="N50" s="82"/>
      <c r="O50" s="85"/>
      <c r="P50" s="22"/>
      <c r="Q50" s="20"/>
      <c r="R50" s="16">
        <f>R49+C50+I49</f>
        <v>9467.9418395057728</v>
      </c>
      <c r="S50" s="29">
        <f>(R50-(B3+SUM(I3:I49)))/(B3+SUM(I3:I49))</f>
        <v>3.7339709197528865</v>
      </c>
      <c r="T50" s="29">
        <f t="shared" si="44"/>
        <v>4.4999999999999929E-2</v>
      </c>
      <c r="U50" s="126">
        <f t="shared" si="13"/>
        <v>2000</v>
      </c>
      <c r="V50" s="51">
        <f t="shared" si="14"/>
        <v>100</v>
      </c>
      <c r="W50" s="52">
        <f t="shared" si="5"/>
        <v>2100</v>
      </c>
      <c r="X50" s="52">
        <f t="shared" si="3"/>
        <v>100</v>
      </c>
      <c r="Y50" s="53">
        <f t="shared" si="6"/>
        <v>2000</v>
      </c>
      <c r="Z50" s="69">
        <f t="shared" si="4"/>
        <v>18.811942184651638</v>
      </c>
      <c r="AA50" s="51">
        <f t="shared" si="29"/>
        <v>37623.884369303276</v>
      </c>
      <c r="AB50" s="52">
        <f t="shared" si="8"/>
        <v>1881.1942184651639</v>
      </c>
      <c r="AC50" s="52">
        <f t="shared" si="9"/>
        <v>39505.078587768439</v>
      </c>
      <c r="AD50" s="52">
        <f t="shared" si="10"/>
        <v>100</v>
      </c>
      <c r="AE50" s="53">
        <f t="shared" si="11"/>
        <v>39605.078587768439</v>
      </c>
    </row>
    <row r="51" spans="1:31" s="24" customFormat="1" ht="15" thickBot="1">
      <c r="A51" s="1">
        <f>A50+7</f>
        <v>44822</v>
      </c>
      <c r="B51" s="19">
        <f>D50+I50-P50</f>
        <v>9467.9418395057728</v>
      </c>
      <c r="C51" s="70" cm="1">
        <f t="array" ref="C51">(B51*required_return_medium)</f>
        <v>426.05738277775976</v>
      </c>
      <c r="D51" s="20">
        <f>B51+C51</f>
        <v>9893.9992222835317</v>
      </c>
      <c r="E51" s="16">
        <f t="shared" si="42"/>
        <v>3.787176735802309</v>
      </c>
      <c r="F51" s="16">
        <f>E51</f>
        <v>3.787176735802309</v>
      </c>
      <c r="G51" s="94">
        <f t="shared" si="43"/>
        <v>112.49999999999977</v>
      </c>
      <c r="H51" s="63">
        <f>Z6</f>
        <v>1.31525</v>
      </c>
      <c r="I51" s="25"/>
      <c r="J51" s="25"/>
      <c r="K51" s="20">
        <f>D51+I51-J51</f>
        <v>9893.9992222835317</v>
      </c>
      <c r="L51" s="83">
        <f>(0.7*B51)</f>
        <v>6627.5592876540404</v>
      </c>
      <c r="M51" s="97">
        <f t="shared" si="45"/>
        <v>0.02</v>
      </c>
      <c r="N51" s="82"/>
      <c r="O51" s="86"/>
      <c r="P51" s="22"/>
      <c r="Q51" s="20"/>
      <c r="R51" s="16">
        <f>R50+C51+I50</f>
        <v>9893.9992222835317</v>
      </c>
      <c r="S51" s="29">
        <f>(R51-(B3+SUM(I3:I50)))/(B3+SUM(I3:I50))</f>
        <v>3.946999611141766</v>
      </c>
      <c r="T51" s="29">
        <f t="shared" si="44"/>
        <v>4.4999999999999929E-2</v>
      </c>
      <c r="U51" s="123">
        <f t="shared" si="13"/>
        <v>2000</v>
      </c>
      <c r="V51" s="54">
        <f t="shared" si="14"/>
        <v>100</v>
      </c>
      <c r="W51" s="46">
        <f t="shared" si="5"/>
        <v>2100</v>
      </c>
      <c r="X51" s="46">
        <f t="shared" si="3"/>
        <v>100</v>
      </c>
      <c r="Y51" s="47">
        <f t="shared" si="6"/>
        <v>2000</v>
      </c>
      <c r="Z51" s="67">
        <f t="shared" si="4"/>
        <v>19.80253929388422</v>
      </c>
      <c r="AA51" s="54">
        <f t="shared" si="29"/>
        <v>39605.078587768439</v>
      </c>
      <c r="AB51" s="46">
        <f t="shared" si="8"/>
        <v>1980.253929388422</v>
      </c>
      <c r="AC51" s="46">
        <f t="shared" si="9"/>
        <v>41585.332517156858</v>
      </c>
      <c r="AD51" s="46">
        <f t="shared" si="10"/>
        <v>100</v>
      </c>
      <c r="AE51" s="47">
        <f t="shared" si="11"/>
        <v>41685.332517156858</v>
      </c>
    </row>
    <row r="52" spans="1:31" ht="15" thickBot="1">
      <c r="A52" s="2"/>
      <c r="B52" s="3"/>
      <c r="C52" s="14"/>
      <c r="D52" s="4"/>
      <c r="E52" s="4"/>
      <c r="F52" s="4"/>
      <c r="G52" s="4"/>
      <c r="H52" s="62"/>
      <c r="I52" s="4"/>
      <c r="J52" s="4"/>
      <c r="K52" s="4"/>
      <c r="L52" s="5"/>
      <c r="M52" s="4"/>
      <c r="N52" s="4"/>
      <c r="O52" s="4"/>
      <c r="P52" s="4"/>
      <c r="Q52" s="4"/>
      <c r="R52" s="4"/>
      <c r="S52" s="30"/>
      <c r="T52" s="30"/>
      <c r="U52" s="125">
        <f t="shared" si="13"/>
        <v>2000</v>
      </c>
      <c r="V52" s="48">
        <f t="shared" si="14"/>
        <v>100</v>
      </c>
      <c r="W52" s="49">
        <f t="shared" si="5"/>
        <v>2100</v>
      </c>
      <c r="X52" s="49">
        <f t="shared" si="3"/>
        <v>100</v>
      </c>
      <c r="Y52" s="50">
        <f t="shared" si="6"/>
        <v>2000</v>
      </c>
      <c r="Z52" s="68">
        <f t="shared" si="4"/>
        <v>20.842666258578429</v>
      </c>
      <c r="AA52" s="48">
        <f t="shared" si="29"/>
        <v>41685.332517156858</v>
      </c>
      <c r="AB52" s="49">
        <f t="shared" si="8"/>
        <v>2084.2666258578429</v>
      </c>
      <c r="AC52" s="49">
        <f t="shared" si="9"/>
        <v>43769.599143014697</v>
      </c>
      <c r="AD52" s="49">
        <f t="shared" si="10"/>
        <v>100</v>
      </c>
      <c r="AE52" s="50">
        <f t="shared" si="11"/>
        <v>43869.599143014697</v>
      </c>
    </row>
    <row r="53" spans="1:31" s="24" customFormat="1">
      <c r="A53" s="1">
        <f>A51+7</f>
        <v>44829</v>
      </c>
      <c r="B53" s="19">
        <f>D51+I51-P51</f>
        <v>9893.9992222835317</v>
      </c>
      <c r="C53" s="70" cm="1">
        <f t="array" ref="C53">(B53*required_return_medium)</f>
        <v>445.22996500275889</v>
      </c>
      <c r="D53" s="16">
        <f>B53+C53</f>
        <v>10339.22918728629</v>
      </c>
      <c r="E53" s="16">
        <f>B53/2500</f>
        <v>3.9575996889134126</v>
      </c>
      <c r="F53" s="16">
        <f>E53</f>
        <v>3.9575996889134126</v>
      </c>
      <c r="G53" s="95">
        <f>(D53-B53)/F53</f>
        <v>112.49999999999977</v>
      </c>
      <c r="H53" s="63">
        <f>Z7</f>
        <v>1.4310125</v>
      </c>
      <c r="I53" s="23"/>
      <c r="J53" s="23"/>
      <c r="K53" s="16">
        <f>D53+I53-J53</f>
        <v>10339.22918728629</v>
      </c>
      <c r="L53" s="83">
        <f>(0.7*B53)</f>
        <v>6925.7994555984715</v>
      </c>
      <c r="M53" s="97">
        <f>E53*50/B53</f>
        <v>0.02</v>
      </c>
      <c r="N53" s="82"/>
      <c r="O53" s="85"/>
      <c r="P53" s="22"/>
      <c r="Q53" s="20"/>
      <c r="R53" s="16">
        <f>R51+C53+I51</f>
        <v>10339.22918728629</v>
      </c>
      <c r="S53" s="29">
        <f>(R53-(B3+SUM(I3:I51)))/(B3+SUM(I3:I51))</f>
        <v>4.1696145936431446</v>
      </c>
      <c r="T53" s="29">
        <f>D53/B53-1</f>
        <v>4.4999999999999929E-2</v>
      </c>
      <c r="U53" s="125">
        <f t="shared" si="13"/>
        <v>2000</v>
      </c>
      <c r="V53" s="48">
        <f t="shared" si="14"/>
        <v>100</v>
      </c>
      <c r="W53" s="49">
        <f t="shared" si="5"/>
        <v>2100</v>
      </c>
      <c r="X53" s="49">
        <f t="shared" si="3"/>
        <v>100</v>
      </c>
      <c r="Y53" s="50">
        <f t="shared" si="6"/>
        <v>2000</v>
      </c>
      <c r="Z53" s="68">
        <f t="shared" si="4"/>
        <v>21.934799571507348</v>
      </c>
      <c r="AA53" s="48">
        <f t="shared" si="29"/>
        <v>43869.599143014697</v>
      </c>
      <c r="AB53" s="49">
        <f t="shared" si="8"/>
        <v>2193.4799571507347</v>
      </c>
      <c r="AC53" s="49">
        <f t="shared" si="9"/>
        <v>46063.079100165429</v>
      </c>
      <c r="AD53" s="49">
        <f t="shared" si="10"/>
        <v>100</v>
      </c>
      <c r="AE53" s="50">
        <f t="shared" si="11"/>
        <v>46163.079100165429</v>
      </c>
    </row>
    <row r="54" spans="1:31" s="24" customFormat="1" ht="15" thickBot="1">
      <c r="A54" s="1">
        <f>A53+7</f>
        <v>44836</v>
      </c>
      <c r="B54" s="19">
        <f>D53+I53-P53</f>
        <v>10339.22918728629</v>
      </c>
      <c r="C54" s="70" cm="1">
        <f t="array" ref="C54">(B54*required_return_medium)</f>
        <v>465.26531342788303</v>
      </c>
      <c r="D54" s="20">
        <f>B54+C54</f>
        <v>10804.494500714172</v>
      </c>
      <c r="E54" s="16">
        <f t="shared" ref="E54:E56" si="46">B54/2500</f>
        <v>4.1356916749145158</v>
      </c>
      <c r="F54" s="16">
        <f>E54</f>
        <v>4.1356916749145158</v>
      </c>
      <c r="G54" s="94">
        <f t="shared" ref="G54:G56" si="47">(D54-B54)/F54</f>
        <v>112.49999999999989</v>
      </c>
      <c r="H54" s="63">
        <f>Z8</f>
        <v>1.552563125</v>
      </c>
      <c r="I54" s="23"/>
      <c r="J54" s="23"/>
      <c r="K54" s="20">
        <f>D54+I54-J54</f>
        <v>10804.494500714172</v>
      </c>
      <c r="L54" s="83">
        <f>(0.7*B54)</f>
        <v>7237.4604311004023</v>
      </c>
      <c r="M54" s="97">
        <f>E54*50/B54</f>
        <v>0.02</v>
      </c>
      <c r="N54" s="82"/>
      <c r="O54" s="85"/>
      <c r="P54" s="22"/>
      <c r="Q54" s="20"/>
      <c r="R54" s="16">
        <f>R53+C54+I53</f>
        <v>10804.494500714172</v>
      </c>
      <c r="S54" s="29">
        <f>(R54-(B3+SUM(I3:I53)))/(B3+SUM(I3:I53))</f>
        <v>4.4022472503570862</v>
      </c>
      <c r="T54" s="29">
        <f t="shared" ref="T54:T56" si="48">D54/B54-1</f>
        <v>4.4999999999999929E-2</v>
      </c>
      <c r="U54" s="126">
        <f t="shared" si="13"/>
        <v>2000</v>
      </c>
      <c r="V54" s="51">
        <f t="shared" si="14"/>
        <v>100</v>
      </c>
      <c r="W54" s="52">
        <f t="shared" si="5"/>
        <v>2100</v>
      </c>
      <c r="X54" s="52">
        <f t="shared" si="3"/>
        <v>100</v>
      </c>
      <c r="Y54" s="53">
        <f t="shared" si="6"/>
        <v>2000</v>
      </c>
      <c r="Z54" s="69">
        <f t="shared" si="4"/>
        <v>23.081539550082713</v>
      </c>
      <c r="AA54" s="51">
        <f t="shared" si="29"/>
        <v>46163.079100165429</v>
      </c>
      <c r="AB54" s="52">
        <f t="shared" si="8"/>
        <v>2308.1539550082712</v>
      </c>
      <c r="AC54" s="52">
        <f t="shared" si="9"/>
        <v>48471.233055173703</v>
      </c>
      <c r="AD54" s="52">
        <f t="shared" si="10"/>
        <v>100</v>
      </c>
      <c r="AE54" s="53">
        <f t="shared" si="11"/>
        <v>48571.233055173703</v>
      </c>
    </row>
    <row r="55" spans="1:31" s="24" customFormat="1">
      <c r="A55" s="1">
        <f>A54+7</f>
        <v>44843</v>
      </c>
      <c r="B55" s="19">
        <f>D54+I54-P54</f>
        <v>10804.494500714172</v>
      </c>
      <c r="C55" s="70" cm="1">
        <f t="array" ref="C55">(B55*required_return_medium)</f>
        <v>486.20225253213772</v>
      </c>
      <c r="D55" s="20">
        <f>B55+C55</f>
        <v>11290.69675324631</v>
      </c>
      <c r="E55" s="16">
        <f t="shared" si="46"/>
        <v>4.321797800285669</v>
      </c>
      <c r="F55" s="16">
        <f>E55</f>
        <v>4.321797800285669</v>
      </c>
      <c r="G55" s="94">
        <f t="shared" si="47"/>
        <v>112.49999999999987</v>
      </c>
      <c r="H55" s="63">
        <f>Z9</f>
        <v>1.6801912812500002</v>
      </c>
      <c r="I55" s="23"/>
      <c r="J55" s="23"/>
      <c r="K55" s="20">
        <f>D55+I55-J55</f>
        <v>11290.69675324631</v>
      </c>
      <c r="L55" s="83">
        <f>(0.7*B55)</f>
        <v>7563.1461504999197</v>
      </c>
      <c r="M55" s="97">
        <f t="shared" ref="M55:M56" si="49">E55*50/B55</f>
        <v>0.02</v>
      </c>
      <c r="N55" s="82"/>
      <c r="O55" s="85"/>
      <c r="P55" s="22"/>
      <c r="Q55" s="20"/>
      <c r="R55" s="16">
        <f>R54+C55+I54</f>
        <v>11290.69675324631</v>
      </c>
      <c r="S55" s="29">
        <f>(R55-(B3+SUM(I3:I54)))/(B3+SUM(I3:I54))</f>
        <v>4.6453483766231551</v>
      </c>
      <c r="T55" s="29">
        <f t="shared" si="48"/>
        <v>4.4999999999999929E-2</v>
      </c>
      <c r="U55" s="123">
        <f t="shared" si="13"/>
        <v>2000</v>
      </c>
      <c r="V55" s="54">
        <f t="shared" si="14"/>
        <v>100</v>
      </c>
      <c r="W55" s="46">
        <f t="shared" si="5"/>
        <v>2100</v>
      </c>
      <c r="X55" s="46">
        <f t="shared" si="3"/>
        <v>100</v>
      </c>
      <c r="Y55" s="47">
        <f t="shared" si="6"/>
        <v>2000</v>
      </c>
      <c r="Z55" s="67">
        <f t="shared" si="4"/>
        <v>24.28561652758685</v>
      </c>
      <c r="AA55" s="54">
        <f t="shared" si="29"/>
        <v>48571.233055173703</v>
      </c>
      <c r="AB55" s="46">
        <f t="shared" si="8"/>
        <v>2428.5616527586849</v>
      </c>
      <c r="AC55" s="46">
        <f t="shared" si="9"/>
        <v>50999.794707932386</v>
      </c>
      <c r="AD55" s="46">
        <f t="shared" si="10"/>
        <v>100</v>
      </c>
      <c r="AE55" s="47">
        <f t="shared" si="11"/>
        <v>51099.794707932386</v>
      </c>
    </row>
    <row r="56" spans="1:31" s="24" customFormat="1" ht="15" thickBot="1">
      <c r="A56" s="1">
        <f>A55+7</f>
        <v>44850</v>
      </c>
      <c r="B56" s="19">
        <f>D55+I55-P55</f>
        <v>11290.69675324631</v>
      </c>
      <c r="C56" s="70" cm="1">
        <f t="array" ref="C56">(B56*required_return_medium)</f>
        <v>508.0813538960839</v>
      </c>
      <c r="D56" s="20">
        <f>B56+C56</f>
        <v>11798.778107142394</v>
      </c>
      <c r="E56" s="16">
        <f t="shared" si="46"/>
        <v>4.5162787012985239</v>
      </c>
      <c r="F56" s="16">
        <f>E56</f>
        <v>4.5162787012985239</v>
      </c>
      <c r="G56" s="94">
        <f t="shared" si="47"/>
        <v>112.50000000000017</v>
      </c>
      <c r="H56" s="63">
        <f>Z10</f>
        <v>1.8142008453125003</v>
      </c>
      <c r="I56" s="25"/>
      <c r="J56" s="25"/>
      <c r="K56" s="20">
        <f>D56+I56-J56</f>
        <v>11798.778107142394</v>
      </c>
      <c r="L56" s="83">
        <f>(0.7*B56)</f>
        <v>7903.4877272724161</v>
      </c>
      <c r="M56" s="97">
        <f t="shared" si="49"/>
        <v>0.02</v>
      </c>
      <c r="N56" s="82"/>
      <c r="O56" s="86"/>
      <c r="P56" s="22"/>
      <c r="Q56" s="20"/>
      <c r="R56" s="16">
        <f>R55+C56+I55</f>
        <v>11798.778107142394</v>
      </c>
      <c r="S56" s="29">
        <f>(R56-(B3+SUM(I3:I55)))/(B3+SUM(I3:I55))</f>
        <v>4.8993890535711975</v>
      </c>
      <c r="T56" s="29">
        <f t="shared" si="48"/>
        <v>4.5000000000000151E-2</v>
      </c>
      <c r="U56" s="125">
        <f t="shared" si="13"/>
        <v>2000</v>
      </c>
      <c r="V56" s="48">
        <f t="shared" si="14"/>
        <v>100</v>
      </c>
      <c r="W56" s="49">
        <f t="shared" si="5"/>
        <v>2100</v>
      </c>
      <c r="X56" s="49">
        <f t="shared" si="3"/>
        <v>100</v>
      </c>
      <c r="Y56" s="50">
        <f t="shared" si="6"/>
        <v>2000</v>
      </c>
      <c r="Z56" s="68">
        <f t="shared" si="4"/>
        <v>25.549897353966195</v>
      </c>
      <c r="AA56" s="48">
        <f t="shared" si="29"/>
        <v>51099.794707932386</v>
      </c>
      <c r="AB56" s="49">
        <f t="shared" si="8"/>
        <v>2554.9897353966194</v>
      </c>
      <c r="AC56" s="49">
        <f t="shared" si="9"/>
        <v>53654.784443329008</v>
      </c>
      <c r="AD56" s="49">
        <f t="shared" si="10"/>
        <v>100</v>
      </c>
      <c r="AE56" s="50">
        <f t="shared" si="11"/>
        <v>53754.784443329008</v>
      </c>
    </row>
    <row r="57" spans="1:31" ht="15" thickBot="1">
      <c r="A57" s="2"/>
      <c r="B57" s="3"/>
      <c r="C57" s="14"/>
      <c r="D57" s="4"/>
      <c r="E57" s="4"/>
      <c r="F57" s="4"/>
      <c r="G57" s="4"/>
      <c r="H57" s="62"/>
      <c r="I57" s="4"/>
      <c r="J57" s="4"/>
      <c r="K57" s="4"/>
      <c r="L57" s="5"/>
      <c r="M57" s="4"/>
      <c r="N57" s="4"/>
      <c r="O57" s="4"/>
      <c r="P57" s="4"/>
      <c r="Q57" s="4"/>
      <c r="R57" s="4"/>
      <c r="S57" s="30"/>
      <c r="T57" s="30"/>
      <c r="U57" s="125">
        <f t="shared" si="13"/>
        <v>2000</v>
      </c>
      <c r="V57" s="48">
        <f t="shared" si="14"/>
        <v>100</v>
      </c>
      <c r="W57" s="49">
        <f t="shared" si="5"/>
        <v>2100</v>
      </c>
      <c r="X57" s="49">
        <f t="shared" si="3"/>
        <v>100</v>
      </c>
      <c r="Y57" s="50">
        <f t="shared" si="6"/>
        <v>2000</v>
      </c>
      <c r="Z57" s="68">
        <f t="shared" si="4"/>
        <v>26.877392221664504</v>
      </c>
      <c r="AA57" s="48">
        <f t="shared" si="29"/>
        <v>53754.784443329008</v>
      </c>
      <c r="AB57" s="49">
        <f t="shared" si="8"/>
        <v>2687.7392221664504</v>
      </c>
      <c r="AC57" s="49">
        <f t="shared" si="9"/>
        <v>56442.523665495457</v>
      </c>
      <c r="AD57" s="49">
        <f t="shared" si="10"/>
        <v>100</v>
      </c>
      <c r="AE57" s="50">
        <f t="shared" si="11"/>
        <v>56542.523665495457</v>
      </c>
    </row>
    <row r="58" spans="1:31" s="24" customFormat="1" ht="15" thickBot="1">
      <c r="A58" s="1">
        <f>A56+7</f>
        <v>44857</v>
      </c>
      <c r="B58" s="19">
        <f>D56+I56-P56</f>
        <v>11798.778107142394</v>
      </c>
      <c r="C58" s="70" cm="1">
        <f t="array" ref="C58">(B58*required_return_medium)</f>
        <v>530.94501482140777</v>
      </c>
      <c r="D58" s="16">
        <f>B58+C58</f>
        <v>12329.723121963802</v>
      </c>
      <c r="E58" s="16">
        <f>B58/2500</f>
        <v>4.7195112428569574</v>
      </c>
      <c r="F58" s="16">
        <f>E58</f>
        <v>4.7195112428569574</v>
      </c>
      <c r="G58" s="95">
        <f>(D58-B58)/F58</f>
        <v>112.49999999999991</v>
      </c>
      <c r="H58" s="63">
        <f>Z11</f>
        <v>1.9549108875781251</v>
      </c>
      <c r="I58" s="23"/>
      <c r="J58" s="23"/>
      <c r="K58" s="16">
        <f>D58+I58-J58</f>
        <v>12329.723121963802</v>
      </c>
      <c r="L58" s="83">
        <f>(0.7*B58)</f>
        <v>8259.1446749996758</v>
      </c>
      <c r="M58" s="97">
        <f>E58*50/B58</f>
        <v>0.02</v>
      </c>
      <c r="N58" s="82"/>
      <c r="O58" s="85"/>
      <c r="P58" s="22"/>
      <c r="Q58" s="20"/>
      <c r="R58" s="16">
        <f>R56+C58+I56</f>
        <v>12329.723121963802</v>
      </c>
      <c r="S58" s="29">
        <f>(R58-(B3+SUM(I3:I56)))/(B3+SUM(I3:I56))</f>
        <v>5.1648615609819011</v>
      </c>
      <c r="T58" s="29">
        <f>D58/B58-1</f>
        <v>4.4999999999999929E-2</v>
      </c>
      <c r="U58" s="126">
        <f t="shared" si="13"/>
        <v>2000</v>
      </c>
      <c r="V58" s="51">
        <f t="shared" si="14"/>
        <v>100</v>
      </c>
      <c r="W58" s="52">
        <f t="shared" si="5"/>
        <v>2100</v>
      </c>
      <c r="X58" s="52">
        <f t="shared" si="3"/>
        <v>100</v>
      </c>
      <c r="Y58" s="53">
        <f t="shared" si="6"/>
        <v>2000</v>
      </c>
      <c r="Z58" s="69">
        <f t="shared" si="4"/>
        <v>28.271261832747729</v>
      </c>
      <c r="AA58" s="51">
        <f t="shared" si="29"/>
        <v>56542.523665495457</v>
      </c>
      <c r="AB58" s="52">
        <f t="shared" si="8"/>
        <v>2827.1261832747728</v>
      </c>
      <c r="AC58" s="52">
        <f t="shared" si="9"/>
        <v>59369.649848770227</v>
      </c>
      <c r="AD58" s="52">
        <f t="shared" si="10"/>
        <v>100</v>
      </c>
      <c r="AE58" s="53">
        <f t="shared" si="11"/>
        <v>59469.649848770227</v>
      </c>
    </row>
    <row r="59" spans="1:31" s="24" customFormat="1">
      <c r="A59" s="1">
        <f>A58+7</f>
        <v>44864</v>
      </c>
      <c r="B59" s="19">
        <f>D58+I58-P58</f>
        <v>12329.723121963802</v>
      </c>
      <c r="C59" s="70" cm="1">
        <f t="array" ref="C59">(B59*required_return_medium)</f>
        <v>554.83754048837102</v>
      </c>
      <c r="D59" s="20">
        <f>B59+C59</f>
        <v>12884.560662452173</v>
      </c>
      <c r="E59" s="16">
        <f t="shared" ref="E59:E61" si="50">B59/2500</f>
        <v>4.931889248785521</v>
      </c>
      <c r="F59" s="16">
        <f>E59</f>
        <v>4.931889248785521</v>
      </c>
      <c r="G59" s="94">
        <f t="shared" ref="G59:G61" si="51">(D59-B59)/F59</f>
        <v>112.50000000000014</v>
      </c>
      <c r="H59" s="63">
        <f>Z12</f>
        <v>2.1026564319570311</v>
      </c>
      <c r="I59" s="23"/>
      <c r="J59" s="23"/>
      <c r="K59" s="20">
        <f>D59+I59-J59</f>
        <v>12884.560662452173</v>
      </c>
      <c r="L59" s="83">
        <f>(0.7*B59)</f>
        <v>8630.8061853746603</v>
      </c>
      <c r="M59" s="97">
        <f>E59*50/B59</f>
        <v>0.02</v>
      </c>
      <c r="N59" s="82"/>
      <c r="O59" s="85"/>
      <c r="P59" s="22"/>
      <c r="Q59" s="20"/>
      <c r="R59" s="16">
        <f>R58+C59+I58</f>
        <v>12884.560662452173</v>
      </c>
      <c r="S59" s="29">
        <f>(R59-(B3+SUM(I3:I58)))/(B3+SUM(I3:I58))</f>
        <v>5.4422803312260868</v>
      </c>
      <c r="T59" s="29">
        <f t="shared" ref="T59:T61" si="52">D59/B59-1</f>
        <v>4.5000000000000151E-2</v>
      </c>
      <c r="U59" s="123">
        <f t="shared" si="13"/>
        <v>2000</v>
      </c>
      <c r="V59" s="54">
        <f t="shared" si="14"/>
        <v>100</v>
      </c>
      <c r="W59" s="46">
        <f t="shared" si="5"/>
        <v>2100</v>
      </c>
      <c r="X59" s="46">
        <f t="shared" si="3"/>
        <v>100</v>
      </c>
      <c r="Y59" s="47">
        <f t="shared" si="6"/>
        <v>2000</v>
      </c>
      <c r="Z59" s="67">
        <f t="shared" si="4"/>
        <v>29.734824924385112</v>
      </c>
      <c r="AA59" s="54">
        <f t="shared" si="29"/>
        <v>59469.649848770227</v>
      </c>
      <c r="AB59" s="46">
        <f t="shared" si="8"/>
        <v>2973.4824924385111</v>
      </c>
      <c r="AC59" s="46">
        <f t="shared" si="9"/>
        <v>62443.132341208737</v>
      </c>
      <c r="AD59" s="46">
        <f t="shared" si="10"/>
        <v>100</v>
      </c>
      <c r="AE59" s="47">
        <f t="shared" si="11"/>
        <v>62543.132341208737</v>
      </c>
    </row>
    <row r="60" spans="1:31" s="24" customFormat="1">
      <c r="A60" s="1">
        <f>A59+7</f>
        <v>44871</v>
      </c>
      <c r="B60" s="19">
        <f>D59+I59-P59</f>
        <v>12884.560662452173</v>
      </c>
      <c r="C60" s="70" cm="1">
        <f t="array" ref="C60">(B60*required_return_medium)</f>
        <v>579.80522981034778</v>
      </c>
      <c r="D60" s="20">
        <f>B60+C60</f>
        <v>13464.365892262522</v>
      </c>
      <c r="E60" s="16">
        <f t="shared" si="50"/>
        <v>5.1538242649808694</v>
      </c>
      <c r="F60" s="16">
        <f>E60</f>
        <v>5.1538242649808694</v>
      </c>
      <c r="G60" s="94">
        <f t="shared" si="51"/>
        <v>112.50000000000013</v>
      </c>
      <c r="H60" s="63">
        <f>Z13</f>
        <v>2.2577892535548827</v>
      </c>
      <c r="I60" s="23"/>
      <c r="J60" s="23"/>
      <c r="K60" s="20">
        <f>D60+I60-J60</f>
        <v>13464.365892262522</v>
      </c>
      <c r="L60" s="83">
        <f>(0.7*B60)</f>
        <v>9019.1924637165212</v>
      </c>
      <c r="M60" s="97">
        <f t="shared" ref="M60:M61" si="53">E60*50/B60</f>
        <v>0.02</v>
      </c>
      <c r="N60" s="82"/>
      <c r="O60" s="85"/>
      <c r="P60" s="22"/>
      <c r="Q60" s="20"/>
      <c r="R60" s="16">
        <f>R59+C60+I59</f>
        <v>13464.365892262522</v>
      </c>
      <c r="S60" s="29">
        <f>(R60-(B3+SUM(I3:I59)))/(B3+SUM(I3:I59))</f>
        <v>5.7321829461312612</v>
      </c>
      <c r="T60" s="29">
        <f t="shared" si="52"/>
        <v>4.5000000000000151E-2</v>
      </c>
      <c r="U60" s="125">
        <f t="shared" si="13"/>
        <v>2000</v>
      </c>
      <c r="V60" s="48">
        <f t="shared" si="14"/>
        <v>100</v>
      </c>
      <c r="W60" s="49">
        <f t="shared" si="5"/>
        <v>2100</v>
      </c>
      <c r="X60" s="49">
        <f t="shared" si="3"/>
        <v>100</v>
      </c>
      <c r="Y60" s="50">
        <f t="shared" si="6"/>
        <v>2000</v>
      </c>
      <c r="Z60" s="68">
        <f t="shared" si="4"/>
        <v>31.27156617060437</v>
      </c>
      <c r="AA60" s="48">
        <f t="shared" si="29"/>
        <v>62543.132341208737</v>
      </c>
      <c r="AB60" s="49">
        <f t="shared" si="8"/>
        <v>3127.1566170604369</v>
      </c>
      <c r="AC60" s="49">
        <f t="shared" si="9"/>
        <v>65670.288958269171</v>
      </c>
      <c r="AD60" s="49">
        <f t="shared" si="10"/>
        <v>100</v>
      </c>
      <c r="AE60" s="50">
        <f t="shared" si="11"/>
        <v>65770.288958269171</v>
      </c>
    </row>
    <row r="61" spans="1:31" s="24" customFormat="1" ht="15" thickBot="1">
      <c r="A61" s="1">
        <f>A60+7</f>
        <v>44878</v>
      </c>
      <c r="B61" s="19">
        <f>D60+I60-P60</f>
        <v>13464.365892262522</v>
      </c>
      <c r="C61" s="70" cm="1">
        <f t="array" ref="C61">(B61*required_return_medium)</f>
        <v>605.89646515181346</v>
      </c>
      <c r="D61" s="20">
        <f>B61+C61</f>
        <v>14070.262357414334</v>
      </c>
      <c r="E61" s="16">
        <f t="shared" si="50"/>
        <v>5.3857463569050088</v>
      </c>
      <c r="F61" s="16">
        <f>E61</f>
        <v>5.3857463569050088</v>
      </c>
      <c r="G61" s="94">
        <f t="shared" si="51"/>
        <v>112.49999999999984</v>
      </c>
      <c r="H61" s="63">
        <f>Z14</f>
        <v>2.4206787162326266</v>
      </c>
      <c r="I61" s="25"/>
      <c r="J61" s="25"/>
      <c r="K61" s="20">
        <f>D61+I61-J61</f>
        <v>14070.262357414334</v>
      </c>
      <c r="L61" s="83">
        <f>(0.7*B61)</f>
        <v>9425.0561245837653</v>
      </c>
      <c r="M61" s="97">
        <f t="shared" si="53"/>
        <v>1.9999999999999997E-2</v>
      </c>
      <c r="N61" s="82"/>
      <c r="O61" s="86"/>
      <c r="P61" s="22"/>
      <c r="Q61" s="20"/>
      <c r="R61" s="16">
        <f>R60+C61+I60</f>
        <v>14070.262357414334</v>
      </c>
      <c r="S61" s="29">
        <f>(R61-(B3+SUM(I3:I60)))/(B3+SUM(I3:I60))</f>
        <v>6.0351311787071671</v>
      </c>
      <c r="T61" s="29">
        <f t="shared" si="52"/>
        <v>4.4999999999999929E-2</v>
      </c>
      <c r="U61" s="125">
        <f t="shared" si="13"/>
        <v>2000</v>
      </c>
      <c r="V61" s="48">
        <f t="shared" si="14"/>
        <v>100</v>
      </c>
      <c r="W61" s="49">
        <f t="shared" si="5"/>
        <v>2100</v>
      </c>
      <c r="X61" s="49">
        <f t="shared" si="3"/>
        <v>100</v>
      </c>
      <c r="Y61" s="50">
        <f t="shared" si="6"/>
        <v>2000</v>
      </c>
      <c r="Z61" s="68">
        <f t="shared" si="4"/>
        <v>32.885144479134588</v>
      </c>
      <c r="AA61" s="48">
        <f t="shared" si="29"/>
        <v>65770.288958269171</v>
      </c>
      <c r="AB61" s="49">
        <f t="shared" si="8"/>
        <v>3288.5144479134588</v>
      </c>
      <c r="AC61" s="49">
        <f t="shared" si="9"/>
        <v>69058.803406182633</v>
      </c>
      <c r="AD61" s="49">
        <f t="shared" si="10"/>
        <v>100</v>
      </c>
      <c r="AE61" s="50">
        <f t="shared" si="11"/>
        <v>69158.803406182633</v>
      </c>
    </row>
    <row r="62" spans="1:31" ht="15" thickBot="1">
      <c r="A62" s="2"/>
      <c r="B62" s="3"/>
      <c r="C62" s="14"/>
      <c r="D62" s="4"/>
      <c r="E62" s="4"/>
      <c r="F62" s="4"/>
      <c r="G62" s="4"/>
      <c r="H62" s="62"/>
      <c r="I62" s="4"/>
      <c r="J62" s="4"/>
      <c r="K62" s="4"/>
      <c r="L62" s="5"/>
      <c r="M62" s="4"/>
      <c r="N62" s="4"/>
      <c r="O62" s="4"/>
      <c r="P62" s="4"/>
      <c r="Q62" s="4"/>
      <c r="R62" s="4"/>
      <c r="S62" s="30"/>
      <c r="T62" s="30"/>
      <c r="U62" s="126">
        <f t="shared" si="13"/>
        <v>2000</v>
      </c>
      <c r="V62" s="51">
        <f t="shared" si="14"/>
        <v>100</v>
      </c>
      <c r="W62" s="52">
        <f t="shared" si="5"/>
        <v>2100</v>
      </c>
      <c r="X62" s="52">
        <f t="shared" si="3"/>
        <v>100</v>
      </c>
      <c r="Y62" s="53">
        <f t="shared" si="6"/>
        <v>2000</v>
      </c>
      <c r="Z62" s="69">
        <f t="shared" si="4"/>
        <v>34.579401703091314</v>
      </c>
      <c r="AA62" s="51">
        <f t="shared" si="29"/>
        <v>69158.803406182633</v>
      </c>
      <c r="AB62" s="52">
        <f t="shared" si="8"/>
        <v>3457.9401703091312</v>
      </c>
      <c r="AC62" s="52">
        <f t="shared" si="9"/>
        <v>72616.743576491761</v>
      </c>
      <c r="AD62" s="52">
        <f t="shared" si="10"/>
        <v>100</v>
      </c>
      <c r="AE62" s="53">
        <f t="shared" si="11"/>
        <v>72716.743576491761</v>
      </c>
    </row>
    <row r="63" spans="1:31" s="24" customFormat="1">
      <c r="A63" s="1">
        <f>A61+7</f>
        <v>44885</v>
      </c>
      <c r="B63" s="19">
        <f>D61+I61-P61</f>
        <v>14070.262357414334</v>
      </c>
      <c r="C63" s="70" cm="1">
        <f t="array" ref="C63">(B63*required_return_medium)</f>
        <v>633.16180608364505</v>
      </c>
      <c r="D63" s="16">
        <f>B63+C63</f>
        <v>14703.424163497979</v>
      </c>
      <c r="E63" s="16">
        <f>B63/2500</f>
        <v>5.6281049429657335</v>
      </c>
      <c r="F63" s="16">
        <f>E63</f>
        <v>5.6281049429657335</v>
      </c>
      <c r="G63" s="95">
        <f>(D63-B63)/F63</f>
        <v>112.4999999999999</v>
      </c>
      <c r="H63" s="63">
        <f>Z15</f>
        <v>2.5917126520442579</v>
      </c>
      <c r="I63" s="23"/>
      <c r="J63" s="23"/>
      <c r="K63" s="16">
        <f>D63+I63-J63</f>
        <v>14703.424163497979</v>
      </c>
      <c r="L63" s="83">
        <f>(0.7*B63)</f>
        <v>9849.1836501900343</v>
      </c>
      <c r="M63" s="97">
        <f>E63*50/B63</f>
        <v>1.9999999999999997E-2</v>
      </c>
      <c r="N63" s="82"/>
      <c r="O63" s="85"/>
      <c r="P63" s="22"/>
      <c r="Q63" s="20"/>
      <c r="R63" s="16">
        <f>R61+C63+I61</f>
        <v>14703.424163497979</v>
      </c>
      <c r="S63" s="29">
        <f>(R63-(B3+SUM(I3:I61)))/(B3+SUM(I3:I61))</f>
        <v>6.3517120817489898</v>
      </c>
      <c r="T63" s="29">
        <f>D63/B63-1</f>
        <v>4.4999999999999929E-2</v>
      </c>
      <c r="U63" s="45"/>
      <c r="V63"/>
      <c r="W63"/>
      <c r="X63"/>
      <c r="Y63"/>
      <c r="Z63" s="65"/>
      <c r="AA63"/>
      <c r="AB63"/>
      <c r="AC63"/>
      <c r="AD63"/>
      <c r="AE63"/>
    </row>
    <row r="64" spans="1:31" s="24" customFormat="1">
      <c r="A64" s="1">
        <f>A63+7</f>
        <v>44892</v>
      </c>
      <c r="B64" s="19">
        <f>D63+I63-P63</f>
        <v>14703.424163497979</v>
      </c>
      <c r="C64" s="70" cm="1">
        <f t="array" ref="C64">(B64*required_return_medium)</f>
        <v>661.65408735740903</v>
      </c>
      <c r="D64" s="20">
        <f>B64+C64</f>
        <v>15365.078250855388</v>
      </c>
      <c r="E64" s="16">
        <f t="shared" ref="E64:E66" si="54">B64/2500</f>
        <v>5.8813696653991911</v>
      </c>
      <c r="F64" s="16">
        <f>E64</f>
        <v>5.8813696653991911</v>
      </c>
      <c r="G64" s="94">
        <f t="shared" ref="G64:G66" si="55">(D64-B64)/F64</f>
        <v>112.49999999999993</v>
      </c>
      <c r="H64" s="63">
        <f>Z16</f>
        <v>2.7712982846464711</v>
      </c>
      <c r="I64" s="23"/>
      <c r="J64" s="23"/>
      <c r="K64" s="20">
        <f>D64+I64-J64</f>
        <v>15365.078250855388</v>
      </c>
      <c r="L64" s="83">
        <f>(0.7*B64)</f>
        <v>10292.396914448585</v>
      </c>
      <c r="M64" s="97">
        <f>E64*50/B64</f>
        <v>1.9999999999999997E-2</v>
      </c>
      <c r="N64" s="82"/>
      <c r="O64" s="85"/>
      <c r="P64" s="22"/>
      <c r="Q64" s="20"/>
      <c r="R64" s="16">
        <f>R63+C64+I63</f>
        <v>15365.078250855388</v>
      </c>
      <c r="S64" s="29">
        <f>(R64-(B3+SUM(I3:I63)))/(B3+SUM(I3:I63))</f>
        <v>6.6825391254276933</v>
      </c>
      <c r="T64" s="29">
        <f t="shared" ref="T64:T66" si="56">D64/B64-1</f>
        <v>4.4999999999999929E-2</v>
      </c>
      <c r="U64" s="45"/>
      <c r="V64"/>
      <c r="W64"/>
      <c r="X64"/>
      <c r="Y64"/>
      <c r="Z64" s="65"/>
      <c r="AA64"/>
      <c r="AB64"/>
      <c r="AC64"/>
      <c r="AD64"/>
      <c r="AE64"/>
    </row>
    <row r="65" spans="1:31" s="24" customFormat="1">
      <c r="A65" s="1">
        <f>A64+7</f>
        <v>44899</v>
      </c>
      <c r="B65" s="19">
        <f>D64+I64-P64</f>
        <v>15365.078250855388</v>
      </c>
      <c r="C65" s="70" cm="1">
        <f t="array" ref="C65">(B65*required_return_medium)</f>
        <v>691.42852128849245</v>
      </c>
      <c r="D65" s="20">
        <f>B65+C65</f>
        <v>16056.506772143879</v>
      </c>
      <c r="E65" s="16">
        <f t="shared" si="54"/>
        <v>6.1460313003421554</v>
      </c>
      <c r="F65" s="16">
        <f>E65</f>
        <v>6.1460313003421554</v>
      </c>
      <c r="G65" s="94">
        <f t="shared" si="55"/>
        <v>112.49999999999984</v>
      </c>
      <c r="H65" s="63">
        <f>Z17</f>
        <v>2.9598631988787947</v>
      </c>
      <c r="I65" s="23"/>
      <c r="J65" s="23"/>
      <c r="K65" s="20">
        <f>D65+I65-J65</f>
        <v>16056.506772143879</v>
      </c>
      <c r="L65" s="83">
        <f>(0.7*B65)</f>
        <v>10755.55477559877</v>
      </c>
      <c r="M65" s="97">
        <f t="shared" ref="M65:M66" si="57">E65*50/B65</f>
        <v>0.02</v>
      </c>
      <c r="N65" s="82"/>
      <c r="O65" s="85"/>
      <c r="P65" s="22"/>
      <c r="Q65" s="20"/>
      <c r="R65" s="16">
        <f>R64+C65+I64</f>
        <v>16056.506772143879</v>
      </c>
      <c r="S65" s="29">
        <f>(R65-(B3+SUM(I3:I64)))/(B3+SUM(I3:I64))</f>
        <v>7.0282533860719392</v>
      </c>
      <c r="T65" s="29">
        <f t="shared" si="56"/>
        <v>4.4999999999999929E-2</v>
      </c>
      <c r="U65" s="45"/>
      <c r="V65"/>
      <c r="W65"/>
      <c r="X65"/>
      <c r="Y65"/>
      <c r="Z65" s="65"/>
      <c r="AA65"/>
      <c r="AB65"/>
      <c r="AC65"/>
      <c r="AD65"/>
      <c r="AE65"/>
    </row>
    <row r="66" spans="1:31" s="24" customFormat="1" ht="15" thickBot="1">
      <c r="A66" s="6">
        <f>A65+7</f>
        <v>44906</v>
      </c>
      <c r="B66" s="19">
        <f>D65+I65-P65</f>
        <v>16056.506772143879</v>
      </c>
      <c r="C66" s="70" cm="1">
        <f t="array" ref="C66">(B66*required_return_medium)</f>
        <v>722.54280474647453</v>
      </c>
      <c r="D66" s="20">
        <f>B66+C66</f>
        <v>16779.049576890353</v>
      </c>
      <c r="E66" s="16">
        <f t="shared" si="54"/>
        <v>6.4226027088575517</v>
      </c>
      <c r="F66" s="16">
        <f>E66</f>
        <v>6.4226027088575517</v>
      </c>
      <c r="G66" s="94">
        <f t="shared" si="55"/>
        <v>112.49999999999989</v>
      </c>
      <c r="H66" s="63">
        <f>Z18</f>
        <v>3.1578563588227344</v>
      </c>
      <c r="I66" s="25"/>
      <c r="J66" s="25"/>
      <c r="K66" s="20">
        <f>D66+I66-J66</f>
        <v>16779.049576890353</v>
      </c>
      <c r="L66" s="83">
        <f>(0.7*B66)</f>
        <v>11239.554740500715</v>
      </c>
      <c r="M66" s="97">
        <f t="shared" si="57"/>
        <v>0.02</v>
      </c>
      <c r="N66" s="82"/>
      <c r="O66" s="86"/>
      <c r="P66" s="22"/>
      <c r="Q66" s="20"/>
      <c r="R66" s="16">
        <f>R65+C66+I65</f>
        <v>16779.049576890353</v>
      </c>
      <c r="S66" s="29">
        <f>(R66-(B3+SUM(I3:I65)))/(B3+SUM(I3:I65))</f>
        <v>7.3895247884451765</v>
      </c>
      <c r="T66" s="29">
        <f t="shared" si="56"/>
        <v>4.4999999999999929E-2</v>
      </c>
      <c r="U66" s="45"/>
      <c r="V66"/>
      <c r="W66"/>
      <c r="X66"/>
      <c r="Y66"/>
      <c r="Z66" s="65"/>
      <c r="AA66"/>
      <c r="AB66"/>
      <c r="AC66"/>
      <c r="AD66"/>
      <c r="AE66"/>
    </row>
    <row r="67" spans="1:31" ht="15" thickBot="1">
      <c r="A67" s="2"/>
      <c r="B67" s="3"/>
      <c r="C67" s="4"/>
      <c r="D67" s="4"/>
      <c r="E67" s="4"/>
      <c r="F67" s="4"/>
      <c r="G67" s="4"/>
      <c r="H67" s="62"/>
      <c r="I67" s="4"/>
      <c r="J67" s="4"/>
      <c r="K67" s="4"/>
      <c r="L67" s="5"/>
      <c r="M67" s="4"/>
      <c r="N67" s="4"/>
      <c r="O67" s="4"/>
      <c r="P67" s="4"/>
      <c r="Q67" s="4"/>
      <c r="R67" s="4"/>
      <c r="S67" s="30"/>
      <c r="T67" s="30"/>
    </row>
    <row r="68" spans="1:31" s="24" customFormat="1">
      <c r="A68" s="1">
        <f>A66+7</f>
        <v>44913</v>
      </c>
      <c r="B68" s="19">
        <f>D66+I66-P66</f>
        <v>16779.049576890353</v>
      </c>
      <c r="C68" s="70" cm="1">
        <f t="array" ref="C68">(B68*required_return_medium)</f>
        <v>755.05723096006591</v>
      </c>
      <c r="D68" s="16">
        <f>B68+C68</f>
        <v>17534.106807850418</v>
      </c>
      <c r="E68" s="16">
        <f>B68/2500</f>
        <v>6.711619830756141</v>
      </c>
      <c r="F68" s="16">
        <f>E68</f>
        <v>6.711619830756141</v>
      </c>
      <c r="G68" s="95">
        <f>(D68-B68)/F68</f>
        <v>112.49999999999984</v>
      </c>
      <c r="H68" s="63">
        <f>Z19</f>
        <v>3.3657491767638712</v>
      </c>
      <c r="I68" s="23"/>
      <c r="J68" s="23"/>
      <c r="K68" s="16">
        <f>D68+I68-J68</f>
        <v>17534.106807850418</v>
      </c>
      <c r="L68" s="83">
        <f>(0.7*B68)</f>
        <v>11745.334703823246</v>
      </c>
      <c r="M68" s="97">
        <f>E68*50/B68</f>
        <v>0.02</v>
      </c>
      <c r="N68" s="82"/>
      <c r="O68" s="85"/>
      <c r="P68" s="22"/>
      <c r="Q68" s="20"/>
      <c r="R68" s="16">
        <f>R66+C68+I66</f>
        <v>17534.106807850418</v>
      </c>
      <c r="S68" s="29">
        <f>(R68-(B3+SUM(I3:I66)))/(B3+SUM(I3:I66))</f>
        <v>7.7670534039252086</v>
      </c>
      <c r="T68" s="29">
        <f>D68/B68-1</f>
        <v>4.4999999999999929E-2</v>
      </c>
      <c r="U68" s="45"/>
      <c r="V68"/>
      <c r="W68"/>
      <c r="X68"/>
      <c r="Y68"/>
      <c r="Z68" s="65"/>
      <c r="AA68"/>
      <c r="AB68"/>
      <c r="AC68"/>
      <c r="AD68"/>
      <c r="AE68"/>
    </row>
    <row r="69" spans="1:31" s="24" customFormat="1">
      <c r="A69" s="1">
        <f>A68+7</f>
        <v>44920</v>
      </c>
      <c r="B69" s="19">
        <f>D68+I68-P68</f>
        <v>17534.106807850418</v>
      </c>
      <c r="C69" s="70" cm="1">
        <f t="array" ref="C69">(B69*required_return_medium)</f>
        <v>789.03480635326878</v>
      </c>
      <c r="D69" s="20">
        <f>B69+C69</f>
        <v>18323.141614203687</v>
      </c>
      <c r="E69" s="16">
        <f t="shared" ref="E69:E71" si="58">B69/2500</f>
        <v>7.0136427231401672</v>
      </c>
      <c r="F69" s="16">
        <f>E69</f>
        <v>7.0136427231401672</v>
      </c>
      <c r="G69" s="94">
        <f t="shared" ref="G69:G71" si="59">(D69-B69)/F69</f>
        <v>112.50000000000006</v>
      </c>
      <c r="H69" s="63">
        <f>Z20</f>
        <v>3.584036635602065</v>
      </c>
      <c r="I69" s="23"/>
      <c r="J69" s="23"/>
      <c r="K69" s="20">
        <f>D69+I69-J69</f>
        <v>18323.141614203687</v>
      </c>
      <c r="L69" s="83">
        <f>(0.7*B69)</f>
        <v>12273.874765495291</v>
      </c>
      <c r="M69" s="97">
        <f>E69*50/B69</f>
        <v>0.02</v>
      </c>
      <c r="N69" s="82"/>
      <c r="O69" s="85"/>
      <c r="P69" s="22"/>
      <c r="Q69" s="20"/>
      <c r="R69" s="16">
        <f>R68+C69+I68</f>
        <v>18323.141614203687</v>
      </c>
      <c r="S69" s="29">
        <f>(R69-(B3+SUM(I3:I68)))/(B3+SUM(I3:I68))</f>
        <v>8.1615708071018442</v>
      </c>
      <c r="T69" s="29">
        <f t="shared" ref="T69:T71" si="60">D69/B69-1</f>
        <v>4.4999999999999929E-2</v>
      </c>
      <c r="U69" s="45"/>
      <c r="V69"/>
      <c r="W69"/>
      <c r="X69"/>
      <c r="Y69"/>
      <c r="Z69" s="65"/>
      <c r="AA69"/>
      <c r="AB69"/>
      <c r="AC69"/>
      <c r="AD69"/>
      <c r="AE69"/>
    </row>
    <row r="70" spans="1:31" s="24" customFormat="1">
      <c r="A70" s="1">
        <f>A69+7</f>
        <v>44927</v>
      </c>
      <c r="B70" s="19">
        <f>D69+I69-P69</f>
        <v>18323.141614203687</v>
      </c>
      <c r="C70" s="70" cm="1">
        <f t="array" ref="C70">(B70*required_return_medium)</f>
        <v>824.54137263916584</v>
      </c>
      <c r="D70" s="20">
        <f>B70+C70</f>
        <v>19147.682986842854</v>
      </c>
      <c r="E70" s="16">
        <f t="shared" si="58"/>
        <v>7.3292566456814745</v>
      </c>
      <c r="F70" s="16">
        <f>E70</f>
        <v>7.3292566456814745</v>
      </c>
      <c r="G70" s="94">
        <f t="shared" si="59"/>
        <v>112.50000000000017</v>
      </c>
      <c r="H70" s="63">
        <f>Z21</f>
        <v>3.8132384673821678</v>
      </c>
      <c r="I70" s="23"/>
      <c r="J70" s="23"/>
      <c r="K70" s="20">
        <f>D70+I70-J70</f>
        <v>19147.682986842854</v>
      </c>
      <c r="L70" s="83">
        <f>(0.7*B70)</f>
        <v>12826.199129942581</v>
      </c>
      <c r="M70" s="97">
        <f t="shared" ref="M70:M71" si="61">E70*50/B70</f>
        <v>0.02</v>
      </c>
      <c r="N70" s="82"/>
      <c r="O70" s="85"/>
      <c r="P70" s="22"/>
      <c r="Q70" s="20"/>
      <c r="R70" s="16">
        <f>R69+C70+I69</f>
        <v>19147.682986842854</v>
      </c>
      <c r="S70" s="29">
        <f>(R70-(B3+SUM(I3:I69)))/(B3+SUM(I3:I69))</f>
        <v>8.5738414934214262</v>
      </c>
      <c r="T70" s="29">
        <f t="shared" si="60"/>
        <v>4.5000000000000151E-2</v>
      </c>
      <c r="U70" s="45"/>
      <c r="V70"/>
      <c r="W70"/>
      <c r="X70"/>
      <c r="Y70"/>
      <c r="Z70" s="65"/>
      <c r="AA70"/>
      <c r="AB70"/>
      <c r="AC70"/>
      <c r="AD70"/>
      <c r="AE70"/>
    </row>
    <row r="71" spans="1:31" s="24" customFormat="1" ht="15" thickBot="1">
      <c r="A71" s="6">
        <f>A70+7</f>
        <v>44934</v>
      </c>
      <c r="B71" s="19">
        <f>D70+I70-P70</f>
        <v>19147.682986842854</v>
      </c>
      <c r="C71" s="70" cm="1">
        <f t="array" ref="C71">(B71*required_return_medium)</f>
        <v>861.64573440792844</v>
      </c>
      <c r="D71" s="20">
        <f>B71+C71</f>
        <v>20009.328721250782</v>
      </c>
      <c r="E71" s="16">
        <f t="shared" si="58"/>
        <v>7.6590731947371413</v>
      </c>
      <c r="F71" s="16">
        <f>E71</f>
        <v>7.6590731947371413</v>
      </c>
      <c r="G71" s="94">
        <f t="shared" si="59"/>
        <v>112.49999999999996</v>
      </c>
      <c r="H71" s="63">
        <f>Z22</f>
        <v>4.0539003907512763</v>
      </c>
      <c r="I71" s="25"/>
      <c r="J71" s="25"/>
      <c r="K71" s="20">
        <f>D71+I71-J71</f>
        <v>20009.328721250782</v>
      </c>
      <c r="L71" s="83">
        <f>(0.7*B71)</f>
        <v>13403.378090789996</v>
      </c>
      <c r="M71" s="97">
        <f t="shared" si="61"/>
        <v>1.9999999999999997E-2</v>
      </c>
      <c r="N71" s="82"/>
      <c r="O71" s="86"/>
      <c r="P71" s="22"/>
      <c r="Q71" s="20"/>
      <c r="R71" s="16">
        <f>R70+C71+I70</f>
        <v>20009.328721250782</v>
      </c>
      <c r="S71" s="29">
        <f>(R71-(B3+SUM(I3:I70)))/(B3+SUM(I3:I70))</f>
        <v>9.0046643606253909</v>
      </c>
      <c r="T71" s="29">
        <f t="shared" si="60"/>
        <v>4.4999999999999929E-2</v>
      </c>
      <c r="U71" s="45"/>
      <c r="V71"/>
      <c r="W71"/>
      <c r="X71"/>
      <c r="Y71"/>
      <c r="Z71" s="65"/>
      <c r="AA71"/>
      <c r="AB71"/>
      <c r="AC71"/>
      <c r="AD71"/>
      <c r="AE71"/>
    </row>
    <row r="72" spans="1:31" ht="15" thickBot="1">
      <c r="A72" s="2"/>
      <c r="B72" s="3"/>
      <c r="C72" s="4"/>
      <c r="D72" s="4"/>
      <c r="E72" s="4"/>
      <c r="F72" s="4"/>
      <c r="G72" s="4"/>
      <c r="H72" s="62"/>
      <c r="I72" s="4"/>
      <c r="J72" s="4"/>
      <c r="K72" s="4"/>
      <c r="L72" s="5"/>
      <c r="M72" s="4"/>
      <c r="N72" s="4"/>
      <c r="O72" s="4"/>
      <c r="P72" s="4"/>
      <c r="Q72" s="4"/>
      <c r="R72" s="4"/>
      <c r="S72" s="30"/>
      <c r="T72" s="30"/>
    </row>
    <row r="73" spans="1:31" s="24" customFormat="1">
      <c r="A73" s="1">
        <f>A71+7</f>
        <v>44941</v>
      </c>
      <c r="B73" s="19">
        <f>D71+I71-P71</f>
        <v>20009.328721250782</v>
      </c>
      <c r="C73" s="70" cm="1">
        <f t="array" ref="C73">(B73*required_return_medium)</f>
        <v>900.41979245628511</v>
      </c>
      <c r="D73" s="16">
        <f>B73+C73</f>
        <v>20909.748513707069</v>
      </c>
      <c r="E73" s="16">
        <f>B73/2500</f>
        <v>8.0037314885003124</v>
      </c>
      <c r="F73" s="16">
        <f>E73</f>
        <v>8.0037314885003124</v>
      </c>
      <c r="G73" s="95">
        <f>(D73-B73)/F73</f>
        <v>112.50000000000021</v>
      </c>
      <c r="H73" s="63">
        <f>Z23</f>
        <v>4.30659541028884</v>
      </c>
      <c r="I73" s="23"/>
      <c r="J73" s="23"/>
      <c r="K73" s="16">
        <f>D73+I73-J73</f>
        <v>20909.748513707069</v>
      </c>
      <c r="L73" s="83">
        <f>(0.7*B73)</f>
        <v>14006.530104875546</v>
      </c>
      <c r="M73" s="97">
        <f>E73*50/B73</f>
        <v>0.02</v>
      </c>
      <c r="N73" s="82"/>
      <c r="O73" s="85"/>
      <c r="P73" s="22"/>
      <c r="Q73" s="20"/>
      <c r="R73" s="16">
        <f>R71+C73+I71</f>
        <v>20909.748513707069</v>
      </c>
      <c r="S73" s="29">
        <f>(R73-(B3+SUM(I3:I71)))/(B3+SUM(I3:I71))</f>
        <v>9.4548742568535342</v>
      </c>
      <c r="T73" s="29">
        <f>D73/B73-1</f>
        <v>4.5000000000000151E-2</v>
      </c>
      <c r="U73" s="45"/>
      <c r="V73"/>
      <c r="W73"/>
      <c r="X73"/>
      <c r="Y73"/>
      <c r="Z73" s="65"/>
      <c r="AA73"/>
      <c r="AB73"/>
      <c r="AC73"/>
      <c r="AD73"/>
      <c r="AE73"/>
    </row>
    <row r="74" spans="1:31" s="24" customFormat="1">
      <c r="A74" s="1">
        <f>A73+7</f>
        <v>44948</v>
      </c>
      <c r="B74" s="19">
        <f>D73+I73-P73</f>
        <v>20909.748513707069</v>
      </c>
      <c r="C74" s="70" cm="1">
        <f t="array" ref="C74">(B74*required_return_medium)</f>
        <v>940.93868311681808</v>
      </c>
      <c r="D74" s="20">
        <f>B74+C74</f>
        <v>21850.687196823888</v>
      </c>
      <c r="E74" s="16">
        <f t="shared" ref="E74:E76" si="62">B74/2500</f>
        <v>8.3638994054828277</v>
      </c>
      <c r="F74" s="16">
        <f>E74</f>
        <v>8.3638994054828277</v>
      </c>
      <c r="G74" s="94">
        <f t="shared" ref="G74:G76" si="63">(D74-B74)/F74</f>
        <v>112.50000000000016</v>
      </c>
      <c r="H74" s="63">
        <f>Z24</f>
        <v>4.5719251808032819</v>
      </c>
      <c r="I74" s="23"/>
      <c r="J74" s="23"/>
      <c r="K74" s="20">
        <f>D74+I74-J74</f>
        <v>21850.687196823888</v>
      </c>
      <c r="L74" s="83">
        <f>(0.7*B74)</f>
        <v>14636.823959594947</v>
      </c>
      <c r="M74" s="97">
        <f>E74*50/B74</f>
        <v>0.02</v>
      </c>
      <c r="N74" s="82"/>
      <c r="O74" s="85"/>
      <c r="P74" s="22"/>
      <c r="Q74" s="20"/>
      <c r="R74" s="16">
        <f>R73+C74+I73</f>
        <v>21850.687196823888</v>
      </c>
      <c r="S74" s="29">
        <f>(R74-(B3+SUM(I3:I73)))/(B3+SUM(I3:I73))</f>
        <v>9.9253435984119438</v>
      </c>
      <c r="T74" s="29">
        <f t="shared" ref="T74:T76" si="64">D74/B74-1</f>
        <v>4.5000000000000151E-2</v>
      </c>
      <c r="U74" s="45"/>
      <c r="V74"/>
      <c r="W74"/>
      <c r="X74"/>
      <c r="Y74"/>
      <c r="Z74" s="65"/>
      <c r="AA74"/>
      <c r="AB74"/>
      <c r="AC74"/>
      <c r="AD74"/>
      <c r="AE74"/>
    </row>
    <row r="75" spans="1:31" s="24" customFormat="1">
      <c r="A75" s="1">
        <f>A74+7</f>
        <v>44955</v>
      </c>
      <c r="B75" s="19">
        <f>D74+I74-P74</f>
        <v>21850.687196823888</v>
      </c>
      <c r="C75" s="70" cm="1">
        <f t="array" ref="C75">(B75*required_return_medium)</f>
        <v>983.28092385707498</v>
      </c>
      <c r="D75" s="20">
        <f>B75+C75</f>
        <v>22833.968120680962</v>
      </c>
      <c r="E75" s="16">
        <f t="shared" si="62"/>
        <v>8.7402748787295561</v>
      </c>
      <c r="F75" s="16">
        <f>E75</f>
        <v>8.7402748787295561</v>
      </c>
      <c r="G75" s="94">
        <f t="shared" si="63"/>
        <v>112.49999999999982</v>
      </c>
      <c r="H75" s="63">
        <f>Z25</f>
        <v>4.8505214398434466</v>
      </c>
      <c r="I75" s="23"/>
      <c r="J75" s="23"/>
      <c r="K75" s="20">
        <f>D75+I75-J75</f>
        <v>22833.968120680962</v>
      </c>
      <c r="L75" s="83">
        <f>(0.7*B75)</f>
        <v>15295.481037776721</v>
      </c>
      <c r="M75" s="97">
        <f t="shared" ref="M75:M76" si="65">E75*50/B75</f>
        <v>0.02</v>
      </c>
      <c r="N75" s="82"/>
      <c r="O75" s="85"/>
      <c r="P75" s="22"/>
      <c r="Q75" s="20"/>
      <c r="R75" s="16">
        <f>R74+C75+I74</f>
        <v>22833.968120680962</v>
      </c>
      <c r="S75" s="29">
        <f>(R75-(B3+SUM(I3:I74)))/(B3+SUM(I3:I74))</f>
        <v>10.41698406034048</v>
      </c>
      <c r="T75" s="29">
        <f t="shared" si="64"/>
        <v>4.4999999999999929E-2</v>
      </c>
      <c r="U75" s="45"/>
      <c r="V75"/>
      <c r="W75"/>
      <c r="X75"/>
      <c r="Y75"/>
      <c r="Z75" s="65"/>
      <c r="AA75"/>
      <c r="AB75"/>
      <c r="AC75"/>
      <c r="AD75"/>
      <c r="AE75"/>
    </row>
    <row r="76" spans="1:31" s="24" customFormat="1" ht="15" thickBot="1">
      <c r="A76" s="6">
        <f>A75+7</f>
        <v>44962</v>
      </c>
      <c r="B76" s="19">
        <f>D75+I75-P75</f>
        <v>22833.968120680962</v>
      </c>
      <c r="C76" s="70" cm="1">
        <f t="array" ref="C76">(B76*required_return_medium)</f>
        <v>1027.5285654306433</v>
      </c>
      <c r="D76" s="20">
        <f>B76+C76</f>
        <v>23861.496686111605</v>
      </c>
      <c r="E76" s="16">
        <f t="shared" si="62"/>
        <v>9.1335872482723843</v>
      </c>
      <c r="F76" s="16">
        <f>E76</f>
        <v>9.1335872482723843</v>
      </c>
      <c r="G76" s="94">
        <f t="shared" si="63"/>
        <v>112.49999999999993</v>
      </c>
      <c r="H76" s="63">
        <f>Z26</f>
        <v>5.1430475118356194</v>
      </c>
      <c r="I76" s="25"/>
      <c r="J76" s="25"/>
      <c r="K76" s="20">
        <f>D76+I76-J76</f>
        <v>23861.496686111605</v>
      </c>
      <c r="L76" s="83">
        <f>(0.7*B76)</f>
        <v>15983.777684476672</v>
      </c>
      <c r="M76" s="97">
        <f t="shared" si="65"/>
        <v>0.02</v>
      </c>
      <c r="N76" s="82"/>
      <c r="O76" s="86"/>
      <c r="P76" s="22"/>
      <c r="Q76" s="20"/>
      <c r="R76" s="16">
        <f>R75+C76+I75</f>
        <v>23861.496686111605</v>
      </c>
      <c r="S76" s="29">
        <f>(R76-(B3+SUM(I3:I75)))/(B3+SUM(I3:I75))</f>
        <v>10.930748343055802</v>
      </c>
      <c r="T76" s="29">
        <f t="shared" si="64"/>
        <v>4.4999999999999929E-2</v>
      </c>
      <c r="U76" s="45"/>
      <c r="V76"/>
      <c r="W76"/>
      <c r="X76"/>
      <c r="Y76"/>
      <c r="Z76" s="65"/>
      <c r="AA76"/>
      <c r="AB76"/>
      <c r="AC76"/>
      <c r="AD76"/>
      <c r="AE76"/>
    </row>
    <row r="77" spans="1:31" ht="15" thickBot="1">
      <c r="A77" s="2"/>
      <c r="B77" s="3"/>
      <c r="C77" s="14"/>
      <c r="D77" s="4"/>
      <c r="E77" s="4"/>
      <c r="F77" s="4"/>
      <c r="G77" s="4"/>
      <c r="H77" s="62"/>
      <c r="I77" s="4"/>
      <c r="J77" s="4"/>
      <c r="K77" s="4"/>
      <c r="L77" s="5"/>
      <c r="M77" s="4"/>
      <c r="N77" s="4"/>
      <c r="O77" s="4"/>
      <c r="P77" s="4"/>
      <c r="Q77" s="4"/>
      <c r="R77" s="4"/>
      <c r="S77" s="30"/>
      <c r="T77" s="30"/>
    </row>
    <row r="78" spans="1:31" s="24" customFormat="1">
      <c r="A78" s="1">
        <f>A76+7</f>
        <v>44969</v>
      </c>
      <c r="B78" s="19">
        <f>D76+I76-P76</f>
        <v>23861.496686111605</v>
      </c>
      <c r="C78" s="70" cm="1">
        <f t="array" ref="C78">(B78*required_return_medium)</f>
        <v>1073.7673508750222</v>
      </c>
      <c r="D78" s="16">
        <f>B78+C78</f>
        <v>24935.264036986628</v>
      </c>
      <c r="E78" s="16">
        <f>B78/2500</f>
        <v>9.5445986744446412</v>
      </c>
      <c r="F78" s="16">
        <f>E78</f>
        <v>9.5445986744446412</v>
      </c>
      <c r="G78" s="95">
        <f>(D78-B78)/F78</f>
        <v>112.5000000000001</v>
      </c>
      <c r="H78" s="63">
        <f>Z27</f>
        <v>5.4501998874273996</v>
      </c>
      <c r="I78" s="23"/>
      <c r="J78" s="23"/>
      <c r="K78" s="16">
        <f>D78+I78-J78</f>
        <v>24935.264036986628</v>
      </c>
      <c r="L78" s="83">
        <f>(0.7*B78)</f>
        <v>16703.047680278123</v>
      </c>
      <c r="M78" s="97">
        <f>E78*50/B78</f>
        <v>1.9999999999999997E-2</v>
      </c>
      <c r="N78" s="82"/>
      <c r="O78" s="85"/>
      <c r="P78" s="22"/>
      <c r="Q78" s="20"/>
      <c r="R78" s="16">
        <f>R76+C78+I76</f>
        <v>24935.264036986628</v>
      </c>
      <c r="S78" s="29">
        <f>(R78-(B3+SUM(I3:I76)))/(B3+SUM(I3:I76))</f>
        <v>11.467632018493314</v>
      </c>
      <c r="T78" s="29">
        <f>D78/B78-1</f>
        <v>4.4999999999999929E-2</v>
      </c>
      <c r="U78" s="45"/>
      <c r="V78"/>
      <c r="W78"/>
      <c r="X78"/>
      <c r="Y78"/>
      <c r="Z78" s="65"/>
      <c r="AA78"/>
      <c r="AB78"/>
      <c r="AC78"/>
      <c r="AD78"/>
      <c r="AE78"/>
    </row>
    <row r="79" spans="1:31" s="24" customFormat="1">
      <c r="A79" s="1">
        <f>A78+7</f>
        <v>44976</v>
      </c>
      <c r="B79" s="19">
        <f>D78+I78-P78</f>
        <v>24935.264036986628</v>
      </c>
      <c r="C79" s="70" cm="1">
        <f t="array" ref="C79">(B79*required_return_medium)</f>
        <v>1122.0868816643981</v>
      </c>
      <c r="D79" s="20">
        <f>B79+C79</f>
        <v>26057.350918651027</v>
      </c>
      <c r="E79" s="16">
        <f t="shared" ref="E79:E81" si="66">B79/2500</f>
        <v>9.9741056147946505</v>
      </c>
      <c r="F79" s="16">
        <f>E79</f>
        <v>9.9741056147946505</v>
      </c>
      <c r="G79" s="94">
        <f t="shared" ref="G79:G81" si="67">(D79-B79)/F79</f>
        <v>112.50000000000016</v>
      </c>
      <c r="H79" s="63">
        <f t="shared" ref="H79:H81" si="68">Z28</f>
        <v>5.7727098817987699</v>
      </c>
      <c r="I79" s="23"/>
      <c r="J79" s="23"/>
      <c r="K79" s="20">
        <f>D79+I79-J79</f>
        <v>26057.350918651027</v>
      </c>
      <c r="L79" s="83">
        <f>(0.7*B79)</f>
        <v>17454.684825890639</v>
      </c>
      <c r="M79" s="97">
        <f>E79*50/B79</f>
        <v>0.02</v>
      </c>
      <c r="N79" s="82"/>
      <c r="O79" s="85"/>
      <c r="P79" s="22"/>
      <c r="Q79" s="20"/>
      <c r="R79" s="16">
        <f>R78+C79+I78</f>
        <v>26057.350918651027</v>
      </c>
      <c r="S79" s="29">
        <f>(R79-(B3+SUM(I3:I78)))/(B3+SUM(I3:I78))</f>
        <v>12.028675459325514</v>
      </c>
      <c r="T79" s="29">
        <f t="shared" ref="T79:T81" si="69">D79/B79-1</f>
        <v>4.5000000000000151E-2</v>
      </c>
      <c r="U79" s="45"/>
      <c r="V79"/>
      <c r="W79"/>
      <c r="X79"/>
      <c r="Y79"/>
      <c r="Z79" s="65"/>
      <c r="AA79"/>
      <c r="AB79"/>
      <c r="AC79"/>
      <c r="AD79"/>
      <c r="AE79"/>
    </row>
    <row r="80" spans="1:31" s="24" customFormat="1">
      <c r="A80" s="1">
        <f>A79+7</f>
        <v>44983</v>
      </c>
      <c r="B80" s="19">
        <f>D79+I79-P79</f>
        <v>26057.350918651027</v>
      </c>
      <c r="C80" s="70" cm="1">
        <f t="array" ref="C80">(B80*required_return_medium)</f>
        <v>1172.5807913392962</v>
      </c>
      <c r="D80" s="20">
        <f>B80+C80</f>
        <v>27229.931709990324</v>
      </c>
      <c r="E80" s="16">
        <f t="shared" si="66"/>
        <v>10.422940367460411</v>
      </c>
      <c r="F80" s="16">
        <f>E80</f>
        <v>10.422940367460411</v>
      </c>
      <c r="G80" s="94">
        <f t="shared" si="67"/>
        <v>112.50000000000001</v>
      </c>
      <c r="H80" s="63">
        <f t="shared" si="68"/>
        <v>6.1113453758887077</v>
      </c>
      <c r="I80" s="23"/>
      <c r="J80" s="23"/>
      <c r="K80" s="20">
        <f>D80+I80-J80</f>
        <v>27229.931709990324</v>
      </c>
      <c r="L80" s="83">
        <f>(0.7*B80)</f>
        <v>18240.145643055719</v>
      </c>
      <c r="M80" s="97">
        <f t="shared" ref="M80:M81" si="70">E80*50/B80</f>
        <v>1.9999999999999997E-2</v>
      </c>
      <c r="N80" s="82"/>
      <c r="O80" s="85"/>
      <c r="P80" s="22"/>
      <c r="Q80" s="20"/>
      <c r="R80" s="16">
        <f>R79+C80+I79</f>
        <v>27229.931709990324</v>
      </c>
      <c r="S80" s="29">
        <f>(R80-(B3+SUM(I3:I79)))/(B3+SUM(I3:I79))</f>
        <v>12.614965854995162</v>
      </c>
      <c r="T80" s="29">
        <f t="shared" si="69"/>
        <v>4.4999999999999929E-2</v>
      </c>
      <c r="U80" s="45"/>
      <c r="V80"/>
      <c r="W80"/>
      <c r="X80"/>
      <c r="Y80"/>
      <c r="Z80" s="65"/>
      <c r="AA80"/>
      <c r="AB80"/>
      <c r="AC80"/>
      <c r="AD80"/>
      <c r="AE80"/>
    </row>
    <row r="81" spans="1:31" s="24" customFormat="1" ht="15" thickBot="1">
      <c r="A81" s="6">
        <f>A80+7</f>
        <v>44990</v>
      </c>
      <c r="B81" s="19">
        <f>D80+I80-P80</f>
        <v>27229.931709990324</v>
      </c>
      <c r="C81" s="70" cm="1">
        <f t="array" ref="C81">(B81*required_return_medium)</f>
        <v>1225.3469269495645</v>
      </c>
      <c r="D81" s="20">
        <f>B81+C81</f>
        <v>28455.278636939889</v>
      </c>
      <c r="E81" s="16">
        <f t="shared" si="66"/>
        <v>10.89197268399613</v>
      </c>
      <c r="F81" s="16">
        <f>E81</f>
        <v>10.89197268399613</v>
      </c>
      <c r="G81" s="94">
        <f t="shared" si="67"/>
        <v>112.50000000000007</v>
      </c>
      <c r="H81" s="63">
        <f t="shared" si="68"/>
        <v>6.4669126446831431</v>
      </c>
      <c r="I81" s="25"/>
      <c r="J81" s="25"/>
      <c r="K81" s="20">
        <f>D81+I81-J81</f>
        <v>28455.278636939889</v>
      </c>
      <c r="L81" s="83">
        <f>(0.7*B81)</f>
        <v>19060.952196993225</v>
      </c>
      <c r="M81" s="97">
        <f t="shared" si="70"/>
        <v>0.02</v>
      </c>
      <c r="N81" s="82"/>
      <c r="O81" s="86"/>
      <c r="P81" s="22"/>
      <c r="Q81" s="20"/>
      <c r="R81" s="16">
        <f>R80+C81+I80</f>
        <v>28455.278636939889</v>
      </c>
      <c r="S81" s="29">
        <f>(R81-(B3+SUM(I3:I80)))/(B3+SUM(I3:I80))</f>
        <v>13.227639318469944</v>
      </c>
      <c r="T81" s="29">
        <f t="shared" si="69"/>
        <v>4.4999999999999929E-2</v>
      </c>
      <c r="U81" s="45"/>
      <c r="V81"/>
      <c r="W81"/>
      <c r="X81"/>
      <c r="Y81"/>
      <c r="Z81" s="65"/>
      <c r="AA81"/>
      <c r="AB81"/>
      <c r="AC81"/>
      <c r="AD81"/>
      <c r="AE81"/>
    </row>
    <row r="82" spans="1:31" ht="15" thickBot="1">
      <c r="A82" s="2"/>
      <c r="B82" s="3"/>
      <c r="C82" s="14"/>
      <c r="D82" s="4"/>
      <c r="E82" s="4"/>
      <c r="F82" s="4"/>
      <c r="G82" s="4"/>
      <c r="H82" s="62"/>
      <c r="I82" s="4"/>
      <c r="J82" s="4"/>
      <c r="K82" s="4"/>
      <c r="L82" s="5"/>
      <c r="M82" s="4"/>
      <c r="N82" s="4"/>
      <c r="O82" s="4"/>
      <c r="P82" s="4"/>
      <c r="Q82" s="4"/>
      <c r="R82" s="4"/>
      <c r="S82" s="30"/>
      <c r="T82" s="30"/>
    </row>
    <row r="83" spans="1:31" s="24" customFormat="1">
      <c r="A83" s="1">
        <f>A81+7</f>
        <v>44997</v>
      </c>
      <c r="B83" s="19">
        <f>D81+I81-P81</f>
        <v>28455.278636939889</v>
      </c>
      <c r="C83" s="70" cm="1">
        <f t="array" ref="C83">(B83*required_return_medium)</f>
        <v>1280.487538662295</v>
      </c>
      <c r="D83" s="16">
        <f>B83+C83</f>
        <v>29735.766175602184</v>
      </c>
      <c r="E83" s="16">
        <f>B83/2500</f>
        <v>11.382111454775956</v>
      </c>
      <c r="F83" s="16">
        <f>E83</f>
        <v>11.382111454775956</v>
      </c>
      <c r="G83" s="95">
        <f>(D83-B83)/F83</f>
        <v>112.50000000000003</v>
      </c>
      <c r="H83" s="63">
        <f>Z31</f>
        <v>6.8402582769173002</v>
      </c>
      <c r="I83" s="23"/>
      <c r="J83" s="23"/>
      <c r="K83" s="16">
        <f>D83+I83-J83</f>
        <v>29735.766175602184</v>
      </c>
      <c r="L83" s="83">
        <f>(0.7*B83)</f>
        <v>19918.695045857919</v>
      </c>
      <c r="M83" s="97">
        <f>E83*50/B83</f>
        <v>0.02</v>
      </c>
      <c r="N83" s="82"/>
      <c r="O83" s="85"/>
      <c r="P83" s="22"/>
      <c r="Q83" s="20"/>
      <c r="R83" s="16">
        <f>R81+C83+I81</f>
        <v>29735.766175602184</v>
      </c>
      <c r="S83" s="29">
        <f>(R83-(B3+SUM(I3:I81)))/(B3+SUM(I3:I81))</f>
        <v>13.867883087801092</v>
      </c>
      <c r="T83" s="29">
        <f>D83/B83-1</f>
        <v>4.4999999999999929E-2</v>
      </c>
      <c r="U83" s="45"/>
      <c r="V83"/>
      <c r="W83"/>
      <c r="X83"/>
      <c r="Y83"/>
      <c r="Z83" s="65"/>
      <c r="AA83"/>
      <c r="AB83"/>
      <c r="AC83"/>
      <c r="AD83"/>
      <c r="AE83"/>
    </row>
    <row r="84" spans="1:31" s="24" customFormat="1">
      <c r="A84" s="1">
        <f>A83+7</f>
        <v>45004</v>
      </c>
      <c r="B84" s="19">
        <f>D83+I83-P83</f>
        <v>29735.766175602184</v>
      </c>
      <c r="C84" s="70" cm="1">
        <f t="array" ref="C84">(B84*required_return_medium)</f>
        <v>1338.1094779020982</v>
      </c>
      <c r="D84" s="20">
        <f>B84+C84</f>
        <v>31073.875653504281</v>
      </c>
      <c r="E84" s="16">
        <f t="shared" ref="E84:E86" si="71">B84/2500</f>
        <v>11.894306470240874</v>
      </c>
      <c r="F84" s="16">
        <f>E84</f>
        <v>11.894306470240874</v>
      </c>
      <c r="G84" s="94">
        <f t="shared" ref="G84:G86" si="72">(D84-B84)/F84</f>
        <v>112.49999999999987</v>
      </c>
      <c r="H84" s="63">
        <f t="shared" ref="H84:H86" si="73">Z32</f>
        <v>7.2322711907631652</v>
      </c>
      <c r="I84" s="23"/>
      <c r="J84" s="23"/>
      <c r="K84" s="20">
        <f>D84+I84-J84</f>
        <v>31073.875653504281</v>
      </c>
      <c r="L84" s="83">
        <f>(0.7*B84)</f>
        <v>20815.036322921529</v>
      </c>
      <c r="M84" s="97">
        <f>E84*50/B84</f>
        <v>0.02</v>
      </c>
      <c r="N84" s="82"/>
      <c r="O84" s="85"/>
      <c r="P84" s="22"/>
      <c r="Q84" s="20"/>
      <c r="R84" s="16">
        <f>R83+C84+I83</f>
        <v>31073.875653504281</v>
      </c>
      <c r="S84" s="29">
        <f>(R84-(B3+SUM(I3:I83)))/(B3+SUM(I3:I83))</f>
        <v>14.536937826752141</v>
      </c>
      <c r="T84" s="29">
        <f t="shared" ref="T84:T86" si="74">D84/B84-1</f>
        <v>4.4999999999999929E-2</v>
      </c>
      <c r="U84" s="45"/>
      <c r="V84"/>
      <c r="W84"/>
      <c r="X84"/>
      <c r="Y84"/>
      <c r="Z84" s="65"/>
      <c r="AA84"/>
      <c r="AB84"/>
      <c r="AC84"/>
      <c r="AD84"/>
      <c r="AE84"/>
    </row>
    <row r="85" spans="1:31" s="24" customFormat="1">
      <c r="A85" s="1">
        <f>A84+7</f>
        <v>45011</v>
      </c>
      <c r="B85" s="19">
        <f>D84+I84-P84</f>
        <v>31073.875653504281</v>
      </c>
      <c r="C85" s="70" cm="1">
        <f t="array" ref="C85">(B85*required_return_medium)</f>
        <v>1398.3244044076926</v>
      </c>
      <c r="D85" s="20">
        <f>B85+C85</f>
        <v>32472.200057911974</v>
      </c>
      <c r="E85" s="16">
        <f t="shared" si="71"/>
        <v>12.429550261401712</v>
      </c>
      <c r="F85" s="16">
        <f>E85</f>
        <v>12.429550261401712</v>
      </c>
      <c r="G85" s="94">
        <f t="shared" si="72"/>
        <v>112.50000000000001</v>
      </c>
      <c r="H85" s="63">
        <f t="shared" si="73"/>
        <v>7.6438847503013241</v>
      </c>
      <c r="I85" s="23"/>
      <c r="J85" s="23"/>
      <c r="K85" s="20">
        <f>D85+I85-J85</f>
        <v>32472.200057911974</v>
      </c>
      <c r="L85" s="83">
        <f>(0.7*B85)</f>
        <v>21751.712957452997</v>
      </c>
      <c r="M85" s="97">
        <f t="shared" ref="M85:M86" si="75">E85*50/B85</f>
        <v>0.02</v>
      </c>
      <c r="N85" s="82"/>
      <c r="O85" s="85"/>
      <c r="P85" s="22"/>
      <c r="Q85" s="20"/>
      <c r="R85" s="16">
        <f>R84+C85+I84</f>
        <v>32472.200057911974</v>
      </c>
      <c r="S85" s="29">
        <f>(R85-(B3+SUM(I3:I84)))/(B3+SUM(I3:I84))</f>
        <v>15.236100028955986</v>
      </c>
      <c r="T85" s="29">
        <f t="shared" si="74"/>
        <v>4.4999999999999929E-2</v>
      </c>
      <c r="U85" s="45"/>
      <c r="V85"/>
      <c r="W85"/>
      <c r="X85"/>
      <c r="Y85"/>
      <c r="Z85" s="65"/>
      <c r="AA85"/>
      <c r="AB85"/>
      <c r="AC85"/>
      <c r="AD85"/>
      <c r="AE85"/>
    </row>
    <row r="86" spans="1:31" s="24" customFormat="1" ht="15" thickBot="1">
      <c r="A86" s="6">
        <f>A85+7</f>
        <v>45018</v>
      </c>
      <c r="B86" s="19">
        <f>D85+I85-P85</f>
        <v>32472.200057911974</v>
      </c>
      <c r="C86" s="70" cm="1">
        <f t="array" ref="C86">(B86*required_return_medium)</f>
        <v>1461.2490026060389</v>
      </c>
      <c r="D86" s="20">
        <f>B86+C86</f>
        <v>33933.449060518011</v>
      </c>
      <c r="E86" s="16">
        <f t="shared" si="71"/>
        <v>12.988880023164789</v>
      </c>
      <c r="F86" s="16">
        <f>E86</f>
        <v>12.988880023164789</v>
      </c>
      <c r="G86" s="94">
        <f t="shared" si="72"/>
        <v>112.49999999999984</v>
      </c>
      <c r="H86" s="63">
        <f t="shared" si="73"/>
        <v>8.0760789878163912</v>
      </c>
      <c r="I86" s="25"/>
      <c r="J86" s="25"/>
      <c r="K86" s="20">
        <f>D86+I86-J86</f>
        <v>33933.449060518011</v>
      </c>
      <c r="L86" s="83">
        <f>(0.7*B86)</f>
        <v>22730.540040538381</v>
      </c>
      <c r="M86" s="97">
        <f t="shared" si="75"/>
        <v>1.9999999999999997E-2</v>
      </c>
      <c r="N86" s="82"/>
      <c r="O86" s="86"/>
      <c r="P86" s="22"/>
      <c r="Q86" s="20"/>
      <c r="R86" s="16">
        <f>R85+C86+I85</f>
        <v>33933.449060518011</v>
      </c>
      <c r="S86" s="29">
        <f>(R86-(B3+SUM(I3:I85)))/(B3+SUM(I3:I85))</f>
        <v>15.966724530259006</v>
      </c>
      <c r="T86" s="29">
        <f t="shared" si="74"/>
        <v>4.4999999999999929E-2</v>
      </c>
      <c r="U86" s="45"/>
      <c r="V86"/>
      <c r="W86"/>
      <c r="X86"/>
      <c r="Y86"/>
      <c r="Z86" s="65"/>
      <c r="AA86"/>
      <c r="AB86"/>
      <c r="AC86"/>
      <c r="AD86"/>
      <c r="AE86"/>
    </row>
    <row r="87" spans="1:31" ht="15" thickBot="1">
      <c r="A87" s="2"/>
      <c r="B87" s="3"/>
      <c r="C87" s="14"/>
      <c r="D87" s="4"/>
      <c r="E87" s="4"/>
      <c r="F87" s="4"/>
      <c r="G87" s="4"/>
      <c r="H87" s="62"/>
      <c r="I87" s="4"/>
      <c r="J87" s="4"/>
      <c r="K87" s="4"/>
      <c r="L87" s="5"/>
      <c r="M87" s="4"/>
      <c r="N87" s="4"/>
      <c r="O87" s="4"/>
      <c r="P87" s="4"/>
      <c r="Q87" s="4"/>
      <c r="R87" s="4"/>
      <c r="S87" s="30"/>
      <c r="T87" s="30"/>
    </row>
    <row r="88" spans="1:31" s="24" customFormat="1">
      <c r="A88" s="1">
        <f>A86+7</f>
        <v>45025</v>
      </c>
      <c r="B88" s="19">
        <f>D86+I86-P86</f>
        <v>33933.449060518011</v>
      </c>
      <c r="C88" s="70" cm="1">
        <f t="array" ref="C88">(B88*required_return_medium)</f>
        <v>1527.0052077233104</v>
      </c>
      <c r="D88" s="16">
        <f>B88+C88</f>
        <v>35460.454268241323</v>
      </c>
      <c r="E88" s="16">
        <f>B88/2500</f>
        <v>13.573379624207204</v>
      </c>
      <c r="F88" s="16">
        <f>E88</f>
        <v>13.573379624207204</v>
      </c>
      <c r="G88" s="95">
        <f>(D88-B88)/F88</f>
        <v>112.50000000000013</v>
      </c>
      <c r="H88" s="63">
        <f>Z35</f>
        <v>8.5298829372072102</v>
      </c>
      <c r="I88" s="23"/>
      <c r="J88" s="23"/>
      <c r="K88" s="16">
        <f>D88+I88-J88</f>
        <v>35460.454268241323</v>
      </c>
      <c r="L88" s="83">
        <f>(0.7*B88)</f>
        <v>23753.414342362605</v>
      </c>
      <c r="M88" s="97">
        <f>E88*50/B88</f>
        <v>0.02</v>
      </c>
      <c r="N88" s="82"/>
      <c r="O88" s="85"/>
      <c r="P88" s="22"/>
      <c r="Q88" s="20"/>
      <c r="R88" s="16">
        <f>R86+C88+I86</f>
        <v>35460.454268241323</v>
      </c>
      <c r="S88" s="29">
        <f>(R88-(B3+SUM(I3:I86)))/(B3+SUM(I3:I86))</f>
        <v>16.730227134120661</v>
      </c>
      <c r="T88" s="29">
        <f>D88/B88-1</f>
        <v>4.5000000000000151E-2</v>
      </c>
      <c r="U88" s="45"/>
      <c r="V88"/>
      <c r="W88"/>
      <c r="X88"/>
      <c r="Y88"/>
      <c r="Z88" s="65"/>
      <c r="AA88"/>
      <c r="AB88"/>
      <c r="AC88"/>
      <c r="AD88"/>
      <c r="AE88"/>
    </row>
    <row r="89" spans="1:31" s="24" customFormat="1">
      <c r="A89" s="1">
        <f>A88+7</f>
        <v>45032</v>
      </c>
      <c r="B89" s="19">
        <f>D88+I88-P88</f>
        <v>35460.454268241323</v>
      </c>
      <c r="C89" s="70" cm="1">
        <f t="array" ref="C89">(B89*required_return_medium)</f>
        <v>1595.7204420708595</v>
      </c>
      <c r="D89" s="20">
        <f>B89+C89</f>
        <v>37056.174710312182</v>
      </c>
      <c r="E89" s="16">
        <f t="shared" ref="E89:E91" si="76">B89/2500</f>
        <v>14.184181707296529</v>
      </c>
      <c r="F89" s="16">
        <f>E89</f>
        <v>14.184181707296529</v>
      </c>
      <c r="G89" s="94">
        <f t="shared" ref="G89:G91" si="77">(D89-B89)/F89</f>
        <v>112.49999999999993</v>
      </c>
      <c r="H89" s="63">
        <f t="shared" ref="H89:H91" si="78">Z36</f>
        <v>9.0063770840675712</v>
      </c>
      <c r="I89" s="23"/>
      <c r="J89" s="23"/>
      <c r="K89" s="20">
        <f>D89+I89-J89</f>
        <v>37056.174710312182</v>
      </c>
      <c r="L89" s="83">
        <f>(0.7*B89)</f>
        <v>24822.317987768925</v>
      </c>
      <c r="M89" s="97">
        <f>E89*50/B89</f>
        <v>0.02</v>
      </c>
      <c r="N89" s="82"/>
      <c r="O89" s="85"/>
      <c r="P89" s="22"/>
      <c r="Q89" s="20"/>
      <c r="R89" s="16">
        <f>R88+C89+I88</f>
        <v>37056.174710312182</v>
      </c>
      <c r="S89" s="29">
        <f>(R89-(B3+SUM(I3:I88)))/(B3+SUM(I3:I88))</f>
        <v>17.528087355156092</v>
      </c>
      <c r="T89" s="29">
        <f t="shared" ref="T89:T91" si="79">D89/B89-1</f>
        <v>4.4999999999999929E-2</v>
      </c>
      <c r="U89" s="45"/>
      <c r="V89"/>
      <c r="W89"/>
      <c r="X89"/>
      <c r="Y89"/>
      <c r="Z89" s="65"/>
      <c r="AA89"/>
      <c r="AB89"/>
      <c r="AC89"/>
      <c r="AD89"/>
      <c r="AE89"/>
    </row>
    <row r="90" spans="1:31" s="24" customFormat="1">
      <c r="A90" s="1">
        <f>A89+7</f>
        <v>45039</v>
      </c>
      <c r="B90" s="19">
        <f>D89+I89-P89</f>
        <v>37056.174710312182</v>
      </c>
      <c r="C90" s="70" cm="1">
        <f t="array" ref="C90">(B90*required_return_medium)</f>
        <v>1667.527861964048</v>
      </c>
      <c r="D90" s="20">
        <f>B90+C90</f>
        <v>38723.702572276226</v>
      </c>
      <c r="E90" s="16">
        <f t="shared" si="76"/>
        <v>14.822469884124873</v>
      </c>
      <c r="F90" s="16">
        <f>E90</f>
        <v>14.822469884124873</v>
      </c>
      <c r="G90" s="94">
        <f t="shared" si="77"/>
        <v>112.49999999999977</v>
      </c>
      <c r="H90" s="63">
        <f t="shared" si="78"/>
        <v>9.5066959382709495</v>
      </c>
      <c r="I90" s="23"/>
      <c r="J90" s="23"/>
      <c r="K90" s="20">
        <f>D90+I90-J90</f>
        <v>38723.702572276226</v>
      </c>
      <c r="L90" s="83">
        <f>(0.7*B90)</f>
        <v>25939.322297218525</v>
      </c>
      <c r="M90" s="97">
        <f t="shared" ref="M90:M91" si="80">E90*50/B90</f>
        <v>0.02</v>
      </c>
      <c r="N90" s="82"/>
      <c r="O90" s="85"/>
      <c r="P90" s="22"/>
      <c r="Q90" s="20"/>
      <c r="R90" s="16">
        <f>R89+C90+I89</f>
        <v>38723.702572276226</v>
      </c>
      <c r="S90" s="29">
        <f>(R90-(B3+SUM(I3:I89)))/(B3+SUM(I3:I89))</f>
        <v>18.361851286138112</v>
      </c>
      <c r="T90" s="29">
        <f t="shared" si="79"/>
        <v>4.4999999999999929E-2</v>
      </c>
      <c r="U90" s="45"/>
      <c r="V90"/>
      <c r="W90"/>
      <c r="X90"/>
      <c r="Y90"/>
      <c r="Z90" s="65"/>
      <c r="AA90"/>
      <c r="AB90"/>
      <c r="AC90"/>
      <c r="AD90"/>
      <c r="AE90"/>
    </row>
    <row r="91" spans="1:31" s="24" customFormat="1" ht="15" thickBot="1">
      <c r="A91" s="6">
        <f>A90+7</f>
        <v>45046</v>
      </c>
      <c r="B91" s="19">
        <f>D90+I90-P90</f>
        <v>38723.702572276226</v>
      </c>
      <c r="C91" s="70" cm="1">
        <f t="array" ref="C91">(B91*required_return_medium)</f>
        <v>1742.5666157524302</v>
      </c>
      <c r="D91" s="20">
        <f>B91+C91</f>
        <v>40466.269188028658</v>
      </c>
      <c r="E91" s="16">
        <f t="shared" si="76"/>
        <v>15.489481028910491</v>
      </c>
      <c r="F91" s="16">
        <f>E91</f>
        <v>15.489481028910491</v>
      </c>
      <c r="G91" s="94">
        <f t="shared" si="77"/>
        <v>112.50000000000011</v>
      </c>
      <c r="H91" s="63">
        <f t="shared" si="78"/>
        <v>10.032030735184497</v>
      </c>
      <c r="I91" s="25"/>
      <c r="J91" s="25"/>
      <c r="K91" s="20">
        <f>D91+I91-J91</f>
        <v>40466.269188028658</v>
      </c>
      <c r="L91" s="83">
        <f>(0.7*B91)</f>
        <v>27106.591800593356</v>
      </c>
      <c r="M91" s="97">
        <f t="shared" si="80"/>
        <v>0.02</v>
      </c>
      <c r="N91" s="82"/>
      <c r="O91" s="86"/>
      <c r="P91" s="22"/>
      <c r="Q91" s="20"/>
      <c r="R91" s="16">
        <f>R90+C91+I90</f>
        <v>40466.269188028658</v>
      </c>
      <c r="S91" s="29">
        <f>(R91-(B3+SUM(I3:I90)))/(B3+SUM(I3:I90))</f>
        <v>19.233134594014331</v>
      </c>
      <c r="T91" s="29">
        <f t="shared" si="79"/>
        <v>4.5000000000000151E-2</v>
      </c>
      <c r="U91" s="45"/>
      <c r="V91"/>
      <c r="W91"/>
      <c r="X91"/>
      <c r="Y91"/>
      <c r="Z91" s="65"/>
      <c r="AA91"/>
      <c r="AB91"/>
      <c r="AC91"/>
      <c r="AD91"/>
      <c r="AE91"/>
    </row>
    <row r="92" spans="1:31" ht="15" thickBot="1">
      <c r="A92" s="2"/>
      <c r="B92" s="3"/>
      <c r="C92" s="14"/>
      <c r="D92" s="4"/>
      <c r="E92" s="4"/>
      <c r="F92" s="4"/>
      <c r="G92" s="4"/>
      <c r="H92" s="62"/>
      <c r="I92" s="4"/>
      <c r="J92" s="4"/>
      <c r="K92" s="4"/>
      <c r="L92" s="5"/>
      <c r="M92" s="4"/>
      <c r="N92" s="4"/>
      <c r="O92" s="4"/>
      <c r="P92" s="4"/>
      <c r="Q92" s="4"/>
      <c r="R92" s="4"/>
      <c r="S92" s="30"/>
      <c r="T92" s="30"/>
    </row>
    <row r="93" spans="1:31" s="24" customFormat="1">
      <c r="A93" s="1">
        <f>A91+7</f>
        <v>45053</v>
      </c>
      <c r="B93" s="19">
        <f>D91+I91-P91</f>
        <v>40466.269188028658</v>
      </c>
      <c r="C93" s="70" cm="1">
        <f t="array" ref="C93">(B93*required_return_medium)</f>
        <v>1820.9821134612896</v>
      </c>
      <c r="D93" s="16">
        <f>B93+C93</f>
        <v>42287.251301489945</v>
      </c>
      <c r="E93" s="16">
        <f>B93/2500</f>
        <v>16.186507675211462</v>
      </c>
      <c r="F93" s="16">
        <f>E93</f>
        <v>16.186507675211462</v>
      </c>
      <c r="G93" s="95">
        <f>(D93-B93)/F93</f>
        <v>112.49999999999982</v>
      </c>
      <c r="H93" s="63">
        <f>Z39</f>
        <v>10.583632271943721</v>
      </c>
      <c r="I93" s="23"/>
      <c r="J93" s="23"/>
      <c r="K93" s="16">
        <f>D93+I93-J93</f>
        <v>42287.251301489945</v>
      </c>
      <c r="L93" s="83">
        <f>(0.7*B93)</f>
        <v>28326.38843162006</v>
      </c>
      <c r="M93" s="97">
        <f>E93*50/B93</f>
        <v>0.02</v>
      </c>
      <c r="N93" s="82"/>
      <c r="O93" s="85"/>
      <c r="P93" s="22"/>
      <c r="Q93" s="20"/>
      <c r="R93" s="16">
        <f>R91+C93+I91</f>
        <v>42287.251301489945</v>
      </c>
      <c r="S93" s="29">
        <f>(R93-(B3+SUM(I3:I91)))/(B3+SUM(I3:I91))</f>
        <v>20.143625650744973</v>
      </c>
      <c r="T93" s="29">
        <f>D93/B93-1</f>
        <v>4.4999999999999929E-2</v>
      </c>
      <c r="U93" s="45"/>
      <c r="V93"/>
      <c r="W93"/>
      <c r="X93"/>
      <c r="Y93"/>
      <c r="Z93" s="65"/>
      <c r="AA93"/>
      <c r="AB93"/>
      <c r="AC93"/>
      <c r="AD93"/>
      <c r="AE93"/>
    </row>
    <row r="94" spans="1:31" s="24" customFormat="1">
      <c r="A94" s="1">
        <f>A93+7</f>
        <v>45060</v>
      </c>
      <c r="B94" s="19">
        <f>D93+I93-P93</f>
        <v>42287.251301489945</v>
      </c>
      <c r="C94" s="70" cm="1">
        <f t="array" ref="C94">(B94*required_return_medium)</f>
        <v>1902.9263085670475</v>
      </c>
      <c r="D94" s="20">
        <f>B94+C94</f>
        <v>44190.177610056991</v>
      </c>
      <c r="E94" s="16">
        <f t="shared" ref="E94:E96" si="81">B94/2500</f>
        <v>16.914900520595978</v>
      </c>
      <c r="F94" s="16">
        <f>E94</f>
        <v>16.914900520595978</v>
      </c>
      <c r="G94" s="94">
        <f t="shared" ref="G94:G96" si="82">(D94-B94)/F94</f>
        <v>112.49999999999993</v>
      </c>
      <c r="H94" s="63">
        <f t="shared" ref="H94:H96" si="83">Z40</f>
        <v>11.162813885540906</v>
      </c>
      <c r="I94" s="23"/>
      <c r="J94" s="23"/>
      <c r="K94" s="20">
        <f>D94+I94-J94</f>
        <v>44190.177610056991</v>
      </c>
      <c r="L94" s="83">
        <f>(0.7*B94)</f>
        <v>29601.075911042961</v>
      </c>
      <c r="M94" s="97">
        <f>E94*50/B94</f>
        <v>0.02</v>
      </c>
      <c r="N94" s="82"/>
      <c r="O94" s="85"/>
      <c r="P94" s="22"/>
      <c r="Q94" s="20"/>
      <c r="R94" s="16">
        <f>R93+C94+I93</f>
        <v>44190.177610056991</v>
      </c>
      <c r="S94" s="29">
        <f>(R94-(B3+SUM(I3:I93)))/(B3+SUM(I3:I93))</f>
        <v>21.095088805028496</v>
      </c>
      <c r="T94" s="29">
        <f t="shared" ref="T94:T96" si="84">D94/B94-1</f>
        <v>4.4999999999999929E-2</v>
      </c>
      <c r="U94" s="45"/>
      <c r="V94"/>
      <c r="W94"/>
      <c r="X94"/>
      <c r="Y94"/>
      <c r="Z94" s="65"/>
      <c r="AA94"/>
      <c r="AB94"/>
      <c r="AC94"/>
      <c r="AD94"/>
      <c r="AE94"/>
    </row>
    <row r="95" spans="1:31" s="24" customFormat="1">
      <c r="A95" s="1">
        <f>A94+7</f>
        <v>45067</v>
      </c>
      <c r="B95" s="19">
        <f>D94+I94-P94</f>
        <v>44190.177610056991</v>
      </c>
      <c r="C95" s="70" cm="1">
        <f t="array" ref="C95">(B95*required_return_medium)</f>
        <v>1988.5579924525646</v>
      </c>
      <c r="D95" s="20">
        <f>B95+C95</f>
        <v>46178.735602509558</v>
      </c>
      <c r="E95" s="16">
        <f t="shared" si="81"/>
        <v>17.676071044022798</v>
      </c>
      <c r="F95" s="16">
        <f>E95</f>
        <v>17.676071044022798</v>
      </c>
      <c r="G95" s="94">
        <f t="shared" si="82"/>
        <v>112.50000000000009</v>
      </c>
      <c r="H95" s="63">
        <f t="shared" si="83"/>
        <v>11.770954579817952</v>
      </c>
      <c r="I95" s="23"/>
      <c r="J95" s="23"/>
      <c r="K95" s="20">
        <f>D95+I95-J95</f>
        <v>46178.735602509558</v>
      </c>
      <c r="L95" s="83">
        <f>(0.7*B95)</f>
        <v>30933.124327039892</v>
      </c>
      <c r="M95" s="97">
        <f t="shared" ref="M95:M96" si="85">E95*50/B95</f>
        <v>2.0000000000000004E-2</v>
      </c>
      <c r="N95" s="82"/>
      <c r="O95" s="85"/>
      <c r="P95" s="22"/>
      <c r="Q95" s="20"/>
      <c r="R95" s="16">
        <f>R94+C95+I94</f>
        <v>46178.735602509558</v>
      </c>
      <c r="S95" s="29">
        <f>(R95-(B3+SUM(I3:I94)))/(B3+SUM(I3:I94))</f>
        <v>22.089367801254777</v>
      </c>
      <c r="T95" s="29">
        <f t="shared" si="84"/>
        <v>4.5000000000000151E-2</v>
      </c>
      <c r="U95" s="45"/>
      <c r="V95"/>
      <c r="W95"/>
      <c r="X95"/>
      <c r="Y95"/>
      <c r="Z95" s="65"/>
      <c r="AA95"/>
      <c r="AB95"/>
      <c r="AC95"/>
      <c r="AD95"/>
      <c r="AE95"/>
    </row>
    <row r="96" spans="1:31" s="24" customFormat="1" ht="15" thickBot="1">
      <c r="A96" s="6">
        <f>A95+7</f>
        <v>45074</v>
      </c>
      <c r="B96" s="19">
        <f>D95+I95-P95</f>
        <v>46178.735602509558</v>
      </c>
      <c r="C96" s="70" cm="1">
        <f t="array" ref="C96">(B96*required_return_medium)</f>
        <v>2078.0431021129302</v>
      </c>
      <c r="D96" s="20">
        <f>B96+C96</f>
        <v>48256.778704622491</v>
      </c>
      <c r="E96" s="16">
        <f t="shared" si="81"/>
        <v>18.471494241003825</v>
      </c>
      <c r="F96" s="16">
        <f>E96</f>
        <v>18.471494241003825</v>
      </c>
      <c r="G96" s="94">
        <f t="shared" si="82"/>
        <v>112.50000000000017</v>
      </c>
      <c r="H96" s="63">
        <f t="shared" si="83"/>
        <v>12.409502308808849</v>
      </c>
      <c r="I96" s="25"/>
      <c r="J96" s="25"/>
      <c r="K96" s="20">
        <f>D96+I96-J96</f>
        <v>48256.778704622491</v>
      </c>
      <c r="L96" s="83">
        <f>(0.7*B96)</f>
        <v>32325.114921756689</v>
      </c>
      <c r="M96" s="97">
        <f t="shared" si="85"/>
        <v>0.02</v>
      </c>
      <c r="N96" s="82"/>
      <c r="O96" s="86"/>
      <c r="P96" s="22"/>
      <c r="Q96" s="20"/>
      <c r="R96" s="16">
        <f>R95+C96+I95</f>
        <v>48256.778704622491</v>
      </c>
      <c r="S96" s="29">
        <f>(R96-(B3+SUM(I3:I95)))/(B3+SUM(I3:I95))</f>
        <v>23.128389352311245</v>
      </c>
      <c r="T96" s="29">
        <f t="shared" si="84"/>
        <v>4.5000000000000151E-2</v>
      </c>
      <c r="U96" s="45"/>
      <c r="V96"/>
      <c r="W96"/>
      <c r="X96"/>
      <c r="Y96"/>
      <c r="Z96" s="65"/>
      <c r="AA96"/>
      <c r="AB96"/>
      <c r="AC96"/>
      <c r="AD96"/>
      <c r="AE96"/>
    </row>
    <row r="97" spans="1:31" ht="15" thickBot="1">
      <c r="A97" s="2"/>
      <c r="B97" s="3"/>
      <c r="C97" s="14"/>
      <c r="D97" s="4"/>
      <c r="E97" s="4"/>
      <c r="F97" s="4"/>
      <c r="G97" s="4"/>
      <c r="H97" s="62"/>
      <c r="I97" s="4"/>
      <c r="J97" s="4"/>
      <c r="K97" s="4"/>
      <c r="L97" s="5"/>
      <c r="M97" s="4"/>
      <c r="N97" s="4"/>
      <c r="O97" s="4"/>
      <c r="P97" s="4"/>
      <c r="Q97" s="4"/>
      <c r="R97" s="4"/>
      <c r="S97" s="30"/>
      <c r="T97" s="30"/>
    </row>
    <row r="98" spans="1:31" s="24" customFormat="1">
      <c r="A98" s="1">
        <f>A96+7</f>
        <v>45081</v>
      </c>
      <c r="B98" s="19">
        <f>D96+I96-P96</f>
        <v>48256.778704622491</v>
      </c>
      <c r="C98" s="70" cm="1">
        <f t="array" ref="C98">(B98*required_return_medium)</f>
        <v>2171.5550417080121</v>
      </c>
      <c r="D98" s="16">
        <f>B98+C98</f>
        <v>50428.333746330507</v>
      </c>
      <c r="E98" s="16">
        <f>B98/2500</f>
        <v>19.302711481848995</v>
      </c>
      <c r="F98" s="16">
        <f>E98</f>
        <v>19.302711481848995</v>
      </c>
      <c r="G98" s="95">
        <f>(D98-B98)/F98</f>
        <v>112.5000000000002</v>
      </c>
      <c r="H98" s="63">
        <f>Z43</f>
        <v>13.079977424249291</v>
      </c>
      <c r="I98" s="23"/>
      <c r="J98" s="23"/>
      <c r="K98" s="16">
        <f>D98+I98-J98</f>
        <v>50428.333746330507</v>
      </c>
      <c r="L98" s="83">
        <f>(0.7*B98)</f>
        <v>33779.745093235739</v>
      </c>
      <c r="M98" s="97">
        <f>E98*50/B98</f>
        <v>1.9999999999999997E-2</v>
      </c>
      <c r="N98" s="82"/>
      <c r="O98" s="85"/>
      <c r="P98" s="22"/>
      <c r="Q98" s="20"/>
      <c r="R98" s="16">
        <f>R96+C98+I96</f>
        <v>50428.333746330507</v>
      </c>
      <c r="S98" s="29">
        <f>(R98-(B3+SUM(I3:I96)))/(B3+SUM(I3:I96))</f>
        <v>24.214166873165254</v>
      </c>
      <c r="T98" s="29">
        <f>D98/B98-1</f>
        <v>4.5000000000000151E-2</v>
      </c>
      <c r="U98" s="45"/>
      <c r="V98"/>
      <c r="W98"/>
      <c r="X98"/>
      <c r="Y98"/>
      <c r="Z98" s="65"/>
      <c r="AA98"/>
      <c r="AB98"/>
      <c r="AC98"/>
      <c r="AD98"/>
      <c r="AE98"/>
    </row>
    <row r="99" spans="1:31" s="24" customFormat="1">
      <c r="A99" s="1">
        <f>A98+7</f>
        <v>45088</v>
      </c>
      <c r="B99" s="19">
        <f>D98+I98-P98</f>
        <v>50428.333746330507</v>
      </c>
      <c r="C99" s="70" cm="1">
        <f t="array" ref="C99">(B99*required_return_medium)</f>
        <v>2269.2750185848727</v>
      </c>
      <c r="D99" s="20">
        <f>B99+C99</f>
        <v>52697.608764915378</v>
      </c>
      <c r="E99" s="16">
        <f t="shared" ref="E99:E101" si="86">B99/2500</f>
        <v>20.171333498532203</v>
      </c>
      <c r="F99" s="16">
        <f>E99</f>
        <v>20.171333498532203</v>
      </c>
      <c r="G99" s="94">
        <f t="shared" ref="G99:G101" si="87">(D99-B99)/F99</f>
        <v>112.4999999999999</v>
      </c>
      <c r="H99" s="63">
        <f t="shared" ref="H99:H101" si="88">Z44</f>
        <v>13.783976295461756</v>
      </c>
      <c r="I99" s="23"/>
      <c r="J99" s="23"/>
      <c r="K99" s="20">
        <f>D99+I99-J99</f>
        <v>52697.608764915378</v>
      </c>
      <c r="L99" s="83">
        <f>(0.7*B99)</f>
        <v>35299.833622431353</v>
      </c>
      <c r="M99" s="97">
        <f>E99*50/B99</f>
        <v>0.02</v>
      </c>
      <c r="N99" s="82"/>
      <c r="O99" s="85"/>
      <c r="P99" s="22"/>
      <c r="Q99" s="20"/>
      <c r="R99" s="16">
        <f>R98+C99+I98</f>
        <v>52697.608764915378</v>
      </c>
      <c r="S99" s="29">
        <f>(R99-(B3+SUM(I3:I98)))/(B3+SUM(I3:I98))</f>
        <v>25.34880438245769</v>
      </c>
      <c r="T99" s="29">
        <f t="shared" ref="T99:T101" si="89">D99/B99-1</f>
        <v>4.4999999999999929E-2</v>
      </c>
      <c r="U99" s="45"/>
      <c r="V99"/>
      <c r="W99"/>
      <c r="X99"/>
      <c r="Y99"/>
      <c r="Z99" s="65"/>
      <c r="AA99"/>
      <c r="AB99"/>
      <c r="AC99"/>
      <c r="AD99"/>
      <c r="AE99"/>
    </row>
    <row r="100" spans="1:31" s="24" customFormat="1">
      <c r="A100" s="1">
        <f>A99+7</f>
        <v>45095</v>
      </c>
      <c r="B100" s="19">
        <f>D99+I99-P99</f>
        <v>52697.608764915378</v>
      </c>
      <c r="C100" s="70" cm="1">
        <f t="array" ref="C100">(B100*required_return_medium)</f>
        <v>2371.392394421192</v>
      </c>
      <c r="D100" s="20">
        <f>B100+C100</f>
        <v>55069.001159336571</v>
      </c>
      <c r="E100" s="16">
        <f t="shared" si="86"/>
        <v>21.079043505966151</v>
      </c>
      <c r="F100" s="16">
        <f>E100</f>
        <v>21.079043505966151</v>
      </c>
      <c r="G100" s="94">
        <f t="shared" si="87"/>
        <v>112.50000000000004</v>
      </c>
      <c r="H100" s="63">
        <f t="shared" si="88"/>
        <v>14.523175110234844</v>
      </c>
      <c r="I100" s="23"/>
      <c r="J100" s="23"/>
      <c r="K100" s="20">
        <f>D100+I100-J100</f>
        <v>55069.001159336571</v>
      </c>
      <c r="L100" s="83">
        <f>(0.7*B100)</f>
        <v>36888.326135440759</v>
      </c>
      <c r="M100" s="97">
        <f t="shared" ref="M100:M101" si="90">E100*50/B100</f>
        <v>0.02</v>
      </c>
      <c r="N100" s="82"/>
      <c r="O100" s="85"/>
      <c r="P100" s="22"/>
      <c r="Q100" s="20"/>
      <c r="R100" s="16">
        <f>R99+C100+I99</f>
        <v>55069.001159336571</v>
      </c>
      <c r="S100" s="29">
        <f>(R100-(B3+SUM(I3:I99)))/(B3+SUM(I3:I99))</f>
        <v>26.534500579668286</v>
      </c>
      <c r="T100" s="29">
        <f t="shared" si="89"/>
        <v>4.4999999999999929E-2</v>
      </c>
      <c r="U100" s="45"/>
      <c r="V100"/>
      <c r="W100"/>
      <c r="X100"/>
      <c r="Y100"/>
      <c r="Z100" s="65"/>
      <c r="AA100"/>
      <c r="AB100"/>
      <c r="AC100"/>
      <c r="AD100"/>
      <c r="AE100"/>
    </row>
    <row r="101" spans="1:31" s="24" customFormat="1" ht="15" thickBot="1">
      <c r="A101" s="6">
        <f>A100+7</f>
        <v>45102</v>
      </c>
      <c r="B101" s="19">
        <f>D100+I100-P100</f>
        <v>55069.001159336571</v>
      </c>
      <c r="C101" s="70" cm="1">
        <f t="array" ref="C101">(B101*required_return_medium)</f>
        <v>2478.1050521701454</v>
      </c>
      <c r="D101" s="20">
        <f>B101+C101</f>
        <v>57547.106211506718</v>
      </c>
      <c r="E101" s="16">
        <f t="shared" si="86"/>
        <v>22.027600463734629</v>
      </c>
      <c r="F101" s="16">
        <f>E101</f>
        <v>22.027600463734629</v>
      </c>
      <c r="G101" s="94">
        <f t="shared" si="87"/>
        <v>112.50000000000007</v>
      </c>
      <c r="H101" s="63">
        <f t="shared" si="88"/>
        <v>15.299333865746586</v>
      </c>
      <c r="I101" s="25"/>
      <c r="J101" s="25"/>
      <c r="K101" s="20">
        <f>D101+I101-J101</f>
        <v>57547.106211506718</v>
      </c>
      <c r="L101" s="83">
        <f>(0.7*B101)</f>
        <v>38548.300811535599</v>
      </c>
      <c r="M101" s="97">
        <f t="shared" si="90"/>
        <v>0.02</v>
      </c>
      <c r="N101" s="82"/>
      <c r="O101" s="86"/>
      <c r="P101" s="22"/>
      <c r="Q101" s="20"/>
      <c r="R101" s="16">
        <f>R100+C101+I100</f>
        <v>57547.106211506718</v>
      </c>
      <c r="S101" s="29">
        <f>(R101-(B3+SUM(I3:I100)))/(B3+SUM(I3:I100))</f>
        <v>27.773553105753358</v>
      </c>
      <c r="T101" s="29">
        <f t="shared" si="89"/>
        <v>4.4999999999999929E-2</v>
      </c>
      <c r="U101" s="45"/>
      <c r="V101"/>
      <c r="W101"/>
      <c r="X101"/>
      <c r="Y101"/>
      <c r="Z101" s="65"/>
      <c r="AA101"/>
      <c r="AB101"/>
      <c r="AC101"/>
      <c r="AD101"/>
      <c r="AE101"/>
    </row>
    <row r="102" spans="1:31" ht="15" thickBot="1">
      <c r="A102" s="2"/>
      <c r="B102" s="3"/>
      <c r="C102" s="14"/>
      <c r="D102" s="4"/>
      <c r="E102" s="4"/>
      <c r="F102" s="4"/>
      <c r="G102" s="4"/>
      <c r="H102" s="62"/>
      <c r="I102" s="4"/>
      <c r="J102" s="4"/>
      <c r="K102" s="4"/>
      <c r="L102" s="5"/>
      <c r="M102" s="4"/>
      <c r="N102" s="4"/>
      <c r="O102" s="4"/>
      <c r="P102" s="4"/>
      <c r="Q102" s="4"/>
      <c r="R102" s="4"/>
      <c r="S102" s="30"/>
      <c r="T102" s="30"/>
    </row>
    <row r="103" spans="1:31" s="24" customFormat="1">
      <c r="A103" s="1">
        <f>A101+7</f>
        <v>45109</v>
      </c>
      <c r="B103" s="19">
        <f>D101+I101-P101</f>
        <v>57547.106211506718</v>
      </c>
      <c r="C103" s="70" cm="1">
        <f t="array" ref="C103">(B103*required_return_medium)</f>
        <v>2589.6197795178023</v>
      </c>
      <c r="D103" s="16">
        <f>B103+C103</f>
        <v>60136.725991024519</v>
      </c>
      <c r="E103" s="16">
        <f>B103/2500</f>
        <v>23.018842484602686</v>
      </c>
      <c r="F103" s="16">
        <f>E103</f>
        <v>23.018842484602686</v>
      </c>
      <c r="G103" s="95">
        <f>(D103-B103)/F103</f>
        <v>112.49999999999996</v>
      </c>
      <c r="H103" s="63">
        <f>Z47</f>
        <v>16.114300559033918</v>
      </c>
      <c r="I103" s="23"/>
      <c r="J103" s="23"/>
      <c r="K103" s="16">
        <f>D103+I103-J103</f>
        <v>60136.725991024519</v>
      </c>
      <c r="L103" s="83">
        <f>(0.7*B103)</f>
        <v>40282.974348054697</v>
      </c>
      <c r="M103" s="97">
        <f>E103*50/B103</f>
        <v>0.02</v>
      </c>
      <c r="N103" s="82"/>
      <c r="O103" s="21"/>
      <c r="P103" s="22"/>
      <c r="Q103" s="20"/>
      <c r="R103" s="16">
        <f>R101+C103+I101</f>
        <v>60136.725991024519</v>
      </c>
      <c r="S103" s="29">
        <f>(R103-(B3+SUM(I3:I101)))/(B3+SUM(I3:I101))</f>
        <v>29.06836299551226</v>
      </c>
      <c r="T103" s="29">
        <f>D103/B103-1</f>
        <v>4.4999999999999929E-2</v>
      </c>
      <c r="U103" s="45"/>
      <c r="V103"/>
      <c r="W103"/>
      <c r="X103"/>
      <c r="Y103"/>
      <c r="Z103" s="65"/>
      <c r="AA103"/>
      <c r="AB103"/>
      <c r="AC103"/>
      <c r="AD103"/>
      <c r="AE103"/>
    </row>
    <row r="104" spans="1:31" s="24" customFormat="1">
      <c r="A104" s="1">
        <f>A103+7</f>
        <v>45116</v>
      </c>
      <c r="B104" s="19">
        <f>D103+I103-P103</f>
        <v>60136.725991024519</v>
      </c>
      <c r="C104" s="70" cm="1">
        <f t="array" ref="C104">(B104*required_return_medium)</f>
        <v>2706.1526695961034</v>
      </c>
      <c r="D104" s="20">
        <f>B104+C104</f>
        <v>62842.878660620619</v>
      </c>
      <c r="E104" s="16">
        <f t="shared" ref="E104:E106" si="91">B104/2500</f>
        <v>24.054690396409807</v>
      </c>
      <c r="F104" s="16">
        <f>E104</f>
        <v>24.054690396409807</v>
      </c>
      <c r="G104" s="94">
        <f t="shared" ref="G104:G106" si="92">(D104-B104)/F104</f>
        <v>112.49999999999987</v>
      </c>
      <c r="H104" s="63">
        <f t="shared" ref="H104:H106" si="93">Z48</f>
        <v>16.970015586985614</v>
      </c>
      <c r="I104" s="23"/>
      <c r="J104" s="23"/>
      <c r="K104" s="20">
        <f>D104+I104-J104</f>
        <v>62842.878660620619</v>
      </c>
      <c r="L104" s="83">
        <f>(0.7*B104)</f>
        <v>42095.708193717161</v>
      </c>
      <c r="M104" s="97">
        <f>E104*50/B104</f>
        <v>1.9999999999999997E-2</v>
      </c>
      <c r="N104" s="82"/>
      <c r="O104" s="21"/>
      <c r="P104" s="22"/>
      <c r="Q104" s="20"/>
      <c r="R104" s="16">
        <f>R103+C104+I103</f>
        <v>62842.878660620619</v>
      </c>
      <c r="S104" s="29">
        <f>(R104-(B3+SUM(I3:I103)))/(B3+SUM(I3:I103))</f>
        <v>30.42143933031031</v>
      </c>
      <c r="T104" s="29">
        <f t="shared" ref="T104:T106" si="94">D104/B104-1</f>
        <v>4.4999999999999929E-2</v>
      </c>
      <c r="U104" s="45"/>
      <c r="V104"/>
      <c r="W104"/>
      <c r="X104"/>
      <c r="Y104"/>
      <c r="Z104" s="65"/>
      <c r="AA104"/>
      <c r="AB104"/>
      <c r="AC104"/>
      <c r="AD104"/>
      <c r="AE104"/>
    </row>
    <row r="105" spans="1:31" s="24" customFormat="1">
      <c r="A105" s="1">
        <f>A104+7</f>
        <v>45123</v>
      </c>
      <c r="B105" s="19">
        <f>D104+I104-P104</f>
        <v>62842.878660620619</v>
      </c>
      <c r="C105" s="70" cm="1">
        <f t="array" ref="C105">(B105*required_return_medium)</f>
        <v>2827.9295397279279</v>
      </c>
      <c r="D105" s="20">
        <f>B105+C105</f>
        <v>65670.808200348547</v>
      </c>
      <c r="E105" s="16">
        <f t="shared" si="91"/>
        <v>25.137151464248248</v>
      </c>
      <c r="F105" s="16">
        <f>E105</f>
        <v>25.137151464248248</v>
      </c>
      <c r="G105" s="94">
        <f t="shared" si="92"/>
        <v>112.49999999999999</v>
      </c>
      <c r="H105" s="63">
        <f t="shared" si="93"/>
        <v>17.868516366334894</v>
      </c>
      <c r="I105" s="23"/>
      <c r="J105" s="23"/>
      <c r="K105" s="20">
        <f>D105+I105-J105</f>
        <v>65670.808200348547</v>
      </c>
      <c r="L105" s="83">
        <f>(0.7*B105)</f>
        <v>43990.015062434431</v>
      </c>
      <c r="M105" s="97">
        <f t="shared" ref="M105:M106" si="95">E105*50/B105</f>
        <v>0.02</v>
      </c>
      <c r="N105" s="82"/>
      <c r="O105" s="21"/>
      <c r="P105" s="22"/>
      <c r="Q105" s="20"/>
      <c r="R105" s="16">
        <f>R104+C105+I104</f>
        <v>65670.808200348547</v>
      </c>
      <c r="S105" s="29">
        <f>(R105-(B3+SUM(I3:I104)))/(B3+SUM(I3:I104))</f>
        <v>31.835404100174273</v>
      </c>
      <c r="T105" s="29">
        <f t="shared" si="94"/>
        <v>4.4999999999999929E-2</v>
      </c>
      <c r="U105" s="45"/>
      <c r="V105"/>
      <c r="W105"/>
      <c r="X105"/>
      <c r="Y105"/>
      <c r="Z105" s="65"/>
      <c r="AA105"/>
      <c r="AB105"/>
      <c r="AC105"/>
      <c r="AD105"/>
      <c r="AE105"/>
    </row>
    <row r="106" spans="1:31" s="24" customFormat="1" ht="15" thickBot="1">
      <c r="A106" s="1">
        <f>A105+7</f>
        <v>45130</v>
      </c>
      <c r="B106" s="19">
        <f>D105+I105-P105</f>
        <v>65670.808200348547</v>
      </c>
      <c r="C106" s="70" cm="1">
        <f t="array" ref="C106">(B106*required_return_medium)</f>
        <v>2955.1863690156847</v>
      </c>
      <c r="D106" s="20">
        <f>B106+C106</f>
        <v>68625.994569364237</v>
      </c>
      <c r="E106" s="16">
        <f t="shared" si="91"/>
        <v>26.26832328013942</v>
      </c>
      <c r="F106" s="16">
        <f>E106</f>
        <v>26.26832328013942</v>
      </c>
      <c r="G106" s="94">
        <f t="shared" si="92"/>
        <v>112.50000000000018</v>
      </c>
      <c r="H106" s="63">
        <f t="shared" si="93"/>
        <v>18.811942184651638</v>
      </c>
      <c r="I106" s="23"/>
      <c r="J106" s="23"/>
      <c r="K106" s="20">
        <f>D106+I106-J106</f>
        <v>68625.994569364237</v>
      </c>
      <c r="L106" s="83">
        <f>(0.7*B106)</f>
        <v>45969.565740243983</v>
      </c>
      <c r="M106" s="97">
        <f t="shared" si="95"/>
        <v>0.02</v>
      </c>
      <c r="N106" s="82"/>
      <c r="O106" s="27"/>
      <c r="P106" s="22"/>
      <c r="Q106" s="20"/>
      <c r="R106" s="16">
        <f>R105+C106+I105</f>
        <v>68625.994569364237</v>
      </c>
      <c r="S106" s="29">
        <f>(R106-(B3+SUM(I3:I105)))/(B3+SUM(I3:I105))</f>
        <v>33.312997284682119</v>
      </c>
      <c r="T106" s="29">
        <f t="shared" si="94"/>
        <v>4.5000000000000151E-2</v>
      </c>
      <c r="U106" s="45"/>
      <c r="V106"/>
      <c r="W106"/>
      <c r="X106"/>
      <c r="Y106"/>
      <c r="Z106" s="65"/>
      <c r="AA106"/>
      <c r="AB106"/>
      <c r="AC106"/>
      <c r="AD106"/>
      <c r="AE106"/>
    </row>
    <row r="107" spans="1:31" ht="15" thickBot="1">
      <c r="A107" s="127"/>
      <c r="B107" s="128"/>
      <c r="C107" s="129"/>
      <c r="D107" s="129"/>
      <c r="E107" s="129"/>
      <c r="F107" s="129"/>
      <c r="G107" s="129"/>
      <c r="H107" s="130"/>
      <c r="I107" s="129"/>
      <c r="J107" s="129"/>
      <c r="K107" s="129"/>
      <c r="L107" s="131"/>
      <c r="M107" s="129"/>
      <c r="N107" s="129"/>
      <c r="O107" s="129"/>
      <c r="P107" s="129"/>
      <c r="Q107" s="129"/>
      <c r="R107" s="129"/>
      <c r="S107" s="132"/>
      <c r="T107" s="132"/>
    </row>
    <row r="108" spans="1:31" s="24" customFormat="1">
      <c r="A108" s="1">
        <f>A106+7</f>
        <v>45137</v>
      </c>
      <c r="B108" s="19">
        <f>D106+I106-P106</f>
        <v>68625.994569364237</v>
      </c>
      <c r="C108" s="70">
        <f>(B108*required_return_low)</f>
        <v>2745.0397827745696</v>
      </c>
      <c r="D108" s="16">
        <f>B108+C108</f>
        <v>71371.034352138813</v>
      </c>
      <c r="E108" s="16">
        <f>B108/2750</f>
        <v>24.95490711613245</v>
      </c>
      <c r="F108" s="16">
        <f>E108</f>
        <v>24.95490711613245</v>
      </c>
      <c r="G108" s="95">
        <f>(D108-B108)/F108</f>
        <v>110.00000000000028</v>
      </c>
      <c r="H108" s="63">
        <f>Z51</f>
        <v>19.80253929388422</v>
      </c>
      <c r="I108" s="23"/>
      <c r="J108" s="23"/>
      <c r="K108" s="16">
        <f>D108+I108-J108</f>
        <v>71371.034352138813</v>
      </c>
      <c r="L108" s="83">
        <f>(0.7*B108)</f>
        <v>48038.196198554964</v>
      </c>
      <c r="M108" s="97">
        <f>E108*50/B108</f>
        <v>1.8181818181818181E-2</v>
      </c>
      <c r="N108" s="82"/>
      <c r="O108" s="85"/>
      <c r="P108" s="22">
        <f>IF(D108&gt;B108,D108*0.013,0)</f>
        <v>927.82344657780448</v>
      </c>
      <c r="Q108" s="20"/>
      <c r="R108" s="16">
        <f>R106+C108+I106</f>
        <v>71371.034352138813</v>
      </c>
      <c r="S108" s="29">
        <f>(R108-(B3+SUM(I3:I106)))/(B3+SUM(I3:I106))</f>
        <v>34.685517176069403</v>
      </c>
      <c r="T108" s="29">
        <f>D108/B108-1</f>
        <v>4.0000000000000036E-2</v>
      </c>
      <c r="U108" s="45"/>
      <c r="V108"/>
      <c r="W108"/>
      <c r="X108"/>
      <c r="Y108"/>
      <c r="Z108" s="65"/>
      <c r="AA108"/>
      <c r="AB108"/>
      <c r="AC108"/>
      <c r="AD108"/>
      <c r="AE108"/>
    </row>
    <row r="109" spans="1:31" s="24" customFormat="1">
      <c r="A109" s="1">
        <f>A108+7</f>
        <v>45144</v>
      </c>
      <c r="B109" s="19">
        <f>D108+I108-P108</f>
        <v>70443.210905561005</v>
      </c>
      <c r="C109" s="70">
        <f>(B109*required_return_low)</f>
        <v>2817.7284362224405</v>
      </c>
      <c r="D109" s="20">
        <f>B109+C109</f>
        <v>73260.939341783451</v>
      </c>
      <c r="E109" s="16">
        <f t="shared" ref="E109:E111" si="96">B109/2750</f>
        <v>25.615713056567639</v>
      </c>
      <c r="F109" s="16">
        <f>E109</f>
        <v>25.615713056567639</v>
      </c>
      <c r="G109" s="94">
        <f t="shared" ref="G109:G111" si="97">(D109-B109)/F109</f>
        <v>110.0000000000002</v>
      </c>
      <c r="H109" s="63">
        <f t="shared" ref="H109:H111" si="98">Z52</f>
        <v>20.842666258578429</v>
      </c>
      <c r="I109" s="23"/>
      <c r="J109" s="23"/>
      <c r="K109" s="20">
        <f>D109+I109-J109</f>
        <v>73260.939341783451</v>
      </c>
      <c r="L109" s="83">
        <f>(0.7*B109)</f>
        <v>49310.247633892701</v>
      </c>
      <c r="M109" s="97">
        <f>E109*50/B109</f>
        <v>1.8181818181818181E-2</v>
      </c>
      <c r="N109" s="82"/>
      <c r="O109" s="85"/>
      <c r="P109" s="22">
        <f>IF(D109&gt;B109,D109*0.013,0)</f>
        <v>952.39221144318481</v>
      </c>
      <c r="Q109" s="20"/>
      <c r="R109" s="16">
        <f>R108+C109+I108</f>
        <v>74188.762788361259</v>
      </c>
      <c r="S109" s="29">
        <f>(R109-(B3+SUM(I3:I108)))/(B3+SUM(I3:I108))</f>
        <v>36.09438139418063</v>
      </c>
      <c r="T109" s="29">
        <f t="shared" ref="T109:T111" si="99">D109/B109-1</f>
        <v>4.0000000000000036E-2</v>
      </c>
      <c r="U109" s="45"/>
      <c r="V109"/>
      <c r="W109"/>
      <c r="X109"/>
      <c r="Y109"/>
      <c r="Z109" s="65"/>
      <c r="AA109"/>
      <c r="AB109"/>
      <c r="AC109"/>
      <c r="AD109"/>
      <c r="AE109"/>
    </row>
    <row r="110" spans="1:31" s="24" customFormat="1">
      <c r="A110" s="1">
        <f>A109+7</f>
        <v>45151</v>
      </c>
      <c r="B110" s="19">
        <f>D109+I109-P109</f>
        <v>72308.547130340259</v>
      </c>
      <c r="C110" s="70">
        <f>(B110*required_return_low)</f>
        <v>2892.3418852136106</v>
      </c>
      <c r="D110" s="20">
        <f>B110+C110</f>
        <v>75200.889015553868</v>
      </c>
      <c r="E110" s="16">
        <f t="shared" si="96"/>
        <v>26.294017138305549</v>
      </c>
      <c r="F110" s="16">
        <f>E110</f>
        <v>26.294017138305549</v>
      </c>
      <c r="G110" s="94">
        <f t="shared" si="97"/>
        <v>109.99999999999996</v>
      </c>
      <c r="H110" s="63">
        <f t="shared" si="98"/>
        <v>21.934799571507348</v>
      </c>
      <c r="I110" s="23"/>
      <c r="J110" s="23"/>
      <c r="K110" s="20">
        <f>D110+I110-J110</f>
        <v>75200.889015553868</v>
      </c>
      <c r="L110" s="83">
        <f>(0.7*B110)</f>
        <v>50615.982991238176</v>
      </c>
      <c r="M110" s="97">
        <f t="shared" ref="M110:M111" si="100">E110*50/B110</f>
        <v>1.8181818181818181E-2</v>
      </c>
      <c r="N110" s="82"/>
      <c r="O110" s="85"/>
      <c r="P110" s="22">
        <f>IF(D110&gt;B110,D110*0.013,0)</f>
        <v>977.61155720220029</v>
      </c>
      <c r="Q110" s="20"/>
      <c r="R110" s="16">
        <f>R109+C110+I109</f>
        <v>77081.104673574868</v>
      </c>
      <c r="S110" s="29">
        <f>(R110-(B3+SUM(I3:I109)))/(B3+SUM(I3:I109))</f>
        <v>37.540552336787435</v>
      </c>
      <c r="T110" s="29">
        <f t="shared" si="99"/>
        <v>4.0000000000000036E-2</v>
      </c>
      <c r="U110" s="45"/>
      <c r="V110"/>
      <c r="W110"/>
      <c r="X110"/>
      <c r="Y110"/>
      <c r="Z110" s="65"/>
      <c r="AA110"/>
      <c r="AB110"/>
      <c r="AC110"/>
      <c r="AD110"/>
      <c r="AE110"/>
    </row>
    <row r="111" spans="1:31" s="24" customFormat="1" ht="15" thickBot="1">
      <c r="A111" s="6">
        <f>A110+7</f>
        <v>45158</v>
      </c>
      <c r="B111" s="19">
        <f>D110+I110-P110</f>
        <v>74223.277458351673</v>
      </c>
      <c r="C111" s="70">
        <f>(B111*required_return_low)</f>
        <v>2968.931098334067</v>
      </c>
      <c r="D111" s="20">
        <f>B111+C111</f>
        <v>77192.208556685742</v>
      </c>
      <c r="E111" s="16">
        <f t="shared" si="96"/>
        <v>26.990282712127883</v>
      </c>
      <c r="F111" s="16">
        <f>E111</f>
        <v>26.990282712127883</v>
      </c>
      <c r="G111" s="94">
        <f t="shared" si="97"/>
        <v>110.00000000000009</v>
      </c>
      <c r="H111" s="63">
        <f t="shared" si="98"/>
        <v>23.081539550082713</v>
      </c>
      <c r="I111" s="25"/>
      <c r="J111" s="25"/>
      <c r="K111" s="20">
        <f>D111+I111-J111</f>
        <v>77192.208556685742</v>
      </c>
      <c r="L111" s="83">
        <f>(0.7*B111)</f>
        <v>51956.294220846168</v>
      </c>
      <c r="M111" s="97">
        <f t="shared" si="100"/>
        <v>1.8181818181818184E-2</v>
      </c>
      <c r="N111" s="82"/>
      <c r="O111" s="86"/>
      <c r="P111" s="22">
        <f>IF(D111&gt;B111,D111*0.013,0)</f>
        <v>1003.4987112369146</v>
      </c>
      <c r="Q111" s="20">
        <f>Q106+SUM(P108:P111)</f>
        <v>3861.3259264601043</v>
      </c>
      <c r="R111" s="16">
        <f>R110+C111+I110</f>
        <v>80050.035771908937</v>
      </c>
      <c r="S111" s="29">
        <f>(R111-(B3+SUM(I3:I110)))/(B3+SUM(I3:I110))</f>
        <v>39.025017885954469</v>
      </c>
      <c r="T111" s="29">
        <f t="shared" si="99"/>
        <v>4.0000000000000036E-2</v>
      </c>
      <c r="U111" s="45"/>
      <c r="V111"/>
      <c r="W111"/>
      <c r="X111"/>
      <c r="Y111"/>
      <c r="Z111" s="65"/>
      <c r="AA111"/>
      <c r="AB111"/>
      <c r="AC111"/>
      <c r="AD111"/>
      <c r="AE111"/>
    </row>
    <row r="112" spans="1:31" ht="15" thickBot="1">
      <c r="A112" s="2"/>
      <c r="B112" s="3"/>
      <c r="C112" s="14"/>
      <c r="D112" s="4"/>
      <c r="E112" s="4"/>
      <c r="F112" s="4"/>
      <c r="G112" s="4"/>
      <c r="H112" s="62"/>
      <c r="I112" s="4"/>
      <c r="J112" s="4"/>
      <c r="K112" s="4"/>
      <c r="L112" s="5"/>
      <c r="M112" s="4"/>
      <c r="N112" s="4"/>
      <c r="O112" s="4"/>
      <c r="P112" s="4"/>
      <c r="Q112" s="4"/>
      <c r="R112" s="4"/>
      <c r="S112" s="30"/>
      <c r="T112" s="30"/>
    </row>
    <row r="113" spans="1:31" s="24" customFormat="1">
      <c r="A113" s="1">
        <f>A111+7</f>
        <v>45165</v>
      </c>
      <c r="B113" s="19">
        <f>D111+I111-P111</f>
        <v>76188.70984544883</v>
      </c>
      <c r="C113" s="70">
        <f>(B113*required_return_low)</f>
        <v>3047.5483938179532</v>
      </c>
      <c r="D113" s="16">
        <f>B113+C113</f>
        <v>79236.258239266783</v>
      </c>
      <c r="E113" s="16">
        <f>B113/2750</f>
        <v>27.70498539834503</v>
      </c>
      <c r="F113" s="16">
        <f>E113</f>
        <v>27.70498539834503</v>
      </c>
      <c r="G113" s="95">
        <f>(D113-B113)/F113</f>
        <v>110</v>
      </c>
      <c r="H113" s="63">
        <f>Z55</f>
        <v>24.28561652758685</v>
      </c>
      <c r="I113" s="23"/>
      <c r="J113" s="23"/>
      <c r="K113" s="16">
        <f>D113+I113-J113</f>
        <v>79236.258239266783</v>
      </c>
      <c r="L113" s="83">
        <f>(0.7*B113)</f>
        <v>53332.096891814181</v>
      </c>
      <c r="M113" s="97">
        <f>E113*50/B113</f>
        <v>1.8181818181818181E-2</v>
      </c>
      <c r="N113" s="82"/>
      <c r="O113" s="85"/>
      <c r="P113" s="22">
        <f>IF(D113&gt;B113,D113*0.023,0)</f>
        <v>1822.4339395031359</v>
      </c>
      <c r="Q113" s="20"/>
      <c r="R113" s="16">
        <f>R111+C113+I111</f>
        <v>83097.58416572689</v>
      </c>
      <c r="S113" s="29">
        <f>(R113-(B3+SUM(I3:I111)))/(B3+SUM(I3:I111))</f>
        <v>40.548792082863443</v>
      </c>
      <c r="T113" s="29">
        <f>D113/B113-1</f>
        <v>4.0000000000000036E-2</v>
      </c>
      <c r="U113" s="45"/>
      <c r="V113"/>
      <c r="W113"/>
      <c r="X113"/>
      <c r="Y113"/>
      <c r="Z113" s="65"/>
      <c r="AA113"/>
      <c r="AB113"/>
      <c r="AC113"/>
      <c r="AD113"/>
      <c r="AE113"/>
    </row>
    <row r="114" spans="1:31" s="24" customFormat="1">
      <c r="A114" s="1">
        <f>A113+7</f>
        <v>45172</v>
      </c>
      <c r="B114" s="19">
        <f>D113+I113-P113</f>
        <v>77413.824299763641</v>
      </c>
      <c r="C114" s="70">
        <f>(B114*required_return_low)</f>
        <v>3096.5529719905458</v>
      </c>
      <c r="D114" s="20">
        <f>B114+C114</f>
        <v>80510.377271754187</v>
      </c>
      <c r="E114" s="16">
        <f t="shared" ref="E114:E116" si="101">B114/2750</f>
        <v>28.150481563550414</v>
      </c>
      <c r="F114" s="16">
        <f>E114</f>
        <v>28.150481563550414</v>
      </c>
      <c r="G114" s="94">
        <f t="shared" ref="G114:G116" si="102">(D114-B114)/F114</f>
        <v>110.00000000000003</v>
      </c>
      <c r="H114" s="63">
        <f t="shared" ref="H114:H116" si="103">Z56</f>
        <v>25.549897353966195</v>
      </c>
      <c r="I114" s="23"/>
      <c r="J114" s="23"/>
      <c r="K114" s="20">
        <f>D114+I114-J114</f>
        <v>80510.377271754187</v>
      </c>
      <c r="L114" s="83">
        <f>(0.7*B114)</f>
        <v>54189.677009834544</v>
      </c>
      <c r="M114" s="97">
        <f>E114*50/B114</f>
        <v>1.8181818181818181E-2</v>
      </c>
      <c r="N114" s="82"/>
      <c r="O114" s="85"/>
      <c r="P114" s="22">
        <f>IF(D114&gt;B114,D114*0.023,0)</f>
        <v>1851.7386772503462</v>
      </c>
      <c r="Q114" s="20"/>
      <c r="R114" s="16">
        <f>R113+C114+I113</f>
        <v>86194.137137717436</v>
      </c>
      <c r="S114" s="29">
        <f>(R114-(B3+SUM(I3:I113)))/(B3+SUM(I3:I113))</f>
        <v>42.097068568858717</v>
      </c>
      <c r="T114" s="29">
        <f t="shared" ref="T114:T116" si="104">D114/B114-1</f>
        <v>4.0000000000000036E-2</v>
      </c>
      <c r="U114" s="45"/>
      <c r="V114"/>
      <c r="W114"/>
      <c r="X114"/>
      <c r="Y114"/>
      <c r="Z114" s="65"/>
      <c r="AA114"/>
      <c r="AB114"/>
      <c r="AC114"/>
      <c r="AD114"/>
      <c r="AE114"/>
    </row>
    <row r="115" spans="1:31" s="24" customFormat="1">
      <c r="A115" s="1">
        <f>A114+7</f>
        <v>45179</v>
      </c>
      <c r="B115" s="19">
        <f>D114+I114-P114</f>
        <v>78658.638594503835</v>
      </c>
      <c r="C115" s="70">
        <f>(B115*required_return_low)</f>
        <v>3146.3455437801535</v>
      </c>
      <c r="D115" s="20">
        <f>B115+C115</f>
        <v>81804.984138283995</v>
      </c>
      <c r="E115" s="16">
        <f t="shared" si="101"/>
        <v>28.603141307092304</v>
      </c>
      <c r="F115" s="16">
        <f>E115</f>
        <v>28.603141307092304</v>
      </c>
      <c r="G115" s="94">
        <f t="shared" si="102"/>
        <v>110.00000000000024</v>
      </c>
      <c r="H115" s="63">
        <f t="shared" si="103"/>
        <v>26.877392221664504</v>
      </c>
      <c r="I115" s="23"/>
      <c r="J115" s="23"/>
      <c r="K115" s="20">
        <f>D115+I115-J115</f>
        <v>81804.984138283995</v>
      </c>
      <c r="L115" s="83">
        <f>(0.7*B115)</f>
        <v>55061.047016152683</v>
      </c>
      <c r="M115" s="97">
        <f t="shared" ref="M115:M116" si="105">E115*50/B115</f>
        <v>1.8181818181818184E-2</v>
      </c>
      <c r="N115" s="82"/>
      <c r="O115" s="85"/>
      <c r="P115" s="22">
        <f>IF(D115&gt;B115,D115*0.023,0)</f>
        <v>1881.5146351805317</v>
      </c>
      <c r="Q115" s="20"/>
      <c r="R115" s="16">
        <f>R114+C115+I114</f>
        <v>89340.482681497597</v>
      </c>
      <c r="S115" s="29">
        <f>(R115-(B3+SUM(I3:I114)))/(B3+SUM(I3:I114))</f>
        <v>43.670241340748795</v>
      </c>
      <c r="T115" s="29">
        <f t="shared" si="104"/>
        <v>4.0000000000000036E-2</v>
      </c>
      <c r="U115" s="45"/>
      <c r="V115"/>
      <c r="W115"/>
      <c r="X115"/>
      <c r="Y115"/>
      <c r="Z115" s="65"/>
      <c r="AA115"/>
      <c r="AB115"/>
      <c r="AC115"/>
      <c r="AD115"/>
      <c r="AE115"/>
    </row>
    <row r="116" spans="1:31" s="24" customFormat="1" ht="15" thickBot="1">
      <c r="A116" s="6">
        <f>A115+7</f>
        <v>45186</v>
      </c>
      <c r="B116" s="19">
        <f>D115+I115-P115</f>
        <v>79923.469503103464</v>
      </c>
      <c r="C116" s="70">
        <f>(B116*required_return_low)</f>
        <v>3196.9387801241387</v>
      </c>
      <c r="D116" s="20">
        <f>B116+C116</f>
        <v>83120.408283227604</v>
      </c>
      <c r="E116" s="16">
        <f t="shared" si="101"/>
        <v>29.063079819310349</v>
      </c>
      <c r="F116" s="16">
        <f>E116</f>
        <v>29.063079819310349</v>
      </c>
      <c r="G116" s="94">
        <f t="shared" si="102"/>
        <v>110.00000000000003</v>
      </c>
      <c r="H116" s="63">
        <f t="shared" si="103"/>
        <v>28.271261832747729</v>
      </c>
      <c r="I116" s="25"/>
      <c r="J116" s="25"/>
      <c r="K116" s="20">
        <f>D116+I116-J116</f>
        <v>83120.408283227604</v>
      </c>
      <c r="L116" s="83">
        <f>(0.7*B116)</f>
        <v>55946.428652172421</v>
      </c>
      <c r="M116" s="97">
        <f t="shared" si="105"/>
        <v>1.8181818181818181E-2</v>
      </c>
      <c r="N116" s="82"/>
      <c r="O116" s="86"/>
      <c r="P116" s="22">
        <f>IF(D116&gt;B116,D116*0.023,0)</f>
        <v>1911.7693905142348</v>
      </c>
      <c r="Q116" s="20">
        <f>Q111+SUM(P113:P116)</f>
        <v>11328.782568908353</v>
      </c>
      <c r="R116" s="16">
        <f>R115+C116+I115</f>
        <v>92537.421461621736</v>
      </c>
      <c r="S116" s="29">
        <f>(R116-(B3+SUM(I3:I115)))/(B3+SUM(I3:I115))</f>
        <v>45.268710730810866</v>
      </c>
      <c r="T116" s="29">
        <f t="shared" si="104"/>
        <v>4.0000000000000036E-2</v>
      </c>
      <c r="U116" s="45"/>
      <c r="V116"/>
      <c r="W116"/>
      <c r="X116"/>
      <c r="Y116"/>
      <c r="Z116" s="65"/>
      <c r="AA116"/>
      <c r="AB116"/>
      <c r="AC116"/>
      <c r="AD116"/>
      <c r="AE116"/>
    </row>
    <row r="117" spans="1:31" ht="15" thickBot="1">
      <c r="A117" s="2"/>
      <c r="B117" s="3"/>
      <c r="C117" s="14"/>
      <c r="D117" s="4"/>
      <c r="E117" s="4"/>
      <c r="F117" s="4"/>
      <c r="G117" s="4"/>
      <c r="H117" s="62"/>
      <c r="I117" s="4"/>
      <c r="J117" s="4"/>
      <c r="K117" s="4"/>
      <c r="L117" s="5"/>
      <c r="M117" s="4"/>
      <c r="N117" s="4"/>
      <c r="O117" s="4"/>
      <c r="P117" s="4"/>
      <c r="Q117" s="4"/>
      <c r="R117" s="4"/>
      <c r="S117" s="30"/>
      <c r="T117" s="30"/>
    </row>
    <row r="118" spans="1:31" s="24" customFormat="1">
      <c r="A118" s="32">
        <f>A116+7</f>
        <v>45193</v>
      </c>
      <c r="B118" s="33">
        <f>D116+I116-P116</f>
        <v>81208.638892713367</v>
      </c>
      <c r="C118" s="70">
        <f>(B118*required_return_low)</f>
        <v>3248.3455557085349</v>
      </c>
      <c r="D118" s="16">
        <f>B118+C118</f>
        <v>84456.984448421907</v>
      </c>
      <c r="E118" s="16">
        <f>B118/2750</f>
        <v>29.530414142804862</v>
      </c>
      <c r="F118" s="16">
        <f>E118</f>
        <v>29.530414142804862</v>
      </c>
      <c r="G118" s="95">
        <f>(D118-B118)/F118</f>
        <v>110.00000000000017</v>
      </c>
      <c r="H118" s="66">
        <f>Z59</f>
        <v>29.734824924385112</v>
      </c>
      <c r="I118" s="35"/>
      <c r="J118" s="35"/>
      <c r="K118" s="34">
        <f>D118+I118-J118</f>
        <v>84456.984448421907</v>
      </c>
      <c r="L118" s="88">
        <f>(0.7*B118)</f>
        <v>56846.047224899354</v>
      </c>
      <c r="M118" s="96">
        <f>E118*50/B118</f>
        <v>1.8181818181818181E-2</v>
      </c>
      <c r="N118" s="90"/>
      <c r="O118" s="87"/>
      <c r="P118" s="36">
        <f>IF(D118&gt;B118,D118*0.023,0)</f>
        <v>1942.5106423137038</v>
      </c>
      <c r="Q118" s="37"/>
      <c r="R118" s="34">
        <f>R116+C118+I116</f>
        <v>95785.767017330276</v>
      </c>
      <c r="S118" s="40">
        <f>(R118-(B3+SUM(I3:I116)))/(B3+SUM(I3:I116))</f>
        <v>46.892883508665136</v>
      </c>
      <c r="T118" s="29">
        <f>D118/B118-1</f>
        <v>4.0000000000000036E-2</v>
      </c>
      <c r="U118" s="45"/>
      <c r="V118"/>
      <c r="W118"/>
      <c r="X118"/>
      <c r="Y118"/>
      <c r="Z118" s="65"/>
      <c r="AA118"/>
      <c r="AB118"/>
      <c r="AC118"/>
      <c r="AD118"/>
      <c r="AE118"/>
    </row>
    <row r="119" spans="1:31" s="24" customFormat="1">
      <c r="A119" s="1">
        <f>A118+7</f>
        <v>45200</v>
      </c>
      <c r="B119" s="19">
        <f>D118+I118-P118</f>
        <v>82514.473806108203</v>
      </c>
      <c r="C119" s="70">
        <f>(B119*required_return_low)</f>
        <v>3300.5789522443283</v>
      </c>
      <c r="D119" s="20">
        <f>B119+C119</f>
        <v>85815.052758352525</v>
      </c>
      <c r="E119" s="16">
        <f t="shared" ref="E119:E121" si="106">B119/2750</f>
        <v>30.005263202221165</v>
      </c>
      <c r="F119" s="16">
        <f>E119</f>
        <v>30.005263202221165</v>
      </c>
      <c r="G119" s="94">
        <f t="shared" ref="G119:G121" si="107">(D119-B119)/F119</f>
        <v>109.99999999999983</v>
      </c>
      <c r="H119" s="63">
        <f t="shared" ref="H119:H121" si="108">Z60</f>
        <v>31.27156617060437</v>
      </c>
      <c r="I119" s="23"/>
      <c r="J119" s="23"/>
      <c r="K119" s="20">
        <f>D119+I119-J119</f>
        <v>85815.052758352525</v>
      </c>
      <c r="L119" s="83">
        <f>(0.7*B119)</f>
        <v>57760.131664275737</v>
      </c>
      <c r="M119" s="97">
        <f>E119*50/B119</f>
        <v>1.8181818181818184E-2</v>
      </c>
      <c r="N119" s="82"/>
      <c r="O119" s="85"/>
      <c r="P119" s="22">
        <f>IF(D119&gt;B119,D119*0.023,0)</f>
        <v>1973.746213442108</v>
      </c>
      <c r="Q119" s="20"/>
      <c r="R119" s="16">
        <f>R118+C119+I118</f>
        <v>99086.345969574599</v>
      </c>
      <c r="S119" s="29">
        <f>(R119-(B3+SUM(I3:I118)))/(B3+SUM(I3:I118))</f>
        <v>48.543172984787297</v>
      </c>
      <c r="T119" s="29">
        <f t="shared" ref="T119:T121" si="109">D119/B119-1</f>
        <v>4.0000000000000036E-2</v>
      </c>
      <c r="U119" s="45"/>
      <c r="V119"/>
      <c r="W119"/>
      <c r="X119"/>
      <c r="Y119"/>
      <c r="Z119" s="65"/>
      <c r="AA119"/>
      <c r="AB119"/>
      <c r="AC119"/>
      <c r="AD119"/>
      <c r="AE119"/>
    </row>
    <row r="120" spans="1:31" s="24" customFormat="1">
      <c r="A120" s="1">
        <f>A119+7</f>
        <v>45207</v>
      </c>
      <c r="B120" s="19">
        <f>D119+I119-P119</f>
        <v>83841.306544910418</v>
      </c>
      <c r="C120" s="70">
        <f>(B120*required_return_low)</f>
        <v>3353.652261796417</v>
      </c>
      <c r="D120" s="20">
        <f>B120+C120</f>
        <v>87194.95880670684</v>
      </c>
      <c r="E120" s="16">
        <f t="shared" si="106"/>
        <v>30.487747834512881</v>
      </c>
      <c r="F120" s="16">
        <f>E120</f>
        <v>30.487747834512881</v>
      </c>
      <c r="G120" s="94">
        <f t="shared" si="107"/>
        <v>110.00000000000017</v>
      </c>
      <c r="H120" s="63">
        <f t="shared" si="108"/>
        <v>32.885144479134588</v>
      </c>
      <c r="I120" s="23"/>
      <c r="J120" s="23"/>
      <c r="K120" s="20">
        <f>D120+I120-J120</f>
        <v>87194.95880670684</v>
      </c>
      <c r="L120" s="83">
        <f>(0.7*B120)</f>
        <v>58688.91458143729</v>
      </c>
      <c r="M120" s="97">
        <f t="shared" ref="M120:M121" si="110">E120*50/B120</f>
        <v>1.8181818181818181E-2</v>
      </c>
      <c r="N120" s="82"/>
      <c r="O120" s="85"/>
      <c r="P120" s="22">
        <f>IF(D120&gt;B120,D120*0.023,0)</f>
        <v>2005.4840525542572</v>
      </c>
      <c r="Q120" s="20"/>
      <c r="R120" s="16">
        <f>R119+C120+I119</f>
        <v>102439.99823137102</v>
      </c>
      <c r="S120" s="29">
        <f>(R120-(B3+SUM(I3:I119)))/(B3+SUM(I3:I119))</f>
        <v>50.219999115685511</v>
      </c>
      <c r="T120" s="29">
        <f t="shared" si="109"/>
        <v>4.0000000000000036E-2</v>
      </c>
      <c r="U120" s="45"/>
      <c r="V120"/>
      <c r="W120"/>
      <c r="X120"/>
      <c r="Y120"/>
      <c r="Z120" s="65"/>
      <c r="AA120"/>
      <c r="AB120"/>
      <c r="AC120"/>
      <c r="AD120"/>
      <c r="AE120"/>
    </row>
    <row r="121" spans="1:31" s="24" customFormat="1" ht="15" thickBot="1">
      <c r="A121" s="6">
        <f>A120+7</f>
        <v>45214</v>
      </c>
      <c r="B121" s="38">
        <f>D120+I120-P120</f>
        <v>85189.474754152587</v>
      </c>
      <c r="C121" s="70">
        <f>(B121*required_return_low)</f>
        <v>3407.5789901661037</v>
      </c>
      <c r="D121" s="20">
        <f>B121+C121</f>
        <v>88597.053744318691</v>
      </c>
      <c r="E121" s="16">
        <f t="shared" si="106"/>
        <v>30.977990819691851</v>
      </c>
      <c r="F121" s="16">
        <f>E121</f>
        <v>30.977990819691851</v>
      </c>
      <c r="G121" s="94">
        <f t="shared" si="107"/>
        <v>110.00000000000003</v>
      </c>
      <c r="H121" s="64">
        <f t="shared" si="108"/>
        <v>34.579401703091314</v>
      </c>
      <c r="I121" s="25"/>
      <c r="J121" s="25"/>
      <c r="K121" s="39">
        <f>D121+I121-J121</f>
        <v>88597.053744318691</v>
      </c>
      <c r="L121" s="89">
        <f>(0.7*B121)</f>
        <v>59632.632327906809</v>
      </c>
      <c r="M121" s="98">
        <f t="shared" si="110"/>
        <v>1.8181818181818181E-2</v>
      </c>
      <c r="N121" s="91"/>
      <c r="O121" s="86"/>
      <c r="P121" s="26">
        <f>IF(D121&gt;B121,D121*0.023,0)</f>
        <v>2037.7322361193299</v>
      </c>
      <c r="Q121" s="39">
        <f>Q116+SUM(P118:P121)</f>
        <v>19288.255713337752</v>
      </c>
      <c r="R121" s="41">
        <f>R120+C121+I120</f>
        <v>105847.57722153713</v>
      </c>
      <c r="S121" s="42">
        <f>(R121-(B3+SUM(I3:I120)))/(B3+SUM(I3:I120))</f>
        <v>51.923788610768561</v>
      </c>
      <c r="T121" s="29">
        <f t="shared" si="109"/>
        <v>4.0000000000000036E-2</v>
      </c>
      <c r="U121" s="45"/>
      <c r="V121"/>
      <c r="W121"/>
      <c r="X121"/>
      <c r="Y121"/>
      <c r="Z121" s="65"/>
      <c r="AA121"/>
      <c r="AB121"/>
      <c r="AC121"/>
      <c r="AD121"/>
      <c r="AE121"/>
    </row>
    <row r="122" spans="1:31" ht="15" thickBot="1">
      <c r="A122" s="2"/>
      <c r="B122" s="3"/>
      <c r="C122" s="14"/>
      <c r="D122" s="4"/>
      <c r="E122" s="4"/>
      <c r="F122" s="4"/>
      <c r="G122" s="4"/>
      <c r="H122" s="62"/>
      <c r="I122" s="4"/>
      <c r="J122" s="4"/>
      <c r="K122" s="4"/>
      <c r="L122" s="5"/>
      <c r="M122" s="4"/>
      <c r="N122" s="4"/>
      <c r="O122" s="4"/>
      <c r="P122" s="4"/>
      <c r="Q122" s="4"/>
      <c r="R122" s="4"/>
      <c r="S122" s="30"/>
      <c r="T122" s="30"/>
    </row>
    <row r="123" spans="1:31">
      <c r="A123" s="1">
        <f>A121+7</f>
        <v>45221</v>
      </c>
      <c r="B123" s="19">
        <f>D121+I121-P121</f>
        <v>86559.321508199355</v>
      </c>
      <c r="C123" s="70">
        <f>(B123*required_return_low)</f>
        <v>3462.3728603279742</v>
      </c>
      <c r="D123" s="16">
        <f>B123+C123</f>
        <v>90021.694368527329</v>
      </c>
      <c r="E123" s="16">
        <f>B123/2750</f>
        <v>31.476116912072492</v>
      </c>
      <c r="F123" s="16">
        <f>E123</f>
        <v>31.476116912072492</v>
      </c>
      <c r="G123" s="95">
        <f>(D123-B123)/F123</f>
        <v>110</v>
      </c>
      <c r="H123" s="61"/>
      <c r="I123" s="21"/>
      <c r="J123" s="21"/>
      <c r="K123" s="16">
        <f>D123+I123-J123</f>
        <v>90021.694368527329</v>
      </c>
      <c r="L123" s="83">
        <f>(0.7*B123)</f>
        <v>60591.525055739541</v>
      </c>
      <c r="M123" s="97">
        <f>E123*50/B123</f>
        <v>1.8181818181818181E-2</v>
      </c>
      <c r="N123" s="82"/>
      <c r="O123" s="85"/>
      <c r="P123" s="22">
        <f>IF(D123&gt;B123,D123*0.013,0)</f>
        <v>1170.2820267908553</v>
      </c>
      <c r="Q123" s="20"/>
      <c r="R123" s="16">
        <f>R121+C123+I121</f>
        <v>109309.9500818651</v>
      </c>
      <c r="S123" s="29">
        <f>(R123-(B108+SUM(I108:I121)))/(B108+SUM(I108:I121))</f>
        <v>0.59283593291138759</v>
      </c>
      <c r="T123" s="29">
        <f>D123/B123-1</f>
        <v>4.0000000000000036E-2</v>
      </c>
    </row>
    <row r="124" spans="1:31">
      <c r="A124" s="1">
        <f>A123+7</f>
        <v>45228</v>
      </c>
      <c r="B124" s="19">
        <f>D123+I123-P123</f>
        <v>88851.412341736475</v>
      </c>
      <c r="C124" s="70">
        <f>(B124*required_return_low)</f>
        <v>3554.0564936694591</v>
      </c>
      <c r="D124" s="20">
        <f>B124+C124</f>
        <v>92405.468835405933</v>
      </c>
      <c r="E124" s="16">
        <f t="shared" ref="E124:E126" si="111">B124/2750</f>
        <v>32.309604487904174</v>
      </c>
      <c r="F124" s="16">
        <f>E124</f>
        <v>32.309604487904174</v>
      </c>
      <c r="G124" s="94">
        <f t="shared" ref="G124:G126" si="112">(D124-B124)/F124</f>
        <v>109.99999999999994</v>
      </c>
      <c r="H124" s="61"/>
      <c r="I124" s="21"/>
      <c r="J124" s="21"/>
      <c r="K124" s="20">
        <f>D124+I124-J124</f>
        <v>92405.468835405933</v>
      </c>
      <c r="L124" s="83">
        <f>(0.7*B124)</f>
        <v>62195.988639215531</v>
      </c>
      <c r="M124" s="97">
        <f>E124*50/B124</f>
        <v>1.8181818181818184E-2</v>
      </c>
      <c r="N124" s="82"/>
      <c r="O124" s="85"/>
      <c r="P124" s="22">
        <f>IF(D124&gt;B124,D124*0.013,0)</f>
        <v>1201.2710948602771</v>
      </c>
      <c r="Q124" s="20"/>
      <c r="R124" s="16">
        <f>R123+C124+I123</f>
        <v>112864.00657553456</v>
      </c>
      <c r="S124" s="29">
        <f>(R124-(B108+SUM(I108:I123)))/(B108+SUM(I108:I123))</f>
        <v>0.64462471230863427</v>
      </c>
      <c r="T124" s="29">
        <f t="shared" ref="T124:T126" si="113">D124/B124-1</f>
        <v>4.0000000000000036E-2</v>
      </c>
    </row>
    <row r="125" spans="1:31">
      <c r="A125" s="1">
        <f>A124+7</f>
        <v>45235</v>
      </c>
      <c r="B125" s="19">
        <f>D124+I124-P124</f>
        <v>91204.197740545656</v>
      </c>
      <c r="C125" s="70">
        <f>(B125*required_return_low)</f>
        <v>3648.1679096218263</v>
      </c>
      <c r="D125" s="20">
        <f>B125+C125</f>
        <v>94852.365650167485</v>
      </c>
      <c r="E125" s="16">
        <f t="shared" si="111"/>
        <v>33.165162814743873</v>
      </c>
      <c r="F125" s="16">
        <f>E125</f>
        <v>33.165162814743873</v>
      </c>
      <c r="G125" s="94">
        <f t="shared" si="112"/>
        <v>110.00000000000007</v>
      </c>
      <c r="H125" s="61"/>
      <c r="I125" s="21"/>
      <c r="J125" s="21"/>
      <c r="K125" s="20">
        <f>D125+I125-J125</f>
        <v>94852.365650167485</v>
      </c>
      <c r="L125" s="83">
        <f>(0.7*B125)</f>
        <v>63842.938418381957</v>
      </c>
      <c r="M125" s="97">
        <f t="shared" ref="M125:M126" si="114">E125*50/B125</f>
        <v>1.8181818181818181E-2</v>
      </c>
      <c r="N125" s="82"/>
      <c r="O125" s="85"/>
      <c r="P125" s="22">
        <f>IF(D125&gt;B125,D125*0.013,0)</f>
        <v>1233.0807534521773</v>
      </c>
      <c r="Q125" s="20"/>
      <c r="R125" s="16">
        <f>R124+C125+I124</f>
        <v>116512.17448515639</v>
      </c>
      <c r="S125" s="29">
        <f>(R125-(B108+SUM(I108:I124)))/(B108+SUM(I108:I124))</f>
        <v>0.69778485858432016</v>
      </c>
      <c r="T125" s="29">
        <f t="shared" si="113"/>
        <v>4.0000000000000036E-2</v>
      </c>
    </row>
    <row r="126" spans="1:31" ht="15" thickBot="1">
      <c r="A126" s="1">
        <f>A125+7</f>
        <v>45242</v>
      </c>
      <c r="B126" s="19">
        <f>D125+I125-P125</f>
        <v>93619.284896715311</v>
      </c>
      <c r="C126" s="70">
        <f>(B126*required_return_low)</f>
        <v>3744.7713958686127</v>
      </c>
      <c r="D126" s="20">
        <f>B126+C126</f>
        <v>97364.056292583919</v>
      </c>
      <c r="E126" s="16">
        <f t="shared" si="111"/>
        <v>34.043376326078295</v>
      </c>
      <c r="F126" s="16">
        <f>E126</f>
        <v>34.043376326078295</v>
      </c>
      <c r="G126" s="94">
        <f t="shared" si="112"/>
        <v>109.99999999999984</v>
      </c>
      <c r="H126" s="61"/>
      <c r="I126" s="21"/>
      <c r="J126" s="21"/>
      <c r="K126" s="20">
        <f>D126+I126-J126</f>
        <v>97364.056292583919</v>
      </c>
      <c r="L126" s="83">
        <f>(0.7*B126)</f>
        <v>65533.499427700714</v>
      </c>
      <c r="M126" s="97">
        <f t="shared" si="114"/>
        <v>1.8181818181818181E-2</v>
      </c>
      <c r="N126" s="82"/>
      <c r="O126" s="85"/>
      <c r="P126" s="22">
        <f>IF(D126&gt;B126,D126*0.013,0)</f>
        <v>1265.7327318035909</v>
      </c>
      <c r="Q126" s="20">
        <f>Q121+SUM(P123:P126)</f>
        <v>24158.622320244653</v>
      </c>
      <c r="R126" s="16">
        <f>R125+C126+I125</f>
        <v>120256.94588102499</v>
      </c>
      <c r="S126" s="29">
        <f>(R126-(B108+SUM(I108:I125)))/(B108+SUM(I108:I125))</f>
        <v>0.75235268553338608</v>
      </c>
      <c r="T126" s="29">
        <f t="shared" si="113"/>
        <v>4.0000000000000036E-2</v>
      </c>
    </row>
    <row r="127" spans="1:31" ht="15" thickBot="1">
      <c r="A127" s="2"/>
      <c r="B127" s="3"/>
      <c r="C127" s="4"/>
      <c r="D127" s="4"/>
      <c r="E127" s="4"/>
      <c r="F127" s="4"/>
      <c r="G127" s="4"/>
      <c r="H127" s="62"/>
      <c r="I127" s="4"/>
      <c r="J127" s="4"/>
      <c r="K127" s="4"/>
      <c r="L127" s="5"/>
      <c r="M127" s="4"/>
      <c r="N127" s="4"/>
      <c r="O127" s="4"/>
      <c r="P127" s="4"/>
      <c r="Q127" s="4"/>
      <c r="R127" s="4"/>
      <c r="S127" s="30"/>
      <c r="T127" s="30"/>
    </row>
    <row r="128" spans="1:31">
      <c r="A128" s="1">
        <f>A126+7</f>
        <v>45249</v>
      </c>
      <c r="B128" s="19">
        <f>D126+I126-P126</f>
        <v>96098.323560780322</v>
      </c>
      <c r="C128" s="70">
        <f>(B128*required_return_low)</f>
        <v>3843.9329424312127</v>
      </c>
      <c r="D128" s="16">
        <f>B128+C128</f>
        <v>99942.256503211538</v>
      </c>
      <c r="E128" s="16">
        <f>B128/2750</f>
        <v>34.944844931192847</v>
      </c>
      <c r="F128" s="16">
        <f>E128</f>
        <v>34.944844931192847</v>
      </c>
      <c r="G128" s="95">
        <f>(D128-B128)/F128</f>
        <v>110.00000000000009</v>
      </c>
      <c r="H128" s="61"/>
      <c r="I128" s="21"/>
      <c r="J128" s="21"/>
      <c r="K128" s="16">
        <f>D128+I128-J128</f>
        <v>99942.256503211538</v>
      </c>
      <c r="L128" s="83">
        <f>(0.7*B128)</f>
        <v>67268.826492546228</v>
      </c>
      <c r="M128" s="97">
        <f>E128*50/B128</f>
        <v>1.8181818181818184E-2</v>
      </c>
      <c r="N128" s="82"/>
      <c r="O128" s="85"/>
      <c r="P128" s="22">
        <f>IF(D128&gt;B128,D128*0.013,0)</f>
        <v>1299.2493345417499</v>
      </c>
      <c r="Q128" s="20"/>
      <c r="R128" s="16">
        <f>R126+C128+I126</f>
        <v>124100.87882345621</v>
      </c>
      <c r="S128" s="29">
        <f>(R128-(B108+SUM(I108:I126)))/(B108+SUM(I108:I126))</f>
        <v>0.80836546854006341</v>
      </c>
      <c r="T128" s="29">
        <f>D128/B128-1</f>
        <v>4.0000000000000036E-2</v>
      </c>
    </row>
    <row r="129" spans="1:20">
      <c r="A129" s="1">
        <f>A128+7</f>
        <v>45256</v>
      </c>
      <c r="B129" s="19">
        <f>D128+I128-P128</f>
        <v>98643.007168669792</v>
      </c>
      <c r="C129" s="70">
        <f>(B129*required_return_low)</f>
        <v>3945.7202867467918</v>
      </c>
      <c r="D129" s="20">
        <f>B129+C129</f>
        <v>102588.72745541658</v>
      </c>
      <c r="E129" s="16">
        <f t="shared" ref="E129:E131" si="115">B129/2750</f>
        <v>35.87018442497083</v>
      </c>
      <c r="F129" s="16">
        <f>E129</f>
        <v>35.87018442497083</v>
      </c>
      <c r="G129" s="94">
        <f t="shared" ref="G129:G131" si="116">(D129-B129)/F129</f>
        <v>109.99999999999984</v>
      </c>
      <c r="H129" s="61"/>
      <c r="I129" s="21"/>
      <c r="J129" s="21"/>
      <c r="K129" s="20">
        <f>D129+I129-J129</f>
        <v>102588.72745541658</v>
      </c>
      <c r="L129" s="83">
        <f>(0.7*B129)</f>
        <v>69050.105018068847</v>
      </c>
      <c r="M129" s="97">
        <f>E129*50/B129</f>
        <v>1.8181818181818181E-2</v>
      </c>
      <c r="N129" s="82"/>
      <c r="O129" s="85"/>
      <c r="P129" s="22">
        <f>IF(D129&gt;B129,D129*0.013,0)</f>
        <v>1333.6534569204155</v>
      </c>
      <c r="Q129" s="20"/>
      <c r="R129" s="16">
        <f>R128+C129+I128</f>
        <v>128046.59911020299</v>
      </c>
      <c r="S129" s="29">
        <f>(R129-(B108+SUM(I108:I128)))/(B108+SUM(I108:I128))</f>
        <v>0.86586147004075753</v>
      </c>
      <c r="T129" s="29">
        <f t="shared" ref="T129:T131" si="117">D129/B129-1</f>
        <v>4.0000000000000036E-2</v>
      </c>
    </row>
    <row r="130" spans="1:20">
      <c r="A130" s="1">
        <f>A129+7</f>
        <v>45263</v>
      </c>
      <c r="B130" s="19">
        <f>D129+I129-P129</f>
        <v>101255.07399849617</v>
      </c>
      <c r="C130" s="70">
        <f>(B130*required_return_low)</f>
        <v>4050.202959939847</v>
      </c>
      <c r="D130" s="20">
        <f>B130+C130</f>
        <v>105305.27695843602</v>
      </c>
      <c r="E130" s="16">
        <f t="shared" si="115"/>
        <v>36.820026908544058</v>
      </c>
      <c r="F130" s="16">
        <f>E130</f>
        <v>36.820026908544058</v>
      </c>
      <c r="G130" s="94">
        <f t="shared" si="116"/>
        <v>110.00000000000016</v>
      </c>
      <c r="H130" s="63"/>
      <c r="I130" s="23"/>
      <c r="J130" s="23"/>
      <c r="K130" s="20">
        <f>D130+I130-J130</f>
        <v>105305.27695843602</v>
      </c>
      <c r="L130" s="83">
        <f>(0.7*B130)</f>
        <v>70878.551798947316</v>
      </c>
      <c r="M130" s="97">
        <f t="shared" ref="M130:M131" si="118">E130*50/B130</f>
        <v>1.8181818181818181E-2</v>
      </c>
      <c r="N130" s="82"/>
      <c r="O130" s="85"/>
      <c r="P130" s="22">
        <f>IF(D130&gt;B130,D130*0.013,0)</f>
        <v>1368.9686004596683</v>
      </c>
      <c r="Q130" s="20"/>
      <c r="R130" s="16">
        <f>R129+C130+I129</f>
        <v>132096.80207014285</v>
      </c>
      <c r="S130" s="29">
        <f>(R130-(B108+SUM(I108:I129)))/(B108+SUM(I108:I129))</f>
        <v>0.92487996566119002</v>
      </c>
      <c r="T130" s="29">
        <f t="shared" si="117"/>
        <v>4.0000000000000036E-2</v>
      </c>
    </row>
    <row r="131" spans="1:20" ht="15" thickBot="1">
      <c r="A131" s="1">
        <f>A130+7</f>
        <v>45270</v>
      </c>
      <c r="B131" s="19">
        <f>D130+I130-P130</f>
        <v>103936.30835797635</v>
      </c>
      <c r="C131" s="70">
        <f>(B131*required_return_low)</f>
        <v>4157.452334319054</v>
      </c>
      <c r="D131" s="20">
        <f>B131+C131</f>
        <v>108093.7606922954</v>
      </c>
      <c r="E131" s="16">
        <f t="shared" si="115"/>
        <v>37.795021221082308</v>
      </c>
      <c r="F131" s="16">
        <f>E131</f>
        <v>37.795021221082308</v>
      </c>
      <c r="G131" s="94">
        <f t="shared" si="116"/>
        <v>109.99999999999996</v>
      </c>
      <c r="H131" s="63"/>
      <c r="I131" s="23"/>
      <c r="J131" s="23"/>
      <c r="K131" s="20">
        <f>D131+I131-J131</f>
        <v>108093.7606922954</v>
      </c>
      <c r="L131" s="83">
        <f>(0.7*B131)</f>
        <v>72755.415850583435</v>
      </c>
      <c r="M131" s="97">
        <f t="shared" si="118"/>
        <v>1.8181818181818181E-2</v>
      </c>
      <c r="N131" s="82"/>
      <c r="O131" s="85"/>
      <c r="P131" s="22">
        <f>IF(D131&gt;B131,D131*0.013,0)</f>
        <v>1405.2188889998401</v>
      </c>
      <c r="Q131" s="20">
        <f>Q126+SUM(P128:P131)</f>
        <v>29565.712601166328</v>
      </c>
      <c r="R131" s="16">
        <f>R130+C131+I130</f>
        <v>136254.25440446191</v>
      </c>
      <c r="S131" s="29">
        <f>(R131-(B108+SUM(I108:I130)))/(B108+SUM(I108:I130))</f>
        <v>0.98546127104565173</v>
      </c>
      <c r="T131" s="29">
        <f t="shared" si="117"/>
        <v>4.0000000000000036E-2</v>
      </c>
    </row>
    <row r="132" spans="1:20" ht="15" thickBot="1">
      <c r="A132" s="2"/>
      <c r="B132" s="3"/>
      <c r="C132" s="4"/>
      <c r="D132" s="4"/>
      <c r="E132" s="4"/>
      <c r="F132" s="4"/>
      <c r="G132" s="4"/>
      <c r="H132" s="62"/>
      <c r="I132" s="4"/>
      <c r="J132" s="4"/>
      <c r="K132" s="4"/>
      <c r="L132" s="5"/>
      <c r="M132" s="4"/>
      <c r="N132" s="4"/>
      <c r="O132" s="4"/>
      <c r="P132" s="4"/>
      <c r="Q132" s="4"/>
      <c r="R132" s="4"/>
      <c r="S132" s="30"/>
      <c r="T132" s="30"/>
    </row>
    <row r="133" spans="1:20">
      <c r="A133" s="1">
        <f>A131+7</f>
        <v>45277</v>
      </c>
      <c r="B133" s="19">
        <f>D131+I131-P131</f>
        <v>106688.54180329556</v>
      </c>
      <c r="C133" s="70">
        <f>(B133*required_return_low)</f>
        <v>4267.5416721318225</v>
      </c>
      <c r="D133" s="16">
        <f>B133+C133</f>
        <v>110956.08347542738</v>
      </c>
      <c r="E133" s="16">
        <f>B133/2750</f>
        <v>38.795833383016571</v>
      </c>
      <c r="F133" s="16">
        <f>E133</f>
        <v>38.795833383016571</v>
      </c>
      <c r="G133" s="95">
        <f>(D133-B133)/F133</f>
        <v>109.99999999999987</v>
      </c>
      <c r="H133" s="63"/>
      <c r="I133" s="23"/>
      <c r="J133" s="23"/>
      <c r="K133" s="16">
        <f>D133+I133-J133</f>
        <v>110956.08347542738</v>
      </c>
      <c r="L133" s="83">
        <f>(0.7*B133)</f>
        <v>74681.979262306893</v>
      </c>
      <c r="M133" s="97">
        <f>E133*50/B133</f>
        <v>1.8181818181818181E-2</v>
      </c>
      <c r="N133" s="82"/>
      <c r="O133" s="85"/>
      <c r="P133" s="22">
        <f>IF(D133&gt;B133,D133*0.013,0)</f>
        <v>1442.4290851805558</v>
      </c>
      <c r="Q133" s="20"/>
      <c r="R133" s="16">
        <f>R131+C133+I131</f>
        <v>140521.79607659375</v>
      </c>
      <c r="S133" s="29">
        <f>(R133-(B108+SUM(I108:I131)))/(B108+SUM(I108:I131))</f>
        <v>1.047646769396694</v>
      </c>
      <c r="T133" s="29">
        <f>D133/B133-1</f>
        <v>4.0000000000000036E-2</v>
      </c>
    </row>
    <row r="134" spans="1:20">
      <c r="A134" s="1">
        <f>A133+7</f>
        <v>45284</v>
      </c>
      <c r="B134" s="19">
        <f>D133+I133-P133</f>
        <v>109513.65439024683</v>
      </c>
      <c r="C134" s="70">
        <f>(B134*required_return_low)</f>
        <v>4380.546175609873</v>
      </c>
      <c r="D134" s="20">
        <f>B134+C134</f>
        <v>113894.20056585669</v>
      </c>
      <c r="E134" s="16">
        <f t="shared" ref="E134:E136" si="119">B134/2750</f>
        <v>39.823147050998848</v>
      </c>
      <c r="F134" s="16">
        <f>E134</f>
        <v>39.823147050998848</v>
      </c>
      <c r="G134" s="94">
        <f t="shared" ref="G134:G136" si="120">(D134-B134)/F134</f>
        <v>109.99999999999983</v>
      </c>
      <c r="H134" s="63"/>
      <c r="I134" s="23"/>
      <c r="J134" s="23"/>
      <c r="K134" s="20">
        <f>D134+I134-J134</f>
        <v>113894.20056585669</v>
      </c>
      <c r="L134" s="83">
        <f>(0.7*B134)</f>
        <v>76659.558073172768</v>
      </c>
      <c r="M134" s="97">
        <f>E134*50/B134</f>
        <v>1.8181818181818184E-2</v>
      </c>
      <c r="N134" s="82"/>
      <c r="O134" s="85"/>
      <c r="P134" s="22">
        <f>IF(D134&gt;B134,D134*0.013,0)</f>
        <v>1480.6246073561369</v>
      </c>
      <c r="Q134" s="20"/>
      <c r="R134" s="16">
        <f>R133+C134+I133</f>
        <v>144902.34225220361</v>
      </c>
      <c r="S134" s="29">
        <f>(R134-(B108+SUM(I108:I133)))/(B108+SUM(I108:I133))</f>
        <v>1.1114789397440716</v>
      </c>
      <c r="T134" s="29">
        <f t="shared" ref="T134:T136" si="121">D134/B134-1</f>
        <v>4.0000000000000036E-2</v>
      </c>
    </row>
    <row r="135" spans="1:20">
      <c r="A135" s="1">
        <f>A134+7</f>
        <v>45291</v>
      </c>
      <c r="B135" s="19">
        <f>D134+I134-P134</f>
        <v>112413.57595850056</v>
      </c>
      <c r="C135" s="70">
        <f>(B135*required_return_low)</f>
        <v>4496.5430383400226</v>
      </c>
      <c r="D135" s="20">
        <f>B135+C135</f>
        <v>116910.11899684058</v>
      </c>
      <c r="E135" s="16">
        <f t="shared" si="119"/>
        <v>40.877663984909297</v>
      </c>
      <c r="F135" s="16">
        <f>E135</f>
        <v>40.877663984909297</v>
      </c>
      <c r="G135" s="94">
        <f t="shared" si="120"/>
        <v>110.00000000000001</v>
      </c>
      <c r="H135" s="63"/>
      <c r="I135" s="23"/>
      <c r="J135" s="23"/>
      <c r="K135" s="20">
        <f>D135+I135-J135</f>
        <v>116910.11899684058</v>
      </c>
      <c r="L135" s="83">
        <f>(0.7*B135)</f>
        <v>78689.503170950382</v>
      </c>
      <c r="M135" s="97">
        <f t="shared" ref="M135:M136" si="122">E135*50/B135</f>
        <v>1.8181818181818181E-2</v>
      </c>
      <c r="N135" s="82"/>
      <c r="O135" s="85"/>
      <c r="P135" s="22">
        <f>IF(D135&gt;B135,D135*0.013,0)</f>
        <v>1519.8315469589274</v>
      </c>
      <c r="Q135" s="20"/>
      <c r="R135" s="16">
        <f>R134+C135+I134</f>
        <v>149398.88529054364</v>
      </c>
      <c r="S135" s="29">
        <f>(R135-(B108+SUM(I108:I134)))/(B108+SUM(I108:I134))</f>
        <v>1.1770013859622479</v>
      </c>
      <c r="T135" s="29">
        <f t="shared" si="121"/>
        <v>4.0000000000000036E-2</v>
      </c>
    </row>
    <row r="136" spans="1:20" ht="15" thickBot="1">
      <c r="A136" s="1">
        <f>A135+7</f>
        <v>45298</v>
      </c>
      <c r="B136" s="19">
        <f>D135+I135-P135</f>
        <v>115390.28744988165</v>
      </c>
      <c r="C136" s="70">
        <f>(B136*required_return_low)</f>
        <v>4615.6114979952663</v>
      </c>
      <c r="D136" s="20">
        <f>B136+C136</f>
        <v>120005.89894787692</v>
      </c>
      <c r="E136" s="16">
        <f t="shared" si="119"/>
        <v>41.960104527229689</v>
      </c>
      <c r="F136" s="16">
        <f>E136</f>
        <v>41.960104527229689</v>
      </c>
      <c r="G136" s="94">
        <f t="shared" si="120"/>
        <v>110.00000000000007</v>
      </c>
      <c r="H136" s="63"/>
      <c r="I136" s="23"/>
      <c r="J136" s="23"/>
      <c r="K136" s="20">
        <f>D136+I136-J136</f>
        <v>120005.89894787692</v>
      </c>
      <c r="L136" s="83">
        <f>(0.7*B136)</f>
        <v>80773.20121491715</v>
      </c>
      <c r="M136" s="97">
        <f t="shared" si="122"/>
        <v>1.8181818181818181E-2</v>
      </c>
      <c r="N136" s="82"/>
      <c r="O136" s="85"/>
      <c r="P136" s="22">
        <f>IF(D136&gt;B136,D136*0.013,0)</f>
        <v>1560.0766863223998</v>
      </c>
      <c r="Q136" s="20">
        <f>Q131+SUM(P133:P136)</f>
        <v>35568.674526984345</v>
      </c>
      <c r="R136" s="16">
        <f>R135+C136+I135</f>
        <v>154014.49678853891</v>
      </c>
      <c r="S136" s="29">
        <f>(R136-(B108+SUM(I108:I135)))/(B108+SUM(I108:I135))</f>
        <v>1.2442588665562815</v>
      </c>
      <c r="T136" s="29">
        <f t="shared" si="121"/>
        <v>4.0000000000000036E-2</v>
      </c>
    </row>
    <row r="137" spans="1:20" ht="15" thickBot="1">
      <c r="A137" s="2"/>
      <c r="B137" s="3"/>
      <c r="C137" s="14"/>
      <c r="D137" s="4"/>
      <c r="E137" s="4"/>
      <c r="F137" s="4"/>
      <c r="G137" s="4"/>
      <c r="H137" s="62"/>
      <c r="I137" s="4"/>
      <c r="J137" s="4"/>
      <c r="K137" s="4"/>
      <c r="L137" s="5"/>
      <c r="M137" s="4"/>
      <c r="N137" s="4"/>
      <c r="O137" s="4"/>
      <c r="P137" s="4"/>
      <c r="Q137" s="4"/>
      <c r="R137" s="4"/>
      <c r="S137" s="30"/>
      <c r="T137" s="30"/>
    </row>
    <row r="138" spans="1:20">
      <c r="A138" s="1">
        <f>A136+7</f>
        <v>45305</v>
      </c>
      <c r="B138" s="19">
        <f>D136+I136-P136</f>
        <v>118445.82226155452</v>
      </c>
      <c r="C138" s="70">
        <f>(B138*required_return_low)</f>
        <v>4737.8328904621812</v>
      </c>
      <c r="D138" s="16">
        <f>B138+C138</f>
        <v>123183.6551520167</v>
      </c>
      <c r="E138" s="16">
        <f>B138/2750</f>
        <v>43.071208095110734</v>
      </c>
      <c r="F138" s="16">
        <f>E138</f>
        <v>43.071208095110734</v>
      </c>
      <c r="G138" s="95">
        <f>(D138-B138)/F138</f>
        <v>109.99999999999984</v>
      </c>
      <c r="H138" s="63"/>
      <c r="I138" s="23"/>
      <c r="J138" s="23"/>
      <c r="K138" s="16">
        <f>D138+I138-J138</f>
        <v>123183.6551520167</v>
      </c>
      <c r="L138" s="83">
        <f>(0.7*B138)</f>
        <v>82912.075583088168</v>
      </c>
      <c r="M138" s="97">
        <f>E138*50/B138</f>
        <v>1.8181818181818181E-2</v>
      </c>
      <c r="N138" s="82"/>
      <c r="O138" s="85"/>
      <c r="P138" s="22">
        <f>IF(D138&gt;B138,D138*0.013,0)</f>
        <v>1601.3875169762171</v>
      </c>
      <c r="Q138" s="20"/>
      <c r="R138" s="16">
        <f>R136+C138+I136</f>
        <v>158752.32967900109</v>
      </c>
      <c r="S138" s="29">
        <f>(R138-(B108+SUM(I108:I136)))/(B108+SUM(I108:I136))</f>
        <v>1.313297325236445</v>
      </c>
      <c r="T138" s="29">
        <f>D138/B138-1</f>
        <v>4.0000000000000036E-2</v>
      </c>
    </row>
    <row r="139" spans="1:20">
      <c r="A139" s="1">
        <f>A138+7</f>
        <v>45312</v>
      </c>
      <c r="B139" s="19">
        <f>D138+I138-P138</f>
        <v>121582.26763504048</v>
      </c>
      <c r="C139" s="70">
        <f>(B139*required_return_low)</f>
        <v>4863.2907054016196</v>
      </c>
      <c r="D139" s="20">
        <f>B139+C139</f>
        <v>126445.5583404421</v>
      </c>
      <c r="E139" s="16">
        <f t="shared" ref="E139:E141" si="123">B139/2750</f>
        <v>44.211733685469262</v>
      </c>
      <c r="F139" s="16">
        <f>E139</f>
        <v>44.211733685469262</v>
      </c>
      <c r="G139" s="94">
        <f t="shared" ref="G139:G141" si="124">(D139-B139)/F139</f>
        <v>110.00000000000014</v>
      </c>
      <c r="H139" s="63"/>
      <c r="I139" s="23"/>
      <c r="J139" s="23"/>
      <c r="K139" s="20">
        <f>D139+I139-J139</f>
        <v>126445.5583404421</v>
      </c>
      <c r="L139" s="83">
        <f>(0.7*B139)</f>
        <v>85107.587344528336</v>
      </c>
      <c r="M139" s="97">
        <f>E139*50/B139</f>
        <v>1.8181818181818181E-2</v>
      </c>
      <c r="N139" s="82"/>
      <c r="O139" s="85"/>
      <c r="P139" s="22">
        <f>IF(D139&gt;B139,D139*0.013,0)</f>
        <v>1643.7922584257474</v>
      </c>
      <c r="Q139" s="20"/>
      <c r="R139" s="16">
        <f>R138+C139+I138</f>
        <v>163615.62038440272</v>
      </c>
      <c r="S139" s="29">
        <f>(R139-(B108+SUM(I108:I138)))/(B108+SUM(I108:I138))</f>
        <v>1.3841639223024593</v>
      </c>
      <c r="T139" s="29">
        <f t="shared" ref="T139:T141" si="125">D139/B139-1</f>
        <v>4.0000000000000036E-2</v>
      </c>
    </row>
    <row r="140" spans="1:20">
      <c r="A140" s="1">
        <f>A139+7</f>
        <v>45319</v>
      </c>
      <c r="B140" s="19">
        <f>D139+I139-P139</f>
        <v>124801.76608201636</v>
      </c>
      <c r="C140" s="70">
        <f>(B140*required_return_low)</f>
        <v>4992.0706432806546</v>
      </c>
      <c r="D140" s="20">
        <f>B140+C140</f>
        <v>129793.83672529701</v>
      </c>
      <c r="E140" s="16">
        <f t="shared" si="123"/>
        <v>45.382460393460491</v>
      </c>
      <c r="F140" s="16">
        <f>E140</f>
        <v>45.382460393460491</v>
      </c>
      <c r="G140" s="94">
        <f t="shared" si="124"/>
        <v>109.99999999999986</v>
      </c>
      <c r="H140" s="63"/>
      <c r="I140" s="23"/>
      <c r="J140" s="23"/>
      <c r="K140" s="20">
        <f>D140+I140-J140</f>
        <v>129793.83672529701</v>
      </c>
      <c r="L140" s="83">
        <f>(0.7*B140)</f>
        <v>87361.236257411452</v>
      </c>
      <c r="M140" s="97">
        <f t="shared" ref="M140:M141" si="126">E140*50/B140</f>
        <v>1.8181818181818181E-2</v>
      </c>
      <c r="N140" s="82"/>
      <c r="O140" s="85"/>
      <c r="P140" s="22">
        <f>IF(D140&gt;B140,D140*0.013,0)</f>
        <v>1687.319877428861</v>
      </c>
      <c r="Q140" s="20"/>
      <c r="R140" s="16">
        <f>R139+C140+I139</f>
        <v>168607.69102768338</v>
      </c>
      <c r="S140" s="29">
        <f>(R140-(B108+SUM(I108:I139)))/(B108+SUM(I108:I139))</f>
        <v>1.4569070668587818</v>
      </c>
      <c r="T140" s="29">
        <f t="shared" si="125"/>
        <v>4.0000000000000036E-2</v>
      </c>
    </row>
    <row r="141" spans="1:20" ht="15" thickBot="1">
      <c r="A141" s="1">
        <f>A140+7</f>
        <v>45326</v>
      </c>
      <c r="B141" s="19">
        <f>D140+I140-P140</f>
        <v>128106.51684786814</v>
      </c>
      <c r="C141" s="70">
        <f>(B141*required_return_low)</f>
        <v>5124.2606739147259</v>
      </c>
      <c r="D141" s="20">
        <f>B141+C141</f>
        <v>133230.77752178287</v>
      </c>
      <c r="E141" s="16">
        <f t="shared" si="123"/>
        <v>46.584187944679329</v>
      </c>
      <c r="F141" s="16">
        <f>E141</f>
        <v>46.584187944679329</v>
      </c>
      <c r="G141" s="94">
        <f t="shared" si="124"/>
        <v>110.00000000000009</v>
      </c>
      <c r="H141" s="63"/>
      <c r="I141" s="23"/>
      <c r="J141" s="23"/>
      <c r="K141" s="20">
        <f>D141+I141-J141</f>
        <v>133230.77752178287</v>
      </c>
      <c r="L141" s="83">
        <f>(0.7*B141)</f>
        <v>89674.561793507703</v>
      </c>
      <c r="M141" s="97">
        <f t="shared" si="126"/>
        <v>1.8181818181818181E-2</v>
      </c>
      <c r="N141" s="82"/>
      <c r="O141" s="85"/>
      <c r="P141" s="22">
        <f>IF(D141&gt;B141,D141*0.013,0)</f>
        <v>1732.0001077831773</v>
      </c>
      <c r="Q141" s="20">
        <f>Q136+SUM(P138:P141)</f>
        <v>42233.174287598347</v>
      </c>
      <c r="R141" s="16">
        <f>R140+C141+I140</f>
        <v>173731.9517015981</v>
      </c>
      <c r="S141" s="29">
        <f>(R141-(B108+SUM(I108:I140)))/(B108+SUM(I108:I140))</f>
        <v>1.5315764498829554</v>
      </c>
      <c r="T141" s="29">
        <f t="shared" si="125"/>
        <v>4.0000000000000036E-2</v>
      </c>
    </row>
    <row r="142" spans="1:20" ht="15" thickBot="1">
      <c r="A142" s="2"/>
      <c r="B142" s="3"/>
      <c r="C142" s="14"/>
      <c r="D142" s="4"/>
      <c r="E142" s="4"/>
      <c r="F142" s="4"/>
      <c r="G142" s="4"/>
      <c r="H142" s="62"/>
      <c r="I142" s="4"/>
      <c r="J142" s="4"/>
      <c r="K142" s="4"/>
      <c r="L142" s="5"/>
      <c r="M142" s="4"/>
      <c r="N142" s="4"/>
      <c r="O142" s="4"/>
      <c r="P142" s="4"/>
      <c r="Q142" s="4"/>
      <c r="R142" s="4"/>
      <c r="S142" s="30"/>
      <c r="T142" s="30"/>
    </row>
    <row r="143" spans="1:20">
      <c r="A143" s="1">
        <f>A141+7</f>
        <v>45333</v>
      </c>
      <c r="B143" s="19">
        <f>D141+I141-P141</f>
        <v>131498.77741399969</v>
      </c>
      <c r="C143" s="70">
        <f>(B143*required_return_low)</f>
        <v>5259.9510965599875</v>
      </c>
      <c r="D143" s="16">
        <f>B143+C143</f>
        <v>136758.72851055968</v>
      </c>
      <c r="E143" s="16">
        <f>B143/2750</f>
        <v>47.817737241454431</v>
      </c>
      <c r="F143" s="16">
        <f>E143</f>
        <v>47.817737241454431</v>
      </c>
      <c r="G143" s="95">
        <f>(D143-B143)/F143</f>
        <v>110.00000000000009</v>
      </c>
      <c r="H143" s="63"/>
      <c r="I143" s="23"/>
      <c r="J143" s="23"/>
      <c r="K143" s="16">
        <f>D143+I143-J143</f>
        <v>136758.72851055968</v>
      </c>
      <c r="L143" s="83">
        <f>(0.7*B143)</f>
        <v>92049.144189799772</v>
      </c>
      <c r="M143" s="97">
        <f>E143*50/B143</f>
        <v>1.8181818181818181E-2</v>
      </c>
      <c r="N143" s="82"/>
      <c r="O143" s="85"/>
      <c r="P143" s="22">
        <f>IF(D143&gt;B143,D143*0.013,0)</f>
        <v>1777.8634706372759</v>
      </c>
      <c r="Q143" s="20"/>
      <c r="R143" s="16">
        <f>R141+C143+I141</f>
        <v>178991.90279815809</v>
      </c>
      <c r="S143" s="29">
        <f>(R143-(B108+SUM(I108:I141)))/(B108+SUM(I108:I141))</f>
        <v>1.6082230781696094</v>
      </c>
      <c r="T143" s="29">
        <f>D143/B143-1</f>
        <v>4.0000000000000036E-2</v>
      </c>
    </row>
    <row r="144" spans="1:20">
      <c r="A144" s="1">
        <f>A143+7</f>
        <v>45340</v>
      </c>
      <c r="B144" s="19">
        <f>D143+I143-P143</f>
        <v>134980.86503992241</v>
      </c>
      <c r="C144" s="70">
        <f>(B144*required_return_low)</f>
        <v>5399.2346015968969</v>
      </c>
      <c r="D144" s="20">
        <f>B144+C144</f>
        <v>140380.09964151931</v>
      </c>
      <c r="E144" s="16">
        <f t="shared" ref="E144:E146" si="127">B144/2750</f>
        <v>49.08395092360815</v>
      </c>
      <c r="F144" s="16">
        <f>E144</f>
        <v>49.08395092360815</v>
      </c>
      <c r="G144" s="94">
        <f t="shared" ref="G144:G146" si="128">(D144-B144)/F144</f>
        <v>109.99999999999996</v>
      </c>
      <c r="H144" s="63"/>
      <c r="I144" s="23"/>
      <c r="J144" s="23"/>
      <c r="K144" s="20">
        <f>D144+I144-J144</f>
        <v>140380.09964151931</v>
      </c>
      <c r="L144" s="83">
        <f>(0.7*B144)</f>
        <v>94486.605527945678</v>
      </c>
      <c r="M144" s="97">
        <f>E144*50/B144</f>
        <v>1.8181818181818184E-2</v>
      </c>
      <c r="N144" s="82"/>
      <c r="O144" s="85"/>
      <c r="P144" s="22">
        <f>IF(D144&gt;B144,D144*0.013,0)</f>
        <v>1824.9412953397509</v>
      </c>
      <c r="Q144" s="20"/>
      <c r="R144" s="16">
        <f>R143+C144+I143</f>
        <v>184391.13739975498</v>
      </c>
      <c r="S144" s="29">
        <f>(R144-(B108+SUM(I108:I143)))/(B108+SUM(I108:I143))</f>
        <v>1.6868993091732938</v>
      </c>
      <c r="T144" s="29">
        <f t="shared" ref="T144:T146" si="129">D144/B144-1</f>
        <v>4.0000000000000036E-2</v>
      </c>
    </row>
    <row r="145" spans="1:20">
      <c r="A145" s="1">
        <f>A144+7</f>
        <v>45347</v>
      </c>
      <c r="B145" s="19">
        <f>D144+I144-P144</f>
        <v>138555.15834617955</v>
      </c>
      <c r="C145" s="70">
        <f>(B145*required_return_low)</f>
        <v>5542.2063338471826</v>
      </c>
      <c r="D145" s="20">
        <f>B145+C145</f>
        <v>144097.36468002675</v>
      </c>
      <c r="E145" s="16">
        <f t="shared" si="127"/>
        <v>50.383693944065293</v>
      </c>
      <c r="F145" s="16">
        <f>E145</f>
        <v>50.383693944065293</v>
      </c>
      <c r="G145" s="94">
        <f t="shared" si="128"/>
        <v>110.00000000000021</v>
      </c>
      <c r="H145" s="63"/>
      <c r="I145" s="23"/>
      <c r="J145" s="23"/>
      <c r="K145" s="20">
        <f>D145+I145-J145</f>
        <v>144097.36468002675</v>
      </c>
      <c r="L145" s="83">
        <f>(0.7*B145)</f>
        <v>96988.610842325681</v>
      </c>
      <c r="M145" s="97">
        <f t="shared" ref="M145:M146" si="130">E145*50/B145</f>
        <v>1.8181818181818181E-2</v>
      </c>
      <c r="N145" s="82"/>
      <c r="O145" s="85"/>
      <c r="P145" s="22">
        <f>IF(D145&gt;B145,D145*0.013,0)</f>
        <v>1873.2657408403477</v>
      </c>
      <c r="Q145" s="20"/>
      <c r="R145" s="16">
        <f>R144+C145+I144</f>
        <v>189933.34373360217</v>
      </c>
      <c r="S145" s="29">
        <f>(R145-(B108+SUM(I108:I144)))/(B108+SUM(I108:I144))</f>
        <v>1.767658886773956</v>
      </c>
      <c r="T145" s="29">
        <f t="shared" si="129"/>
        <v>4.0000000000000036E-2</v>
      </c>
    </row>
    <row r="146" spans="1:20" ht="15" thickBot="1">
      <c r="A146" s="1">
        <f>A145+7</f>
        <v>45354</v>
      </c>
      <c r="B146" s="19">
        <f>D145+I145-P145</f>
        <v>142224.0989391864</v>
      </c>
      <c r="C146" s="70">
        <f>(B146*required_return_low)</f>
        <v>5688.9639575674564</v>
      </c>
      <c r="D146" s="20">
        <f>B146+C146</f>
        <v>147913.06289675387</v>
      </c>
      <c r="E146" s="16">
        <f t="shared" si="127"/>
        <v>51.717854159704146</v>
      </c>
      <c r="F146" s="16">
        <f>E146</f>
        <v>51.717854159704146</v>
      </c>
      <c r="G146" s="94">
        <f t="shared" si="128"/>
        <v>110.0000000000002</v>
      </c>
      <c r="H146" s="63"/>
      <c r="I146" s="23"/>
      <c r="J146" s="23"/>
      <c r="K146" s="20">
        <f>D146+I146-J146</f>
        <v>147913.06289675387</v>
      </c>
      <c r="L146" s="83">
        <f>(0.7*B146)</f>
        <v>99556.869257430473</v>
      </c>
      <c r="M146" s="97">
        <f t="shared" si="130"/>
        <v>1.8181818181818184E-2</v>
      </c>
      <c r="N146" s="82"/>
      <c r="O146" s="85"/>
      <c r="P146" s="22">
        <f>IF(D146&gt;B146,D146*0.013,0)</f>
        <v>1922.8698176578002</v>
      </c>
      <c r="Q146" s="20">
        <f>Q141+SUM(P143:P146)</f>
        <v>49632.114612073521</v>
      </c>
      <c r="R146" s="16">
        <f>R145+C146+I145</f>
        <v>195622.30769116964</v>
      </c>
      <c r="S146" s="29">
        <f>(R146-(B108+SUM(I108:I145)))/(B108+SUM(I108:I145))</f>
        <v>1.8505569779894837</v>
      </c>
      <c r="T146" s="29">
        <f t="shared" si="129"/>
        <v>4.0000000000000036E-2</v>
      </c>
    </row>
    <row r="147" spans="1:20" ht="15" thickBot="1">
      <c r="A147" s="127"/>
      <c r="B147" s="128"/>
      <c r="C147" s="129"/>
      <c r="D147" s="129"/>
      <c r="E147" s="129"/>
      <c r="F147" s="129"/>
      <c r="G147" s="129"/>
      <c r="H147" s="130"/>
      <c r="I147" s="129"/>
      <c r="J147" s="129"/>
      <c r="K147" s="129"/>
      <c r="L147" s="131"/>
      <c r="M147" s="129"/>
      <c r="N147" s="129"/>
      <c r="O147" s="129"/>
      <c r="P147" s="129"/>
      <c r="Q147" s="129"/>
      <c r="R147" s="129"/>
      <c r="S147" s="132"/>
      <c r="T147" s="132"/>
    </row>
    <row r="148" spans="1:20">
      <c r="A148" s="1">
        <f>A146+7</f>
        <v>45361</v>
      </c>
      <c r="B148" s="19">
        <f>D146+I146-P146</f>
        <v>145990.19307909606</v>
      </c>
      <c r="C148" s="70" cm="1">
        <f t="array" ref="C148">(B148*required_return_fixed)</f>
        <v>4379.7057923728817</v>
      </c>
      <c r="D148" s="16">
        <f>B148+C148</f>
        <v>150369.89887146893</v>
      </c>
      <c r="E148" s="16">
        <f>B148/3750</f>
        <v>38.93071815442562</v>
      </c>
      <c r="F148" s="16">
        <f>E148</f>
        <v>38.93071815442562</v>
      </c>
      <c r="G148" s="95">
        <f>(D148-B148)/F148</f>
        <v>112.49999999999973</v>
      </c>
      <c r="H148" s="63"/>
      <c r="I148" s="23"/>
      <c r="J148" s="23"/>
      <c r="K148" s="16">
        <f>D148+I148-J148</f>
        <v>150369.89887146893</v>
      </c>
      <c r="L148" s="83">
        <f>(0.7*B148)</f>
        <v>102193.13515536724</v>
      </c>
      <c r="M148" s="97">
        <f>E148*50/B148</f>
        <v>1.3333333333333336E-2</v>
      </c>
      <c r="N148" s="82"/>
      <c r="O148" s="85"/>
      <c r="P148" s="22">
        <f>IF(D148&gt;B148,D148*0.013,0)</f>
        <v>1954.8086853290961</v>
      </c>
      <c r="Q148" s="20"/>
      <c r="R148" s="16">
        <f>R146+C148+I146</f>
        <v>200002.01348354251</v>
      </c>
      <c r="S148" s="29">
        <f>(R148-(B108+SUM(I108:I146)))/(B108+SUM(I108:I146))</f>
        <v>1.9143769024926696</v>
      </c>
      <c r="T148" s="29">
        <f>D148/B148-1</f>
        <v>3.0000000000000027E-2</v>
      </c>
    </row>
    <row r="149" spans="1:20">
      <c r="A149" s="1">
        <f>A148+7</f>
        <v>45368</v>
      </c>
      <c r="B149" s="19">
        <f>D148+I148-P148</f>
        <v>148415.09018613983</v>
      </c>
      <c r="C149" s="70" cm="1">
        <f t="array" ref="C149">(B149*required_return_fixed)</f>
        <v>4452.4527055841945</v>
      </c>
      <c r="D149" s="20">
        <f>B149+C149</f>
        <v>152867.54289172404</v>
      </c>
      <c r="E149" s="16">
        <f t="shared" ref="E149:E151" si="131">B149/3750</f>
        <v>39.577357382970618</v>
      </c>
      <c r="F149" s="16">
        <f>E149</f>
        <v>39.577357382970618</v>
      </c>
      <c r="G149" s="94">
        <f t="shared" ref="G149:G151" si="132">(D149-B149)/F149</f>
        <v>112.50000000000026</v>
      </c>
      <c r="H149" s="63"/>
      <c r="I149" s="23"/>
      <c r="J149" s="23"/>
      <c r="K149" s="20">
        <f>D149+I149-J149</f>
        <v>152867.54289172404</v>
      </c>
      <c r="L149" s="83">
        <f>(0.7*B149)</f>
        <v>103890.56313029787</v>
      </c>
      <c r="M149" s="97">
        <f>E149*50/B149</f>
        <v>1.3333333333333332E-2</v>
      </c>
      <c r="N149" s="82"/>
      <c r="O149" s="85"/>
      <c r="P149" s="22">
        <f>IF(D149&gt;B149,D149*0.013,0)</f>
        <v>1987.2780575924123</v>
      </c>
      <c r="Q149" s="20"/>
      <c r="R149" s="16">
        <f>R148+C149+I148</f>
        <v>204454.46618912672</v>
      </c>
      <c r="S149" s="29">
        <f>(R149-(B108+SUM(I108:I148)))/(B108+SUM(I108:I148))</f>
        <v>1.9792568759418538</v>
      </c>
      <c r="T149" s="29">
        <f t="shared" ref="T149:T151" si="133">D149/B149-1</f>
        <v>3.0000000000000027E-2</v>
      </c>
    </row>
    <row r="150" spans="1:20">
      <c r="A150" s="1">
        <f>A149+7</f>
        <v>45375</v>
      </c>
      <c r="B150" s="19">
        <f>D149+I149-P149</f>
        <v>150880.26483413161</v>
      </c>
      <c r="C150" s="70" cm="1">
        <f t="array" ref="C150">(B150*required_return_fixed)</f>
        <v>4526.4079450239478</v>
      </c>
      <c r="D150" s="20">
        <f>B150+C150</f>
        <v>155406.67277915555</v>
      </c>
      <c r="E150" s="16">
        <f t="shared" si="131"/>
        <v>40.234737289101766</v>
      </c>
      <c r="F150" s="16">
        <f>E150</f>
        <v>40.234737289101766</v>
      </c>
      <c r="G150" s="94">
        <f t="shared" si="132"/>
        <v>112.49999999999972</v>
      </c>
      <c r="H150" s="63"/>
      <c r="I150" s="23"/>
      <c r="J150" s="23"/>
      <c r="K150" s="20">
        <f>D150+I150-J150</f>
        <v>155406.67277915555</v>
      </c>
      <c r="L150" s="83">
        <f>(0.7*B150)</f>
        <v>105616.18538389212</v>
      </c>
      <c r="M150" s="97">
        <f t="shared" ref="M150:M151" si="134">E150*50/B150</f>
        <v>1.3333333333333336E-2</v>
      </c>
      <c r="N150" s="82"/>
      <c r="O150" s="85"/>
      <c r="P150" s="22">
        <f>IF(D150&gt;B150,D150*0.013,0)</f>
        <v>2020.286746129022</v>
      </c>
      <c r="Q150" s="20"/>
      <c r="R150" s="16">
        <f>R149+C150+I149</f>
        <v>208980.87413415065</v>
      </c>
      <c r="S150" s="29">
        <f>(R150-(B108+SUM(I108:I149)))/(B108+SUM(I108:I149))</f>
        <v>2.0452145057500286</v>
      </c>
      <c r="T150" s="29">
        <f t="shared" si="133"/>
        <v>3.0000000000000027E-2</v>
      </c>
    </row>
    <row r="151" spans="1:20" ht="15" thickBot="1">
      <c r="A151" s="1">
        <f>A150+7</f>
        <v>45382</v>
      </c>
      <c r="B151" s="19">
        <f>D150+I150-P150</f>
        <v>153386.38603302653</v>
      </c>
      <c r="C151" s="70" cm="1">
        <f t="array" ref="C151">(B151*required_return_fixed)</f>
        <v>4601.5915809907956</v>
      </c>
      <c r="D151" s="20">
        <f>B151+C151</f>
        <v>157987.97761401732</v>
      </c>
      <c r="E151" s="16">
        <f t="shared" si="131"/>
        <v>40.903036275473738</v>
      </c>
      <c r="F151" s="16">
        <f>E151</f>
        <v>40.903036275473738</v>
      </c>
      <c r="G151" s="94">
        <f t="shared" si="132"/>
        <v>112.49999999999984</v>
      </c>
      <c r="H151" s="64"/>
      <c r="I151" s="25"/>
      <c r="J151" s="25"/>
      <c r="K151" s="20">
        <f>D151+I151-J151</f>
        <v>157987.97761401732</v>
      </c>
      <c r="L151" s="83">
        <f>(0.7*B151)</f>
        <v>107370.47022311857</v>
      </c>
      <c r="M151" s="97">
        <f t="shared" si="134"/>
        <v>1.3333333333333332E-2</v>
      </c>
      <c r="N151" s="82"/>
      <c r="O151" s="85"/>
      <c r="P151" s="22">
        <f>IF(D151&gt;B151,D151*0.013,0)</f>
        <v>2053.8437089822251</v>
      </c>
      <c r="Q151" s="20">
        <f>Q146+SUM(P148:P151)</f>
        <v>57648.331810106276</v>
      </c>
      <c r="R151" s="16">
        <f>R150+C151+I150</f>
        <v>213582.46571514144</v>
      </c>
      <c r="S151" s="29">
        <f>(R151-(B108+SUM(I108:I150)))/(B108+SUM(I108:I150))</f>
        <v>2.1122676917893171</v>
      </c>
      <c r="T151" s="29">
        <f t="shared" si="133"/>
        <v>3.0000000000000027E-2</v>
      </c>
    </row>
    <row r="152" spans="1:20" ht="15" thickBot="1">
      <c r="A152" s="2"/>
      <c r="B152" s="3"/>
      <c r="C152" s="4"/>
      <c r="D152" s="4"/>
      <c r="E152" s="4"/>
      <c r="F152" s="4"/>
      <c r="G152" s="4"/>
      <c r="H152" s="62"/>
      <c r="I152" s="4"/>
      <c r="J152" s="4"/>
      <c r="K152" s="4"/>
      <c r="L152" s="5"/>
      <c r="M152" s="4"/>
      <c r="N152" s="4"/>
      <c r="O152" s="4"/>
      <c r="P152" s="4"/>
      <c r="Q152" s="4"/>
      <c r="R152" s="4"/>
      <c r="S152" s="30"/>
      <c r="T152" s="30"/>
    </row>
    <row r="153" spans="1:20">
      <c r="A153" s="1">
        <f>A151+7</f>
        <v>45389</v>
      </c>
      <c r="B153" s="19">
        <f>D151+I151-P151</f>
        <v>155934.13390503509</v>
      </c>
      <c r="C153" s="70" cm="1">
        <f t="array" ref="C153">(B153*required_return_fixed)</f>
        <v>4678.0240171510522</v>
      </c>
      <c r="D153" s="16">
        <f>B153+C153</f>
        <v>160612.15792218613</v>
      </c>
      <c r="E153" s="16">
        <f>B153/3750</f>
        <v>41.582435708009356</v>
      </c>
      <c r="F153" s="16">
        <f>E153</f>
        <v>41.582435708009356</v>
      </c>
      <c r="G153" s="95">
        <f>(D153-B153)/F153</f>
        <v>112.49999999999964</v>
      </c>
      <c r="H153" s="63"/>
      <c r="I153" s="23"/>
      <c r="J153" s="23"/>
      <c r="K153" s="16">
        <f>D153+I153-J153</f>
        <v>160612.15792218613</v>
      </c>
      <c r="L153" s="83">
        <f>(0.7*B153)</f>
        <v>109153.89373352456</v>
      </c>
      <c r="M153" s="97">
        <f>E153*50/B153</f>
        <v>1.3333333333333331E-2</v>
      </c>
      <c r="N153" s="82"/>
      <c r="O153" s="85"/>
      <c r="P153" s="22">
        <f>IF(D153&gt;B153,D153*0.013,0)</f>
        <v>2087.9580529884197</v>
      </c>
      <c r="Q153" s="20"/>
      <c r="R153" s="16">
        <f>R151+C153+I151</f>
        <v>218260.48973229248</v>
      </c>
      <c r="S153" s="29">
        <f>(R153-(B108+SUM(I108:I151)))/(B108+SUM(I108:I151))</f>
        <v>2.1804346312487182</v>
      </c>
      <c r="T153" s="29">
        <f>D153/B153-1</f>
        <v>2.9999999999999805E-2</v>
      </c>
    </row>
    <row r="154" spans="1:20">
      <c r="A154" s="1">
        <f>A153+7</f>
        <v>45396</v>
      </c>
      <c r="B154" s="19">
        <f>D153+I153-P153</f>
        <v>158524.19986919771</v>
      </c>
      <c r="C154" s="70" cm="1">
        <f t="array" ref="C154">(B154*required_return_fixed)</f>
        <v>4755.7259960759311</v>
      </c>
      <c r="D154" s="20">
        <f>B154+C154</f>
        <v>163279.92586527363</v>
      </c>
      <c r="E154" s="16">
        <f t="shared" ref="E154:E156" si="135">B154/3750</f>
        <v>42.273119965119385</v>
      </c>
      <c r="F154" s="16">
        <f>E154</f>
        <v>42.273119965119385</v>
      </c>
      <c r="G154" s="94">
        <f t="shared" ref="G154:G156" si="136">(D154-B154)/F154</f>
        <v>112.49999999999987</v>
      </c>
      <c r="H154" s="63"/>
      <c r="I154" s="23"/>
      <c r="J154" s="23"/>
      <c r="K154" s="20">
        <f>D154+I154-J154</f>
        <v>163279.92586527363</v>
      </c>
      <c r="L154" s="83">
        <f>(0.7*B154)</f>
        <v>110966.93990843839</v>
      </c>
      <c r="M154" s="97">
        <f>E154*50/B154</f>
        <v>1.3333333333333332E-2</v>
      </c>
      <c r="N154" s="82"/>
      <c r="O154" s="85"/>
      <c r="P154" s="22">
        <f>IF(D154&gt;B154,D154*0.013,0)</f>
        <v>2122.6390362485572</v>
      </c>
      <c r="Q154" s="20"/>
      <c r="R154" s="16">
        <f>R153+C154+I153</f>
        <v>223016.21572836841</v>
      </c>
      <c r="S154" s="29">
        <f>(R154-(B108+SUM(I108:I153)))/(B108+SUM(I108:I153))</f>
        <v>2.2497338235725399</v>
      </c>
      <c r="T154" s="29">
        <f t="shared" ref="T154:T156" si="137">D154/B154-1</f>
        <v>3.0000000000000027E-2</v>
      </c>
    </row>
    <row r="155" spans="1:20">
      <c r="A155" s="1">
        <f>A154+7</f>
        <v>45403</v>
      </c>
      <c r="B155" s="19">
        <f>D154+I154-P154</f>
        <v>161157.28682902508</v>
      </c>
      <c r="C155" s="70" cm="1">
        <f t="array" ref="C155">(B155*required_return_fixed)</f>
        <v>4834.7186048707517</v>
      </c>
      <c r="D155" s="20">
        <f>B155+C155</f>
        <v>165992.00543389583</v>
      </c>
      <c r="E155" s="16">
        <f t="shared" si="135"/>
        <v>42.975276487740018</v>
      </c>
      <c r="F155" s="16">
        <f>E155</f>
        <v>42.975276487740018</v>
      </c>
      <c r="G155" s="94">
        <f t="shared" si="136"/>
        <v>112.49999999999999</v>
      </c>
      <c r="H155" s="63"/>
      <c r="I155" s="23"/>
      <c r="J155" s="23"/>
      <c r="K155" s="20">
        <f>D155+I155-J155</f>
        <v>165992.00543389583</v>
      </c>
      <c r="L155" s="83">
        <f>(0.7*B155)</f>
        <v>112810.10078031755</v>
      </c>
      <c r="M155" s="97">
        <f t="shared" ref="M155:M156" si="138">E155*50/B155</f>
        <v>1.3333333333333332E-2</v>
      </c>
      <c r="N155" s="82"/>
      <c r="O155" s="85"/>
      <c r="P155" s="22">
        <f>IF(D155&gt;B155,D155*0.013,0)</f>
        <v>2157.8960706406456</v>
      </c>
      <c r="Q155" s="20"/>
      <c r="R155" s="16">
        <f>R154+C155+I154</f>
        <v>227850.93433323916</v>
      </c>
      <c r="S155" s="29">
        <f>(R155-(B108+SUM(I108:I154)))/(B108+SUM(I108:I154))</f>
        <v>2.3201840754808605</v>
      </c>
      <c r="T155" s="29">
        <f t="shared" si="137"/>
        <v>3.0000000000000027E-2</v>
      </c>
    </row>
    <row r="156" spans="1:20" ht="15" thickBot="1">
      <c r="A156" s="1">
        <f>A155+7</f>
        <v>45410</v>
      </c>
      <c r="B156" s="19">
        <f>D155+I155-P155</f>
        <v>163834.10936325518</v>
      </c>
      <c r="C156" s="70" cm="1">
        <f t="array" ref="C156">(B156*required_return_fixed)</f>
        <v>4915.0232808976552</v>
      </c>
      <c r="D156" s="20">
        <f>B156+C156</f>
        <v>168749.13264415282</v>
      </c>
      <c r="E156" s="16">
        <f t="shared" si="135"/>
        <v>43.689095830201381</v>
      </c>
      <c r="F156" s="16">
        <f>E156</f>
        <v>43.689095830201381</v>
      </c>
      <c r="G156" s="94">
        <f t="shared" si="136"/>
        <v>112.49999999999973</v>
      </c>
      <c r="H156" s="63"/>
      <c r="I156" s="25"/>
      <c r="J156" s="25"/>
      <c r="K156" s="20">
        <f>D156+I156-J156</f>
        <v>168749.13264415282</v>
      </c>
      <c r="L156" s="83">
        <f>(0.7*B156)</f>
        <v>114683.87655427861</v>
      </c>
      <c r="M156" s="97">
        <f t="shared" si="138"/>
        <v>1.3333333333333334E-2</v>
      </c>
      <c r="N156" s="82"/>
      <c r="O156" s="86"/>
      <c r="P156" s="22">
        <f>IF(D156&gt;B156,D156*0.013,0)</f>
        <v>2193.7387243739868</v>
      </c>
      <c r="Q156" s="20">
        <f>Q151+SUM(P153:P156)</f>
        <v>66210.563694357887</v>
      </c>
      <c r="R156" s="16">
        <f>R155+C156+I155</f>
        <v>232765.9576141368</v>
      </c>
      <c r="S156" s="29">
        <f>(R156-(B108+SUM(I108:I155)))/(B108+SUM(I108:I155))</f>
        <v>2.3918045060733784</v>
      </c>
      <c r="T156" s="29">
        <f t="shared" si="137"/>
        <v>3.0000000000000027E-2</v>
      </c>
    </row>
    <row r="157" spans="1:20" ht="15" thickBot="1">
      <c r="A157" s="2"/>
      <c r="B157" s="3"/>
      <c r="C157" s="14"/>
      <c r="D157" s="4"/>
      <c r="E157" s="4"/>
      <c r="F157" s="4"/>
      <c r="G157" s="4"/>
      <c r="H157" s="62"/>
      <c r="I157" s="4"/>
      <c r="J157" s="4"/>
      <c r="K157" s="4"/>
      <c r="L157" s="5"/>
      <c r="M157" s="4"/>
      <c r="N157" s="4"/>
      <c r="O157" s="4"/>
      <c r="P157" s="4"/>
      <c r="Q157" s="4"/>
      <c r="R157" s="4"/>
      <c r="S157" s="30"/>
      <c r="T157" s="30"/>
    </row>
    <row r="158" spans="1:20">
      <c r="A158" s="1">
        <f>A156+7</f>
        <v>45417</v>
      </c>
      <c r="B158" s="19">
        <f>D156+I156-P156</f>
        <v>166555.39391977884</v>
      </c>
      <c r="C158" s="70" cm="1">
        <f t="array" ref="C158">(B158*required_return_fixed)</f>
        <v>4996.6618175933654</v>
      </c>
      <c r="D158" s="16">
        <f>B158+C158</f>
        <v>171552.0557373722</v>
      </c>
      <c r="E158" s="16">
        <f>B158/3750</f>
        <v>44.414771711941022</v>
      </c>
      <c r="F158" s="16">
        <f>E158</f>
        <v>44.414771711941022</v>
      </c>
      <c r="G158" s="95">
        <f>(D158-B158)/F158</f>
        <v>112.49999999999976</v>
      </c>
      <c r="H158" s="63"/>
      <c r="I158" s="23"/>
      <c r="J158" s="23"/>
      <c r="K158" s="16">
        <f>D158+I158-J158</f>
        <v>171552.0557373722</v>
      </c>
      <c r="L158" s="83">
        <f>(0.7*B158)</f>
        <v>116588.77574384518</v>
      </c>
      <c r="M158" s="97">
        <f>E158*50/B158</f>
        <v>1.3333333333333332E-2</v>
      </c>
      <c r="N158" s="82"/>
      <c r="O158" s="85"/>
      <c r="P158" s="22">
        <f>IF(D158&gt;B158,D158*0.013,0)</f>
        <v>2230.1767245858387</v>
      </c>
      <c r="Q158" s="20"/>
      <c r="R158" s="16">
        <f>R156+C158+I156</f>
        <v>237762.61943173016</v>
      </c>
      <c r="S158" s="29">
        <f>(R158-(B108+SUM(I108:I156)))/(B108+SUM(I108:I156))</f>
        <v>2.4646145520180376</v>
      </c>
      <c r="T158" s="29">
        <f>D158/B158-1</f>
        <v>3.0000000000000027E-2</v>
      </c>
    </row>
    <row r="159" spans="1:20">
      <c r="A159" s="1">
        <f>A158+7</f>
        <v>45424</v>
      </c>
      <c r="B159" s="19">
        <f>D158+I158-P158</f>
        <v>169321.87901278635</v>
      </c>
      <c r="C159" s="70" cm="1">
        <f t="array" ref="C159">(B159*required_return_fixed)</f>
        <v>5079.65637038359</v>
      </c>
      <c r="D159" s="20">
        <f>B159+C159</f>
        <v>174401.53538316995</v>
      </c>
      <c r="E159" s="16">
        <f t="shared" ref="E159:E161" si="139">B159/3750</f>
        <v>45.152501070076362</v>
      </c>
      <c r="F159" s="16">
        <f>E159</f>
        <v>45.152501070076362</v>
      </c>
      <c r="G159" s="94">
        <f t="shared" ref="G159:G161" si="140">(D159-B159)/F159</f>
        <v>112.50000000000021</v>
      </c>
      <c r="H159" s="63"/>
      <c r="I159" s="23"/>
      <c r="J159" s="23"/>
      <c r="K159" s="20">
        <f>D159+I159-J159</f>
        <v>174401.53538316995</v>
      </c>
      <c r="L159" s="83">
        <f>(0.7*B159)</f>
        <v>118525.31530895043</v>
      </c>
      <c r="M159" s="97">
        <f>E159*50/B159</f>
        <v>1.3333333333333334E-2</v>
      </c>
      <c r="N159" s="82"/>
      <c r="O159" s="85"/>
      <c r="P159" s="22">
        <f>IF(D159&gt;B159,D159*0.013,0)</f>
        <v>2267.2199599812093</v>
      </c>
      <c r="Q159" s="20"/>
      <c r="R159" s="16">
        <f>R158+C159+I158</f>
        <v>242842.27580211376</v>
      </c>
      <c r="S159" s="29">
        <f>(R159-(B108+SUM(I108:I158)))/(B108+SUM(I108:I158))</f>
        <v>2.538633972825838</v>
      </c>
      <c r="T159" s="29">
        <f t="shared" ref="T159:T161" si="141">D159/B159-1</f>
        <v>3.0000000000000027E-2</v>
      </c>
    </row>
    <row r="160" spans="1:20">
      <c r="A160" s="1">
        <f>A159+7</f>
        <v>45431</v>
      </c>
      <c r="B160" s="19">
        <f>D159+I159-P159</f>
        <v>172134.31542318873</v>
      </c>
      <c r="C160" s="70" cm="1">
        <f t="array" ref="C160">(B160*required_return_fixed)</f>
        <v>5164.029462695662</v>
      </c>
      <c r="D160" s="20">
        <f>B160+C160</f>
        <v>177298.34488588441</v>
      </c>
      <c r="E160" s="16">
        <f t="shared" si="139"/>
        <v>45.902484112850331</v>
      </c>
      <c r="F160" s="16">
        <f>E160</f>
        <v>45.902484112850331</v>
      </c>
      <c r="G160" s="94">
        <f t="shared" si="140"/>
        <v>112.50000000000027</v>
      </c>
      <c r="H160" s="63"/>
      <c r="I160" s="23"/>
      <c r="J160" s="23"/>
      <c r="K160" s="20">
        <f>D160+I160-J160</f>
        <v>177298.34488588441</v>
      </c>
      <c r="L160" s="83">
        <f>(0.7*B160)</f>
        <v>120494.0207962321</v>
      </c>
      <c r="M160" s="97">
        <f t="shared" ref="M160:M161" si="142">E160*50/B160</f>
        <v>1.3333333333333334E-2</v>
      </c>
      <c r="N160" s="82"/>
      <c r="O160" s="85"/>
      <c r="P160" s="22">
        <f>IF(D160&gt;B160,D160*0.013,0)</f>
        <v>2304.878483516497</v>
      </c>
      <c r="Q160" s="20"/>
      <c r="R160" s="16">
        <f>R159+C160+I159</f>
        <v>248006.30526480943</v>
      </c>
      <c r="S160" s="29">
        <f>(R160-(B108+SUM(I108:I159)))/(B108+SUM(I108:I159))</f>
        <v>2.6138828562132561</v>
      </c>
      <c r="T160" s="29">
        <f t="shared" si="141"/>
        <v>3.0000000000000027E-2</v>
      </c>
    </row>
    <row r="161" spans="1:20" ht="15" thickBot="1">
      <c r="A161" s="1">
        <f>A160+7</f>
        <v>45438</v>
      </c>
      <c r="B161" s="19">
        <f>D160+I160-P160</f>
        <v>174993.46640236792</v>
      </c>
      <c r="C161" s="70" cm="1">
        <f t="array" ref="C161">(B161*required_return_fixed)</f>
        <v>5249.8039920710371</v>
      </c>
      <c r="D161" s="20">
        <f>B161+C161</f>
        <v>180243.27039443897</v>
      </c>
      <c r="E161" s="16">
        <f t="shared" si="139"/>
        <v>46.66492437396478</v>
      </c>
      <c r="F161" s="16">
        <f>E161</f>
        <v>46.66492437396478</v>
      </c>
      <c r="G161" s="94">
        <f t="shared" si="140"/>
        <v>112.50000000000013</v>
      </c>
      <c r="H161" s="63"/>
      <c r="I161" s="25"/>
      <c r="J161" s="25"/>
      <c r="K161" s="20">
        <f>D161+I161-J161</f>
        <v>180243.27039443897</v>
      </c>
      <c r="L161" s="83">
        <f>(0.7*B161)</f>
        <v>122495.42648165753</v>
      </c>
      <c r="M161" s="97">
        <f t="shared" si="142"/>
        <v>1.3333333333333332E-2</v>
      </c>
      <c r="N161" s="82"/>
      <c r="O161" s="86"/>
      <c r="P161" s="22">
        <f>IF(D161&gt;B161,D161*0.013,0)</f>
        <v>2343.1625151277062</v>
      </c>
      <c r="Q161" s="20">
        <f>Q156+SUM(P158:P161)</f>
        <v>75356.001377569133</v>
      </c>
      <c r="R161" s="16">
        <f>R160+C161+I160</f>
        <v>253256.10925688047</v>
      </c>
      <c r="S161" s="29">
        <f>(R161-(B108+SUM(I108:I160)))/(B108+SUM(I108:I160))</f>
        <v>2.6903816235537392</v>
      </c>
      <c r="T161" s="29">
        <f t="shared" si="141"/>
        <v>3.0000000000000027E-2</v>
      </c>
    </row>
    <row r="162" spans="1:20" ht="15" thickBot="1">
      <c r="A162" s="2"/>
      <c r="B162" s="3"/>
      <c r="C162" s="14"/>
      <c r="D162" s="4"/>
      <c r="E162" s="4"/>
      <c r="F162" s="4"/>
      <c r="G162" s="4"/>
      <c r="H162" s="62"/>
      <c r="I162" s="4"/>
      <c r="J162" s="4"/>
      <c r="K162" s="4"/>
      <c r="L162" s="5"/>
      <c r="M162" s="4"/>
      <c r="N162" s="4"/>
      <c r="O162" s="4"/>
      <c r="P162" s="4"/>
      <c r="Q162" s="4"/>
      <c r="R162" s="4"/>
      <c r="S162" s="30"/>
      <c r="T162" s="30"/>
    </row>
    <row r="163" spans="1:20">
      <c r="A163" s="1">
        <f>A161+7</f>
        <v>45445</v>
      </c>
      <c r="B163" s="19">
        <f>D161+I161-P161</f>
        <v>177900.10787931125</v>
      </c>
      <c r="C163" s="70" cm="1">
        <f t="array" ref="C163">(B163*required_return_fixed)</f>
        <v>5337.0032363793371</v>
      </c>
      <c r="D163" s="16">
        <f>B163+C163</f>
        <v>183237.11111569058</v>
      </c>
      <c r="E163" s="16">
        <f>B163/3750</f>
        <v>47.440028767816337</v>
      </c>
      <c r="F163" s="16">
        <f>E163</f>
        <v>47.440028767816337</v>
      </c>
      <c r="G163" s="95">
        <f>(D163-B163)/F163</f>
        <v>112.49999999999982</v>
      </c>
      <c r="H163" s="63"/>
      <c r="I163" s="23"/>
      <c r="J163" s="23"/>
      <c r="K163" s="16">
        <f>D163+I163-J163</f>
        <v>183237.11111569058</v>
      </c>
      <c r="L163" s="83">
        <f>(0.7*B163)</f>
        <v>124530.07551551786</v>
      </c>
      <c r="M163" s="97">
        <f>E163*50/B163</f>
        <v>1.3333333333333334E-2</v>
      </c>
      <c r="N163" s="82"/>
      <c r="O163" s="85"/>
      <c r="P163" s="22">
        <f>IF(D163&gt;B163,D163*0.013,0)</f>
        <v>2382.0824445039775</v>
      </c>
      <c r="Q163" s="20"/>
      <c r="R163" s="16">
        <f>R161+C163+I161</f>
        <v>258593.1124932598</v>
      </c>
      <c r="S163" s="29">
        <f>(R163-(B108+SUM(I108:I161)))/(B108+SUM(I108:I161))</f>
        <v>2.7681510354197472</v>
      </c>
      <c r="T163" s="29">
        <f>D163/B163-1</f>
        <v>3.0000000000000027E-2</v>
      </c>
    </row>
    <row r="164" spans="1:20">
      <c r="A164" s="1">
        <f>A163+7</f>
        <v>45452</v>
      </c>
      <c r="B164" s="19">
        <f>D163+I163-P163</f>
        <v>180855.02867118659</v>
      </c>
      <c r="C164" s="70" cm="1">
        <f t="array" ref="C164">(B164*required_return_fixed)</f>
        <v>5425.6508601355972</v>
      </c>
      <c r="D164" s="20">
        <f>B164+C164</f>
        <v>186280.67953132218</v>
      </c>
      <c r="E164" s="16">
        <f t="shared" ref="E164:E166" si="143">B164/3750</f>
        <v>48.228007645649761</v>
      </c>
      <c r="F164" s="16">
        <f>E164</f>
        <v>48.228007645649761</v>
      </c>
      <c r="G164" s="94">
        <f t="shared" ref="G164:G166" si="144">(D164-B164)/F164</f>
        <v>112.49999999999982</v>
      </c>
      <c r="H164" s="63"/>
      <c r="I164" s="23"/>
      <c r="J164" s="23"/>
      <c r="K164" s="20">
        <f>D164+I164-J164</f>
        <v>186280.67953132218</v>
      </c>
      <c r="L164" s="83">
        <f>(0.7*B164)</f>
        <v>126598.5200698306</v>
      </c>
      <c r="M164" s="97">
        <f>E164*50/B164</f>
        <v>1.3333333333333334E-2</v>
      </c>
      <c r="N164" s="82"/>
      <c r="O164" s="85"/>
      <c r="P164" s="22">
        <f>IF(D164&gt;B164,D164*0.013,0)</f>
        <v>2421.6488339071884</v>
      </c>
      <c r="Q164" s="20"/>
      <c r="R164" s="16">
        <f>R163+C164+I163</f>
        <v>264018.76335339539</v>
      </c>
      <c r="S164" s="29">
        <f>(R164-(B108+SUM(I108:I163)))/(B108+SUM(I108:I163))</f>
        <v>2.8472121972168498</v>
      </c>
      <c r="T164" s="29">
        <f t="shared" ref="T164:T166" si="145">D164/B164-1</f>
        <v>3.0000000000000027E-2</v>
      </c>
    </row>
    <row r="165" spans="1:20">
      <c r="A165" s="1">
        <f>A164+7</f>
        <v>45459</v>
      </c>
      <c r="B165" s="19">
        <f>D164+I164-P164</f>
        <v>183859.030697415</v>
      </c>
      <c r="C165" s="70" cm="1">
        <f t="array" ref="C165">(B165*required_return_fixed)</f>
        <v>5515.7709209224495</v>
      </c>
      <c r="D165" s="20">
        <f>B165+C165</f>
        <v>189374.80161833746</v>
      </c>
      <c r="E165" s="16">
        <f t="shared" si="143"/>
        <v>49.029074852644001</v>
      </c>
      <c r="F165" s="16">
        <f>E165</f>
        <v>49.029074852644001</v>
      </c>
      <c r="G165" s="94">
        <f t="shared" si="144"/>
        <v>112.50000000000011</v>
      </c>
      <c r="H165" s="63"/>
      <c r="I165" s="23"/>
      <c r="J165" s="23"/>
      <c r="K165" s="20">
        <f>D165+I165-J165</f>
        <v>189374.80161833746</v>
      </c>
      <c r="L165" s="83">
        <f>(0.7*B165)</f>
        <v>128701.32148819049</v>
      </c>
      <c r="M165" s="97">
        <f t="shared" ref="M165:M166" si="146">E165*50/B165</f>
        <v>1.3333333333333332E-2</v>
      </c>
      <c r="N165" s="82"/>
      <c r="O165" s="85"/>
      <c r="P165" s="22">
        <f>IF(D165&gt;B165,D165*0.013,0)</f>
        <v>2461.8724210383866</v>
      </c>
      <c r="Q165" s="20"/>
      <c r="R165" s="16">
        <f>R164+C165+I164</f>
        <v>269534.53427431785</v>
      </c>
      <c r="S165" s="29">
        <f>(R165-(B108+SUM(I108:I164)))/(B108+SUM(I108:I164))</f>
        <v>2.9275865649114023</v>
      </c>
      <c r="T165" s="29">
        <f t="shared" si="145"/>
        <v>3.0000000000000027E-2</v>
      </c>
    </row>
    <row r="166" spans="1:20" ht="15" thickBot="1">
      <c r="A166" s="1">
        <f>A165+7</f>
        <v>45466</v>
      </c>
      <c r="B166" s="19">
        <f>D165+I165-P165</f>
        <v>186912.92919729906</v>
      </c>
      <c r="C166" s="70" cm="1">
        <f t="array" ref="C166">(B166*required_return_fixed)</f>
        <v>5607.387875918972</v>
      </c>
      <c r="D166" s="20">
        <f>B166+C166</f>
        <v>192520.31707321803</v>
      </c>
      <c r="E166" s="16">
        <f t="shared" si="143"/>
        <v>49.843447785946417</v>
      </c>
      <c r="F166" s="16">
        <f>E166</f>
        <v>49.843447785946417</v>
      </c>
      <c r="G166" s="94">
        <f t="shared" si="144"/>
        <v>112.49999999999993</v>
      </c>
      <c r="H166" s="63"/>
      <c r="I166" s="25"/>
      <c r="J166" s="25"/>
      <c r="K166" s="20">
        <f>D166+I166-J166</f>
        <v>192520.31707321803</v>
      </c>
      <c r="L166" s="83">
        <f>(0.7*B166)</f>
        <v>130839.05043810933</v>
      </c>
      <c r="M166" s="97">
        <f t="shared" si="146"/>
        <v>1.3333333333333334E-2</v>
      </c>
      <c r="N166" s="82"/>
      <c r="O166" s="86"/>
      <c r="P166" s="22">
        <f>IF(D166&gt;B166,D166*0.013,0)</f>
        <v>2502.7641219518341</v>
      </c>
      <c r="Q166" s="20">
        <f>Q161+SUM(P163:P166)</f>
        <v>85124.369198970526</v>
      </c>
      <c r="R166" s="16">
        <f>R165+C166+I165</f>
        <v>275141.92215023685</v>
      </c>
      <c r="S166" s="29">
        <f>(R166-(B108+SUM(I108:I165)))/(B108+SUM(I108:I165))</f>
        <v>3.0092959508533621</v>
      </c>
      <c r="T166" s="29">
        <f t="shared" si="145"/>
        <v>3.0000000000000027E-2</v>
      </c>
    </row>
    <row r="167" spans="1:20" ht="15" thickBot="1">
      <c r="A167" s="2"/>
      <c r="B167" s="3"/>
      <c r="C167" s="14"/>
      <c r="D167" s="4"/>
      <c r="E167" s="4"/>
      <c r="F167" s="4"/>
      <c r="G167" s="4"/>
      <c r="H167" s="62"/>
      <c r="I167" s="4"/>
      <c r="J167" s="4"/>
      <c r="K167" s="4"/>
      <c r="L167" s="5"/>
      <c r="M167" s="4"/>
      <c r="N167" s="4"/>
      <c r="O167" s="4"/>
      <c r="P167" s="4"/>
      <c r="Q167" s="4"/>
      <c r="R167" s="4"/>
      <c r="S167" s="30"/>
      <c r="T167" s="30"/>
    </row>
    <row r="168" spans="1:20">
      <c r="A168" s="1">
        <f>A166+7</f>
        <v>45473</v>
      </c>
      <c r="B168" s="19">
        <f>D166+I166-P166</f>
        <v>190017.5529512662</v>
      </c>
      <c r="C168" s="70" cm="1">
        <f t="array" ref="C168">(B168*required_return_fixed)</f>
        <v>5700.5265885379858</v>
      </c>
      <c r="D168" s="16">
        <f>B168+C168</f>
        <v>195718.0795398042</v>
      </c>
      <c r="E168" s="16">
        <f>B168/3750</f>
        <v>50.67134745367099</v>
      </c>
      <c r="F168" s="16">
        <f>E168</f>
        <v>50.67134745367099</v>
      </c>
      <c r="G168" s="95">
        <f>(D168-B168)/F168</f>
        <v>112.50000000000011</v>
      </c>
      <c r="H168" s="63"/>
      <c r="I168" s="23"/>
      <c r="J168" s="23"/>
      <c r="K168" s="16">
        <f>D168+I168-J168</f>
        <v>195718.0795398042</v>
      </c>
      <c r="L168" s="83">
        <f>(0.7*B168)</f>
        <v>133012.28706588634</v>
      </c>
      <c r="M168" s="97">
        <f>E168*50/B168</f>
        <v>1.3333333333333332E-2</v>
      </c>
      <c r="N168" s="82"/>
      <c r="O168" s="85"/>
      <c r="P168" s="22">
        <f>IF(D168&gt;B168,D168*0.013,0)</f>
        <v>2544.3350340174543</v>
      </c>
      <c r="Q168" s="20"/>
      <c r="R168" s="16">
        <f>R166+C168+I166</f>
        <v>280842.44873877481</v>
      </c>
      <c r="S168" s="29">
        <f>(R168-(B108+SUM(I108:I166)))/(B108+SUM(I108:I166))</f>
        <v>3.0923625296958166</v>
      </c>
      <c r="T168" s="29">
        <f>D168/B168-1</f>
        <v>3.0000000000000027E-2</v>
      </c>
    </row>
    <row r="169" spans="1:20">
      <c r="A169" s="1">
        <f>A168+7</f>
        <v>45480</v>
      </c>
      <c r="B169" s="19">
        <f>D168+I168-P168</f>
        <v>193173.74450578674</v>
      </c>
      <c r="C169" s="70" cm="1">
        <f t="array" ref="C169">(B169*required_return_fixed)</f>
        <v>5795.2123351736018</v>
      </c>
      <c r="D169" s="20">
        <f>B169+C169</f>
        <v>198968.95684096034</v>
      </c>
      <c r="E169" s="16">
        <f t="shared" ref="E169:E171" si="147">B169/3750</f>
        <v>51.512998534876466</v>
      </c>
      <c r="F169" s="16">
        <f>E169</f>
        <v>51.512998534876466</v>
      </c>
      <c r="G169" s="94">
        <f t="shared" ref="G169:G171" si="148">(D169-B169)/F169</f>
        <v>112.49999999999983</v>
      </c>
      <c r="H169" s="63"/>
      <c r="I169" s="23"/>
      <c r="J169" s="23"/>
      <c r="K169" s="20">
        <f>D169+I169-J169</f>
        <v>198968.95684096034</v>
      </c>
      <c r="L169" s="83">
        <f>(0.7*B169)</f>
        <v>135221.62115405072</v>
      </c>
      <c r="M169" s="97">
        <f>E169*50/B169</f>
        <v>1.3333333333333334E-2</v>
      </c>
      <c r="N169" s="82"/>
      <c r="O169" s="85"/>
      <c r="P169" s="22">
        <f>IF(D169&gt;B169,D169*0.013,0)</f>
        <v>2586.5964389324845</v>
      </c>
      <c r="Q169" s="20"/>
      <c r="R169" s="16">
        <f>R168+C169+I168</f>
        <v>286637.66107394843</v>
      </c>
      <c r="S169" s="29">
        <f>(R169-(B108+SUM(I108:I168)))/(B108+SUM(I108:I168))</f>
        <v>3.1768088444128453</v>
      </c>
      <c r="T169" s="29">
        <f t="shared" ref="T169:T171" si="149">D169/B169-1</f>
        <v>3.0000000000000027E-2</v>
      </c>
    </row>
    <row r="170" spans="1:20">
      <c r="A170" s="1">
        <f>A169+7</f>
        <v>45487</v>
      </c>
      <c r="B170" s="19">
        <f>D169+I169-P169</f>
        <v>196382.36040202784</v>
      </c>
      <c r="C170" s="70" cm="1">
        <f t="array" ref="C170">(B170*required_return_fixed)</f>
        <v>5891.4708120608348</v>
      </c>
      <c r="D170" s="20">
        <f>B170+C170</f>
        <v>202273.83121408868</v>
      </c>
      <c r="E170" s="16">
        <f t="shared" si="147"/>
        <v>52.368629440540758</v>
      </c>
      <c r="F170" s="16">
        <f>E170</f>
        <v>52.368629440540758</v>
      </c>
      <c r="G170" s="94">
        <f t="shared" si="148"/>
        <v>112.50000000000011</v>
      </c>
      <c r="H170" s="63"/>
      <c r="I170" s="23"/>
      <c r="J170" s="23"/>
      <c r="K170" s="20">
        <f>D170+I170-J170</f>
        <v>202273.83121408868</v>
      </c>
      <c r="L170" s="83">
        <f>(0.7*B170)</f>
        <v>137467.65228141949</v>
      </c>
      <c r="M170" s="97">
        <f t="shared" ref="M170:M171" si="150">E170*50/B170</f>
        <v>1.3333333333333332E-2</v>
      </c>
      <c r="N170" s="82"/>
      <c r="O170" s="85"/>
      <c r="P170" s="22">
        <f>IF(D170&gt;B170,D170*0.013,0)</f>
        <v>2629.5598057831526</v>
      </c>
      <c r="Q170" s="20"/>
      <c r="R170" s="16">
        <f>R169+C170+I169</f>
        <v>292529.13188600924</v>
      </c>
      <c r="S170" s="29">
        <f>(R170-(B108+SUM(I108:I169)))/(B108+SUM(I108:I169))</f>
        <v>3.2626578124173231</v>
      </c>
      <c r="T170" s="29">
        <f t="shared" si="149"/>
        <v>3.0000000000000027E-2</v>
      </c>
    </row>
    <row r="171" spans="1:20" ht="15" thickBot="1">
      <c r="A171" s="6">
        <f>A170+7</f>
        <v>45494</v>
      </c>
      <c r="B171" s="19">
        <f>D170+I170-P170</f>
        <v>199644.27140830553</v>
      </c>
      <c r="C171" s="70" cm="1">
        <f t="array" ref="C171">(B171*required_return_fixed)</f>
        <v>5989.3281422491655</v>
      </c>
      <c r="D171" s="20">
        <f>B171+C171</f>
        <v>205633.5995505547</v>
      </c>
      <c r="E171" s="16">
        <f t="shared" si="147"/>
        <v>53.238472375548142</v>
      </c>
      <c r="F171" s="16">
        <f>E171</f>
        <v>53.238472375548142</v>
      </c>
      <c r="G171" s="94">
        <f t="shared" si="148"/>
        <v>112.5000000000001</v>
      </c>
      <c r="H171" s="63"/>
      <c r="I171" s="25"/>
      <c r="J171" s="25"/>
      <c r="K171" s="20">
        <f>D171+I171-J171</f>
        <v>205633.5995505547</v>
      </c>
      <c r="L171" s="83">
        <f>(0.7*B171)</f>
        <v>139750.98998581385</v>
      </c>
      <c r="M171" s="97">
        <f t="shared" si="150"/>
        <v>1.3333333333333334E-2</v>
      </c>
      <c r="N171" s="82"/>
      <c r="O171" s="86"/>
      <c r="P171" s="22">
        <f>IF(D171&gt;B171,D171*0.013,0)</f>
        <v>2673.2367941572111</v>
      </c>
      <c r="Q171" s="20">
        <f>Q166+SUM(P168:P171)</f>
        <v>95558.097271860825</v>
      </c>
      <c r="R171" s="16">
        <f>R170+C171+I170</f>
        <v>298518.46002825839</v>
      </c>
      <c r="S171" s="29">
        <f>(R171-(B108+SUM(I108:I170)))/(B108+SUM(I108:I170))</f>
        <v>3.3499327317803549</v>
      </c>
      <c r="T171" s="29">
        <f t="shared" si="149"/>
        <v>3.0000000000000027E-2</v>
      </c>
    </row>
    <row r="172" spans="1:20" ht="15" thickBot="1">
      <c r="A172" s="2"/>
      <c r="B172" s="3"/>
      <c r="C172" s="14"/>
      <c r="D172" s="4"/>
      <c r="E172" s="4"/>
      <c r="F172" s="4"/>
      <c r="G172" s="4"/>
      <c r="H172" s="62"/>
      <c r="I172" s="4"/>
      <c r="J172" s="4"/>
      <c r="K172" s="4"/>
      <c r="L172" s="5"/>
      <c r="M172" s="4"/>
      <c r="N172" s="4"/>
      <c r="O172" s="4"/>
      <c r="P172" s="4"/>
      <c r="Q172" s="4"/>
      <c r="R172" s="4"/>
      <c r="S172" s="30"/>
      <c r="T172" s="30"/>
    </row>
    <row r="173" spans="1:20">
      <c r="A173" s="1">
        <f>A171+7</f>
        <v>45501</v>
      </c>
      <c r="B173" s="19">
        <f>D171+I171-P171</f>
        <v>202960.36275639749</v>
      </c>
      <c r="C173" s="70" cm="1">
        <f t="array" ref="C173">(B173*required_return_fixed)</f>
        <v>6088.8108826919242</v>
      </c>
      <c r="D173" s="16">
        <f>B173+C173</f>
        <v>209049.17363908942</v>
      </c>
      <c r="E173" s="16">
        <f>B173/3750</f>
        <v>54.122763401705996</v>
      </c>
      <c r="F173" s="16">
        <f>E173</f>
        <v>54.122763401705996</v>
      </c>
      <c r="G173" s="95">
        <f>(D173-B173)/F173</f>
        <v>112.50000000000018</v>
      </c>
      <c r="H173" s="63"/>
      <c r="I173" s="23"/>
      <c r="J173" s="23"/>
      <c r="K173" s="16">
        <f>D173+I173-J173</f>
        <v>209049.17363908942</v>
      </c>
      <c r="L173" s="83">
        <f>(0.7*B173)</f>
        <v>142072.25392947823</v>
      </c>
      <c r="M173" s="97">
        <f>E173*50/B173</f>
        <v>1.3333333333333334E-2</v>
      </c>
      <c r="N173" s="82"/>
      <c r="O173" s="85"/>
      <c r="P173" s="22">
        <f>IF(D173&gt;B173,D173*0.023,0)</f>
        <v>4808.1309936990565</v>
      </c>
      <c r="Q173" s="20"/>
      <c r="R173" s="16">
        <f>R171+C173+I171</f>
        <v>304607.27091095032</v>
      </c>
      <c r="S173" s="29">
        <f>(R173-(B108+SUM(I108:I171)))/(B108+SUM(I108:I171))</f>
        <v>3.4386572875540078</v>
      </c>
      <c r="T173" s="29">
        <f>D173/B173-1</f>
        <v>3.0000000000000027E-2</v>
      </c>
    </row>
    <row r="174" spans="1:20">
      <c r="A174" s="1">
        <f>A173+7</f>
        <v>45508</v>
      </c>
      <c r="B174" s="19">
        <f>D173+I173-P173</f>
        <v>204241.04264539038</v>
      </c>
      <c r="C174" s="70" cm="1">
        <f t="array" ref="C174">(B174*required_return_fixed)</f>
        <v>6127.2312793617111</v>
      </c>
      <c r="D174" s="20">
        <f>B174+C174</f>
        <v>210368.27392475208</v>
      </c>
      <c r="E174" s="16">
        <f t="shared" ref="E174:E176" si="151">B174/3750</f>
        <v>54.464278038770765</v>
      </c>
      <c r="F174" s="16">
        <f>E174</f>
        <v>54.464278038770765</v>
      </c>
      <c r="G174" s="94">
        <f t="shared" ref="G174:G176" si="152">(D174-B174)/F174</f>
        <v>112.49999999999983</v>
      </c>
      <c r="H174" s="63"/>
      <c r="I174" s="23"/>
      <c r="J174" s="23"/>
      <c r="K174" s="20">
        <f>D174+I174-J174</f>
        <v>210368.27392475208</v>
      </c>
      <c r="L174" s="83">
        <f>(0.7*B174)</f>
        <v>142968.72985177324</v>
      </c>
      <c r="M174" s="97">
        <f>E174*50/B174</f>
        <v>1.3333333333333332E-2</v>
      </c>
      <c r="N174" s="82"/>
      <c r="O174" s="85"/>
      <c r="P174" s="22">
        <f>IF(D174&gt;B174,D174*0.023,0)</f>
        <v>4838.4703002692977</v>
      </c>
      <c r="Q174" s="20"/>
      <c r="R174" s="16">
        <f>R173+C174+I173</f>
        <v>310734.50219031202</v>
      </c>
      <c r="S174" s="29">
        <f>(R174-(B108+SUM(I108:I173)))/(B108+SUM(I108:I173))</f>
        <v>3.5279416952745914</v>
      </c>
      <c r="T174" s="29">
        <f t="shared" ref="T174:T176" si="153">D174/B174-1</f>
        <v>3.0000000000000027E-2</v>
      </c>
    </row>
    <row r="175" spans="1:20">
      <c r="A175" s="1">
        <f>A174+7</f>
        <v>45515</v>
      </c>
      <c r="B175" s="19">
        <f>D174+I174-P174</f>
        <v>205529.8036244828</v>
      </c>
      <c r="C175" s="70" cm="1">
        <f t="array" ref="C175">(B175*required_return_fixed)</f>
        <v>6165.8941087344838</v>
      </c>
      <c r="D175" s="20">
        <f>B175+C175</f>
        <v>211695.69773321727</v>
      </c>
      <c r="E175" s="16">
        <f t="shared" si="151"/>
        <v>54.807947633195411</v>
      </c>
      <c r="F175" s="16">
        <f>E175</f>
        <v>54.807947633195411</v>
      </c>
      <c r="G175" s="94">
        <f t="shared" si="152"/>
        <v>112.49999999999979</v>
      </c>
      <c r="H175" s="63"/>
      <c r="I175" s="23"/>
      <c r="J175" s="23"/>
      <c r="K175" s="20">
        <f>D175+I175-J175</f>
        <v>211695.69773321727</v>
      </c>
      <c r="L175" s="83">
        <f>(0.7*B175)</f>
        <v>143870.86253713796</v>
      </c>
      <c r="M175" s="97">
        <f t="shared" ref="M175:M176" si="154">E175*50/B175</f>
        <v>1.3333333333333332E-2</v>
      </c>
      <c r="N175" s="82"/>
      <c r="O175" s="85"/>
      <c r="P175" s="22">
        <f>IF(D175&gt;B175,D175*0.023,0)</f>
        <v>4869.001047863997</v>
      </c>
      <c r="Q175" s="20"/>
      <c r="R175" s="16">
        <f>R174+C175+I174</f>
        <v>316900.39629904652</v>
      </c>
      <c r="S175" s="29">
        <f>(R175-(B108+SUM(I108:I174)))/(B108+SUM(I108:I174))</f>
        <v>3.6177894876078929</v>
      </c>
      <c r="T175" s="29">
        <f t="shared" si="153"/>
        <v>3.0000000000000027E-2</v>
      </c>
    </row>
    <row r="176" spans="1:20" ht="15" thickBot="1">
      <c r="A176" s="6">
        <f>A175+7</f>
        <v>45522</v>
      </c>
      <c r="B176" s="19">
        <f>D175+I175-P175</f>
        <v>206826.69668535326</v>
      </c>
      <c r="C176" s="70" cm="1">
        <f t="array" ref="C176">(B176*required_return_fixed)</f>
        <v>6204.8009005605982</v>
      </c>
      <c r="D176" s="20">
        <f>B176+C176</f>
        <v>213031.49758591386</v>
      </c>
      <c r="E176" s="16">
        <f t="shared" si="151"/>
        <v>55.15378578276087</v>
      </c>
      <c r="F176" s="16">
        <f>E176</f>
        <v>55.15378578276087</v>
      </c>
      <c r="G176" s="94">
        <f t="shared" si="152"/>
        <v>112.50000000000004</v>
      </c>
      <c r="H176" s="63"/>
      <c r="I176" s="25"/>
      <c r="J176" s="25"/>
      <c r="K176" s="20">
        <f>D176+I176-J176</f>
        <v>213031.49758591386</v>
      </c>
      <c r="L176" s="83">
        <f>(0.7*B176)</f>
        <v>144778.68767974727</v>
      </c>
      <c r="M176" s="97">
        <f t="shared" si="154"/>
        <v>1.3333333333333332E-2</v>
      </c>
      <c r="N176" s="82"/>
      <c r="O176" s="86"/>
      <c r="P176" s="22">
        <f>IF(D176&gt;B176,D176*0.023,0)</f>
        <v>4899.724444476019</v>
      </c>
      <c r="Q176" s="20">
        <f>Q171+SUM(P173:P176)</f>
        <v>114973.42405816918</v>
      </c>
      <c r="R176" s="16">
        <f>R175+C176+I175</f>
        <v>323105.19719960709</v>
      </c>
      <c r="S176" s="29">
        <f>(R176-(B108+SUM(I108:I175)))/(B108+SUM(I108:I175))</f>
        <v>3.7082042195108169</v>
      </c>
      <c r="T176" s="29">
        <f t="shared" si="153"/>
        <v>3.0000000000000027E-2</v>
      </c>
    </row>
    <row r="177" spans="1:20" ht="15" thickBot="1">
      <c r="A177" s="2"/>
      <c r="B177" s="3"/>
      <c r="C177" s="4"/>
      <c r="D177" s="4"/>
      <c r="E177" s="4"/>
      <c r="F177" s="4"/>
      <c r="G177" s="4"/>
      <c r="H177" s="62"/>
      <c r="I177" s="4"/>
      <c r="J177" s="4"/>
      <c r="K177" s="4"/>
      <c r="L177" s="5"/>
      <c r="M177" s="4"/>
      <c r="N177" s="4"/>
      <c r="O177" s="4"/>
      <c r="P177" s="4"/>
      <c r="Q177" s="4"/>
      <c r="R177" s="4"/>
      <c r="S177" s="30"/>
      <c r="T177" s="30"/>
    </row>
    <row r="178" spans="1:20">
      <c r="A178" s="1">
        <f>A176+7</f>
        <v>45529</v>
      </c>
      <c r="B178" s="19">
        <f>D176+I176-P176</f>
        <v>208131.77314143785</v>
      </c>
      <c r="C178" s="70" cm="1">
        <f t="array" ref="C178">(B178*required_return_fixed)</f>
        <v>6243.9531942431349</v>
      </c>
      <c r="D178" s="16">
        <f>B178+C178</f>
        <v>214375.72633568099</v>
      </c>
      <c r="E178" s="16">
        <f>B178/3750</f>
        <v>55.501806171050092</v>
      </c>
      <c r="F178" s="16">
        <f>E178</f>
        <v>55.501806171050092</v>
      </c>
      <c r="G178" s="95">
        <f>(D178-B178)/F178</f>
        <v>112.5</v>
      </c>
      <c r="H178" s="63"/>
      <c r="I178" s="23"/>
      <c r="J178" s="23"/>
      <c r="K178" s="16">
        <f>D178+I178-J178</f>
        <v>214375.72633568099</v>
      </c>
      <c r="L178" s="83">
        <f>(0.7*B178)</f>
        <v>145692.24119900647</v>
      </c>
      <c r="M178" s="97">
        <f>E178*50/B178</f>
        <v>1.3333333333333332E-2</v>
      </c>
      <c r="N178" s="82"/>
      <c r="O178" s="85"/>
      <c r="P178" s="36">
        <f>IF(D178&gt;B178,D178*0.023,0)</f>
        <v>4930.6417057206627</v>
      </c>
      <c r="Q178" s="37"/>
      <c r="R178" s="16">
        <f>R176+C178+I176</f>
        <v>329349.15039385023</v>
      </c>
      <c r="S178" s="29">
        <f>(R178-(B108+SUM(I108:I176)))/(B108+SUM(I108:I176))</f>
        <v>3.7991894683720484</v>
      </c>
      <c r="T178" s="29">
        <f>D178/B178-1</f>
        <v>3.0000000000000027E-2</v>
      </c>
    </row>
    <row r="179" spans="1:20">
      <c r="A179" s="1">
        <f>A178+7</f>
        <v>45536</v>
      </c>
      <c r="B179" s="19">
        <f>D178+I178-P178</f>
        <v>209445.08462996033</v>
      </c>
      <c r="C179" s="70" cm="1">
        <f t="array" ref="C179">(B179*required_return_fixed)</f>
        <v>6283.3525388988101</v>
      </c>
      <c r="D179" s="20">
        <f>B179+C179</f>
        <v>215728.43716885915</v>
      </c>
      <c r="E179" s="16">
        <f t="shared" ref="E179:E181" si="155">B179/3750</f>
        <v>55.852022567989422</v>
      </c>
      <c r="F179" s="16">
        <f>E179</f>
        <v>55.852022567989422</v>
      </c>
      <c r="G179" s="94">
        <f t="shared" ref="G179:G181" si="156">(D179-B179)/F179</f>
        <v>112.50000000000018</v>
      </c>
      <c r="H179" s="63"/>
      <c r="I179" s="23"/>
      <c r="J179" s="23"/>
      <c r="K179" s="20">
        <f>D179+I179-J179</f>
        <v>215728.43716885915</v>
      </c>
      <c r="L179" s="83">
        <f>(0.7*B179)</f>
        <v>146611.55924097222</v>
      </c>
      <c r="M179" s="97">
        <f>E179*50/B179</f>
        <v>1.3333333333333334E-2</v>
      </c>
      <c r="N179" s="82"/>
      <c r="O179" s="85"/>
      <c r="P179" s="22">
        <f>IF(D179&gt;B179,D179*0.023,0)</f>
        <v>4961.7540548837605</v>
      </c>
      <c r="Q179" s="20"/>
      <c r="R179" s="16">
        <f>R178+C179+I178</f>
        <v>335632.50293274905</v>
      </c>
      <c r="S179" s="29">
        <f>(R179-(B108+SUM(I108:I178)))/(B108+SUM(I108:I178))</f>
        <v>3.8907488341535945</v>
      </c>
      <c r="T179" s="29">
        <f t="shared" ref="T179:T181" si="157">D179/B179-1</f>
        <v>3.0000000000000027E-2</v>
      </c>
    </row>
    <row r="180" spans="1:20">
      <c r="A180" s="1">
        <f>A179+7</f>
        <v>45543</v>
      </c>
      <c r="B180" s="19">
        <f>D179+I179-P179</f>
        <v>210766.68311397539</v>
      </c>
      <c r="C180" s="70" cm="1">
        <f t="array" ref="C180">(B180*required_return_fixed)</f>
        <v>6323.0004934192611</v>
      </c>
      <c r="D180" s="20">
        <f>B180+C180</f>
        <v>217089.68360739466</v>
      </c>
      <c r="E180" s="16">
        <f t="shared" si="155"/>
        <v>56.204448830393439</v>
      </c>
      <c r="F180" s="16">
        <f>E180</f>
        <v>56.204448830393439</v>
      </c>
      <c r="G180" s="94">
        <f t="shared" si="156"/>
        <v>112.50000000000013</v>
      </c>
      <c r="H180" s="63"/>
      <c r="I180" s="23"/>
      <c r="J180" s="23"/>
      <c r="K180" s="20">
        <f>D180+I180-J180</f>
        <v>217089.68360739466</v>
      </c>
      <c r="L180" s="83">
        <f>(0.7*B180)</f>
        <v>147536.67817978276</v>
      </c>
      <c r="M180" s="97">
        <f t="shared" ref="M180:M181" si="158">E180*50/B180</f>
        <v>1.3333333333333334E-2</v>
      </c>
      <c r="N180" s="82"/>
      <c r="O180" s="85"/>
      <c r="P180" s="22">
        <f>IF(D180&gt;B180,D180*0.023,0)</f>
        <v>4993.0627229700767</v>
      </c>
      <c r="Q180" s="20"/>
      <c r="R180" s="16">
        <f>R179+C180+I179</f>
        <v>341955.50342616829</v>
      </c>
      <c r="S180" s="29">
        <f>(R180-(B108+SUM(I108:I179)))/(B108+SUM(I108:I179))</f>
        <v>3.9828859395332219</v>
      </c>
      <c r="T180" s="29">
        <f t="shared" si="157"/>
        <v>3.0000000000000027E-2</v>
      </c>
    </row>
    <row r="181" spans="1:20" ht="15" thickBot="1">
      <c r="A181" s="6">
        <f>A180+7</f>
        <v>45550</v>
      </c>
      <c r="B181" s="19">
        <f>D180+I180-P180</f>
        <v>212096.6208844246</v>
      </c>
      <c r="C181" s="70" cm="1">
        <f t="array" ref="C181">(B181*required_return_fixed)</f>
        <v>6362.8986265327376</v>
      </c>
      <c r="D181" s="20">
        <f>B181+C181</f>
        <v>218459.51951095733</v>
      </c>
      <c r="E181" s="16">
        <f t="shared" si="155"/>
        <v>56.559098902513227</v>
      </c>
      <c r="F181" s="16">
        <f>E181</f>
        <v>56.559098902513227</v>
      </c>
      <c r="G181" s="94">
        <f t="shared" si="156"/>
        <v>112.49999999999979</v>
      </c>
      <c r="H181" s="63"/>
      <c r="I181" s="25"/>
      <c r="J181" s="25"/>
      <c r="K181" s="20">
        <f>D181+I181-J181</f>
        <v>218459.51951095733</v>
      </c>
      <c r="L181" s="83">
        <f>(0.7*B181)</f>
        <v>148467.6346190972</v>
      </c>
      <c r="M181" s="97">
        <f t="shared" si="158"/>
        <v>1.3333333333333332E-2</v>
      </c>
      <c r="N181" s="82"/>
      <c r="O181" s="86"/>
      <c r="P181" s="26">
        <f>IF(D181&gt;B181,D181*0.023,0)</f>
        <v>5024.5689487520185</v>
      </c>
      <c r="Q181" s="39">
        <f>Q176+SUM(P178:P181)</f>
        <v>134883.4514904957</v>
      </c>
      <c r="R181" s="16">
        <f>R180+C181+I180</f>
        <v>348318.40205270104</v>
      </c>
      <c r="S181" s="29">
        <f>(R181-(B108+SUM(I108:I180)))/(B108+SUM(I108:I180))</f>
        <v>4.0756044300477949</v>
      </c>
      <c r="T181" s="29">
        <f t="shared" si="157"/>
        <v>3.0000000000000027E-2</v>
      </c>
    </row>
    <row r="182" spans="1:20" ht="15" thickBot="1">
      <c r="A182" s="133"/>
      <c r="B182" s="134"/>
      <c r="C182" s="135"/>
      <c r="D182" s="135"/>
      <c r="E182" s="135"/>
      <c r="F182" s="135"/>
      <c r="G182" s="135"/>
      <c r="H182" s="136"/>
      <c r="I182" s="135"/>
      <c r="J182" s="135"/>
      <c r="K182" s="135"/>
      <c r="L182" s="137"/>
      <c r="M182" s="135"/>
      <c r="N182" s="135"/>
      <c r="O182" s="135"/>
      <c r="P182" s="135"/>
      <c r="Q182" s="135"/>
      <c r="R182" s="135"/>
      <c r="S182" s="138"/>
      <c r="T182" s="138"/>
    </row>
    <row r="183" spans="1:20">
      <c r="A183" s="1">
        <f>A181+7</f>
        <v>45557</v>
      </c>
      <c r="B183" s="19">
        <f>D181+I181-P181</f>
        <v>213434.95056220531</v>
      </c>
      <c r="C183" s="70">
        <f>F183*G183</f>
        <v>8250</v>
      </c>
      <c r="D183" s="16">
        <f>B183+C183</f>
        <v>221684.95056220531</v>
      </c>
      <c r="E183" s="16">
        <f>maximum_lot_size</f>
        <v>75</v>
      </c>
      <c r="F183" s="16">
        <f>E183</f>
        <v>75</v>
      </c>
      <c r="G183" s="95">
        <f>maximum_lot_pip_size</f>
        <v>110</v>
      </c>
      <c r="H183" s="63"/>
      <c r="I183" s="23"/>
      <c r="J183" s="23"/>
      <c r="K183" s="16">
        <f>D183+I183-J183</f>
        <v>221684.95056220531</v>
      </c>
      <c r="L183" s="83">
        <f>(0.7*B183)</f>
        <v>149404.46539354371</v>
      </c>
      <c r="M183" s="97">
        <f>E183*50/B183</f>
        <v>1.7569755984772832E-2</v>
      </c>
      <c r="N183" s="82"/>
      <c r="O183" s="85"/>
      <c r="P183" s="22">
        <f>IF(D183&gt;B183,D183*0.013,0)</f>
        <v>2881.9043573086688</v>
      </c>
      <c r="Q183" s="20"/>
      <c r="R183" s="16">
        <f>R181+C183+I181</f>
        <v>356568.40205270104</v>
      </c>
      <c r="S183" s="29">
        <f>(R183-(B108+SUM(I108:I181)))/(B108+SUM(I108:I181))</f>
        <v>4.1958212670025041</v>
      </c>
      <c r="T183" s="29">
        <f>D183/B183-1</f>
        <v>3.8653463166500313E-2</v>
      </c>
    </row>
    <row r="184" spans="1:20">
      <c r="A184" s="1">
        <f>A183+7</f>
        <v>45564</v>
      </c>
      <c r="B184" s="19">
        <f>D183+I183-P183</f>
        <v>218803.04620489664</v>
      </c>
      <c r="C184" s="70">
        <f>F184*G184</f>
        <v>8250</v>
      </c>
      <c r="D184" s="20">
        <f>B184+C184</f>
        <v>227053.04620489664</v>
      </c>
      <c r="E184" s="16">
        <f>maximum_lot_size</f>
        <v>75</v>
      </c>
      <c r="F184" s="16">
        <f>E184</f>
        <v>75</v>
      </c>
      <c r="G184" s="95">
        <f>maximum_lot_pip_size</f>
        <v>110</v>
      </c>
      <c r="H184" s="63"/>
      <c r="I184" s="23"/>
      <c r="J184" s="23"/>
      <c r="K184" s="20">
        <f>D184+I184-J184</f>
        <v>227053.04620489664</v>
      </c>
      <c r="L184" s="83">
        <f>(0.7*B184)</f>
        <v>153162.13234342763</v>
      </c>
      <c r="M184" s="97">
        <f>E184*50/B184</f>
        <v>1.7138701060351497E-2</v>
      </c>
      <c r="N184" s="82"/>
      <c r="O184" s="85"/>
      <c r="P184" s="22">
        <f>IF(D184&gt;B184,D184*0.013,0)</f>
        <v>2951.6896006636562</v>
      </c>
      <c r="Q184" s="20"/>
      <c r="R184" s="16">
        <f>R183+C184+I183</f>
        <v>364818.40205270104</v>
      </c>
      <c r="S184" s="29">
        <f>(R184-(B108+SUM(I108:I183)))/(B108+SUM(I108:I183))</f>
        <v>4.3160381039572124</v>
      </c>
      <c r="T184" s="29">
        <f t="shared" ref="T184:T186" si="159">D184/B184-1</f>
        <v>3.7705142332773223E-2</v>
      </c>
    </row>
    <row r="185" spans="1:20">
      <c r="A185" s="1">
        <f>A184+7</f>
        <v>45571</v>
      </c>
      <c r="B185" s="19">
        <f>D184+I184-P184</f>
        <v>224101.35660423298</v>
      </c>
      <c r="C185" s="70">
        <f t="shared" ref="C185:C186" si="160">F185*G185</f>
        <v>8250</v>
      </c>
      <c r="D185" s="20">
        <f>B185+C185</f>
        <v>232351.35660423298</v>
      </c>
      <c r="E185" s="16">
        <f>maximum_lot_size</f>
        <v>75</v>
      </c>
      <c r="F185" s="16">
        <f>E185</f>
        <v>75</v>
      </c>
      <c r="G185" s="95">
        <f>maximum_lot_pip_size</f>
        <v>110</v>
      </c>
      <c r="H185" s="63"/>
      <c r="I185" s="23"/>
      <c r="J185" s="23"/>
      <c r="K185" s="20">
        <f>D185+I185-J185</f>
        <v>232351.35660423298</v>
      </c>
      <c r="L185" s="83">
        <f>(0.7*B185)</f>
        <v>156870.94962296306</v>
      </c>
      <c r="M185" s="97">
        <f t="shared" ref="M185:M186" si="161">E185*50/B185</f>
        <v>1.6733499773598282E-2</v>
      </c>
      <c r="N185" s="82"/>
      <c r="O185" s="85"/>
      <c r="P185" s="22">
        <f>IF(D185&gt;B185,D185*0.013,0)</f>
        <v>3020.5676358550286</v>
      </c>
      <c r="Q185" s="20"/>
      <c r="R185" s="16">
        <f>R184+C185+I184</f>
        <v>373068.40205270104</v>
      </c>
      <c r="S185" s="29">
        <f>(R185-(B108+SUM(I108:I184)))/(B108+SUM(I108:I184))</f>
        <v>4.4362549409119216</v>
      </c>
      <c r="T185" s="29">
        <f t="shared" si="159"/>
        <v>3.6813699501916153E-2</v>
      </c>
    </row>
    <row r="186" spans="1:20" ht="15" thickBot="1">
      <c r="A186" s="6">
        <f>A185+7</f>
        <v>45578</v>
      </c>
      <c r="B186" s="19">
        <f>D185+I185-P185</f>
        <v>229330.78896837795</v>
      </c>
      <c r="C186" s="70">
        <f t="shared" si="160"/>
        <v>8250</v>
      </c>
      <c r="D186" s="20">
        <f>B186+C186</f>
        <v>237580.78896837795</v>
      </c>
      <c r="E186" s="16">
        <f>maximum_lot_size</f>
        <v>75</v>
      </c>
      <c r="F186" s="16">
        <f>E186</f>
        <v>75</v>
      </c>
      <c r="G186" s="95">
        <f>maximum_lot_pip_size</f>
        <v>110</v>
      </c>
      <c r="H186" s="63"/>
      <c r="I186" s="25"/>
      <c r="J186" s="25"/>
      <c r="K186" s="20">
        <f>D186+I186-J186</f>
        <v>237580.78896837795</v>
      </c>
      <c r="L186" s="83">
        <f>(0.7*B186)</f>
        <v>160531.55227786457</v>
      </c>
      <c r="M186" s="97">
        <f t="shared" si="161"/>
        <v>1.6351925604359566E-2</v>
      </c>
      <c r="N186" s="82"/>
      <c r="O186" s="86"/>
      <c r="P186" s="22">
        <f>IF(D186&gt;B186,D186*0.013,0)</f>
        <v>3088.5502565889133</v>
      </c>
      <c r="Q186" s="20">
        <f>Q181+SUM(P183:P186)</f>
        <v>146826.16334091197</v>
      </c>
      <c r="R186" s="16">
        <f>R185+C186+I185</f>
        <v>381318.40205270104</v>
      </c>
      <c r="S186" s="29">
        <f>(R186-(B108+SUM(I108:I185)))/(B108+SUM(I108:I185))</f>
        <v>4.5564717778666308</v>
      </c>
      <c r="T186" s="29">
        <f t="shared" si="159"/>
        <v>3.5974236329590958E-2</v>
      </c>
    </row>
    <row r="187" spans="1:20" ht="15" thickBot="1">
      <c r="A187" s="2"/>
      <c r="B187" s="3"/>
      <c r="C187" s="14"/>
      <c r="D187" s="4"/>
      <c r="E187" s="4"/>
      <c r="F187" s="4"/>
      <c r="G187" s="4"/>
      <c r="H187" s="62"/>
      <c r="I187" s="4"/>
      <c r="J187" s="4"/>
      <c r="K187" s="4"/>
      <c r="L187" s="5"/>
      <c r="M187" s="4"/>
      <c r="N187" s="4"/>
      <c r="O187" s="4"/>
      <c r="P187" s="4"/>
      <c r="Q187" s="4"/>
      <c r="R187" s="4"/>
      <c r="S187" s="30"/>
      <c r="T187" s="30"/>
    </row>
    <row r="188" spans="1:20">
      <c r="A188" s="1">
        <f>A186+7</f>
        <v>45585</v>
      </c>
      <c r="B188" s="19">
        <f>D186+I186-P186</f>
        <v>234492.23871178905</v>
      </c>
      <c r="C188" s="70">
        <f>F188*G188</f>
        <v>8250</v>
      </c>
      <c r="D188" s="16">
        <f>B188+C188</f>
        <v>242742.23871178905</v>
      </c>
      <c r="E188" s="16">
        <f>maximum_lot_size</f>
        <v>75</v>
      </c>
      <c r="F188" s="16">
        <f>E188</f>
        <v>75</v>
      </c>
      <c r="G188" s="95">
        <f>maximum_lot_pip_size</f>
        <v>110</v>
      </c>
      <c r="H188" s="63"/>
      <c r="I188" s="23"/>
      <c r="J188" s="23"/>
      <c r="K188" s="16">
        <f>D188+I188-J188</f>
        <v>242742.23871178905</v>
      </c>
      <c r="L188" s="83">
        <f>(0.7*B188)</f>
        <v>164144.56709825233</v>
      </c>
      <c r="M188" s="97">
        <f>E188*50/B188</f>
        <v>1.5992000505437066E-2</v>
      </c>
      <c r="N188" s="82"/>
      <c r="O188" s="85"/>
      <c r="P188" s="22">
        <f>IF(D188&gt;B188,D188*0.013,0)</f>
        <v>3155.6491032532576</v>
      </c>
      <c r="Q188" s="20"/>
      <c r="R188" s="16">
        <f>R186+C188+I186</f>
        <v>389568.40205270104</v>
      </c>
      <c r="S188" s="29">
        <f>(R188-(B108+SUM(I108:I186)))/(B108+SUM(I108:I186))</f>
        <v>4.67668861482134</v>
      </c>
      <c r="T188" s="29">
        <f>D188/B188-1</f>
        <v>3.518240111196147E-2</v>
      </c>
    </row>
    <row r="189" spans="1:20">
      <c r="A189" s="1">
        <f>A188+7</f>
        <v>45592</v>
      </c>
      <c r="B189" s="19">
        <f>D188+I188-P188</f>
        <v>239586.58960853578</v>
      </c>
      <c r="C189" s="70">
        <f>F189*G189</f>
        <v>8250</v>
      </c>
      <c r="D189" s="20">
        <f>B189+C189</f>
        <v>247836.58960853578</v>
      </c>
      <c r="E189" s="16">
        <f>maximum_lot_size</f>
        <v>75</v>
      </c>
      <c r="F189" s="16">
        <f>E189</f>
        <v>75</v>
      </c>
      <c r="G189" s="95">
        <f>maximum_lot_pip_size</f>
        <v>110</v>
      </c>
      <c r="H189" s="63"/>
      <c r="I189" s="23"/>
      <c r="J189" s="23"/>
      <c r="K189" s="20">
        <f>D189+I189-J189</f>
        <v>247836.58960853578</v>
      </c>
      <c r="L189" s="83">
        <f>(0.7*B189)</f>
        <v>167710.61272597505</v>
      </c>
      <c r="M189" s="97">
        <f>E189*50/B189</f>
        <v>1.5651961180828955E-2</v>
      </c>
      <c r="N189" s="82"/>
      <c r="O189" s="85"/>
      <c r="P189" s="22">
        <f>IF(D189&gt;B189,D189*0.013,0)</f>
        <v>3221.875664910965</v>
      </c>
      <c r="Q189" s="20"/>
      <c r="R189" s="16">
        <f>R188+C189+I188</f>
        <v>397818.40205270104</v>
      </c>
      <c r="S189" s="29">
        <f>(R189-(B108+SUM(I108:I188)))/(B108+SUM(I108:I188))</f>
        <v>4.7969054517760483</v>
      </c>
      <c r="T189" s="29">
        <f t="shared" ref="T189:T191" si="162">D189/B189-1</f>
        <v>3.4434314597823645E-2</v>
      </c>
    </row>
    <row r="190" spans="1:20">
      <c r="A190" s="1">
        <f>A189+7</f>
        <v>45599</v>
      </c>
      <c r="B190" s="19">
        <f>D189+I189-P189</f>
        <v>244614.71394362481</v>
      </c>
      <c r="C190" s="70">
        <f t="shared" ref="C190:C191" si="163">F190*G190</f>
        <v>8250</v>
      </c>
      <c r="D190" s="20">
        <f>B190+C190</f>
        <v>252864.71394362481</v>
      </c>
      <c r="E190" s="16">
        <f>maximum_lot_size</f>
        <v>75</v>
      </c>
      <c r="F190" s="16">
        <f>E190</f>
        <v>75</v>
      </c>
      <c r="G190" s="95">
        <f>maximum_lot_pip_size</f>
        <v>110</v>
      </c>
      <c r="H190" s="63"/>
      <c r="I190" s="23"/>
      <c r="J190" s="23"/>
      <c r="K190" s="20">
        <f>D190+I190-J190</f>
        <v>252864.71394362481</v>
      </c>
      <c r="L190" s="83">
        <f>(0.7*B190)</f>
        <v>171230.29976053737</v>
      </c>
      <c r="M190" s="97">
        <f t="shared" ref="M190:M191" si="164">E190*50/B190</f>
        <v>1.5330230710750478E-2</v>
      </c>
      <c r="N190" s="82"/>
      <c r="O190" s="85"/>
      <c r="P190" s="22">
        <f>IF(D190&gt;B190,D190*0.013,0)</f>
        <v>3287.2412812671223</v>
      </c>
      <c r="Q190" s="20"/>
      <c r="R190" s="16">
        <f>R189+C190+I189</f>
        <v>406068.40205270104</v>
      </c>
      <c r="S190" s="29">
        <f>(R190-(B108+SUM(I108:I189)))/(B108+SUM(I108:I189))</f>
        <v>4.9171222887307575</v>
      </c>
      <c r="T190" s="29">
        <f t="shared" si="162"/>
        <v>3.3726507563651031E-2</v>
      </c>
    </row>
    <row r="191" spans="1:20" ht="15" thickBot="1">
      <c r="A191" s="6">
        <f>A190+7</f>
        <v>45606</v>
      </c>
      <c r="B191" s="19">
        <f>D190+I190-P190</f>
        <v>249577.4726623577</v>
      </c>
      <c r="C191" s="70">
        <f t="shared" si="163"/>
        <v>8250</v>
      </c>
      <c r="D191" s="20">
        <f>B191+C191</f>
        <v>257827.4726623577</v>
      </c>
      <c r="E191" s="16">
        <f>maximum_lot_size</f>
        <v>75</v>
      </c>
      <c r="F191" s="16">
        <f>E191</f>
        <v>75</v>
      </c>
      <c r="G191" s="95">
        <f>maximum_lot_pip_size</f>
        <v>110</v>
      </c>
      <c r="H191" s="63"/>
      <c r="I191" s="25"/>
      <c r="J191" s="25"/>
      <c r="K191" s="20">
        <f>D191+I191-J191</f>
        <v>257827.4726623577</v>
      </c>
      <c r="L191" s="83">
        <f>(0.7*B191)</f>
        <v>174704.23086365039</v>
      </c>
      <c r="M191" s="97">
        <f t="shared" si="164"/>
        <v>1.502539455984158E-2</v>
      </c>
      <c r="N191" s="82"/>
      <c r="O191" s="86"/>
      <c r="P191" s="22">
        <f>IF(D191&gt;B191,D191*0.013,0)</f>
        <v>3351.7571446106499</v>
      </c>
      <c r="Q191" s="20">
        <f>Q186+SUM(P188:P191)</f>
        <v>159842.68653495397</v>
      </c>
      <c r="R191" s="16">
        <f>R190+C191+I190</f>
        <v>414318.40205270104</v>
      </c>
      <c r="S191" s="29">
        <f>(R191-(B108+SUM(I108:I190)))/(B108+SUM(I108:I190))</f>
        <v>5.0373391256854667</v>
      </c>
      <c r="T191" s="29">
        <f t="shared" si="162"/>
        <v>3.3055868031651503E-2</v>
      </c>
    </row>
    <row r="192" spans="1:20" ht="15" thickBot="1">
      <c r="A192" s="2"/>
      <c r="B192" s="3"/>
      <c r="C192" s="4"/>
      <c r="D192" s="4"/>
      <c r="E192" s="4"/>
      <c r="F192" s="4"/>
      <c r="G192" s="4"/>
      <c r="H192" s="62"/>
      <c r="I192" s="4"/>
      <c r="J192" s="4"/>
      <c r="K192" s="4"/>
      <c r="L192" s="5"/>
      <c r="M192" s="4"/>
      <c r="N192" s="4"/>
      <c r="O192" s="4"/>
      <c r="P192" s="4"/>
      <c r="Q192" s="4"/>
      <c r="R192" s="4"/>
      <c r="S192" s="30"/>
      <c r="T192" s="30"/>
    </row>
    <row r="193" spans="1:20">
      <c r="A193" s="1">
        <f>A191+7</f>
        <v>45613</v>
      </c>
      <c r="B193" s="19">
        <f>D191+I191-P191</f>
        <v>254475.71551774704</v>
      </c>
      <c r="C193" s="70">
        <f>F193*G193</f>
        <v>8250</v>
      </c>
      <c r="D193" s="16">
        <f>B193+C193</f>
        <v>262725.71551774704</v>
      </c>
      <c r="E193" s="16">
        <f>maximum_lot_size</f>
        <v>75</v>
      </c>
      <c r="F193" s="16">
        <f>E193</f>
        <v>75</v>
      </c>
      <c r="G193" s="95">
        <f>maximum_lot_pip_size</f>
        <v>110</v>
      </c>
      <c r="H193" s="63"/>
      <c r="I193" s="23"/>
      <c r="J193" s="23"/>
      <c r="K193" s="16">
        <f>D193+I193-J193</f>
        <v>262725.71551774704</v>
      </c>
      <c r="L193" s="83">
        <f>(0.7*B193)</f>
        <v>178133.00086242292</v>
      </c>
      <c r="M193" s="97">
        <f>E193*50/B193</f>
        <v>1.4736180198453854E-2</v>
      </c>
      <c r="N193" s="82"/>
      <c r="O193" s="85"/>
      <c r="P193" s="22">
        <f>IF(D193&gt;B193,D193*0.013,0)</f>
        <v>3415.4343017307115</v>
      </c>
      <c r="Q193" s="20"/>
      <c r="R193" s="16">
        <f>R191+C193+I191</f>
        <v>422568.40205270104</v>
      </c>
      <c r="S193" s="29">
        <f>(R193-(B108+SUM(I108:I191)))/(B108+SUM(I108:I191))</f>
        <v>5.157555962640175</v>
      </c>
      <c r="T193" s="29">
        <f>D193/B193-1</f>
        <v>3.241959643659853E-2</v>
      </c>
    </row>
    <row r="194" spans="1:20">
      <c r="A194" s="1">
        <f>A193+7</f>
        <v>45620</v>
      </c>
      <c r="B194" s="19">
        <f>D193+I193-P193</f>
        <v>259310.28121601633</v>
      </c>
      <c r="C194" s="70">
        <f>F194*G194</f>
        <v>8250</v>
      </c>
      <c r="D194" s="20">
        <f>B194+C194</f>
        <v>267560.28121601633</v>
      </c>
      <c r="E194" s="16">
        <f>maximum_lot_size</f>
        <v>75</v>
      </c>
      <c r="F194" s="16">
        <f>E194</f>
        <v>75</v>
      </c>
      <c r="G194" s="95">
        <f>maximum_lot_pip_size</f>
        <v>110</v>
      </c>
      <c r="H194" s="63"/>
      <c r="I194" s="23"/>
      <c r="J194" s="23"/>
      <c r="K194" s="20">
        <f>D194+I194-J194</f>
        <v>267560.28121601633</v>
      </c>
      <c r="L194" s="83">
        <f>(0.7*B194)</f>
        <v>181517.19685121143</v>
      </c>
      <c r="M194" s="97">
        <f>E194*50/B194</f>
        <v>1.4461439717756864E-2</v>
      </c>
      <c r="N194" s="82"/>
      <c r="O194" s="85"/>
      <c r="P194" s="22">
        <f>IF(D194&gt;B194,D194*0.013,0)</f>
        <v>3478.2836558082122</v>
      </c>
      <c r="Q194" s="20"/>
      <c r="R194" s="16">
        <f>R193+C194+I193</f>
        <v>430818.40205270104</v>
      </c>
      <c r="S194" s="29">
        <f>(R194-(B108+SUM(I108:I193)))/(B108+SUM(I108:I193))</f>
        <v>5.2777727995948842</v>
      </c>
      <c r="T194" s="29">
        <f t="shared" ref="T194:T196" si="165">D194/B194-1</f>
        <v>3.1815167379065201E-2</v>
      </c>
    </row>
    <row r="195" spans="1:20">
      <c r="A195" s="1">
        <f>A194+7</f>
        <v>45627</v>
      </c>
      <c r="B195" s="19">
        <f>D194+I194-P194</f>
        <v>264081.99756020814</v>
      </c>
      <c r="C195" s="70">
        <f t="shared" ref="C195:C196" si="166">F195*G195</f>
        <v>8250</v>
      </c>
      <c r="D195" s="20">
        <f>B195+C195</f>
        <v>272331.99756020814</v>
      </c>
      <c r="E195" s="16">
        <f>maximum_lot_size</f>
        <v>75</v>
      </c>
      <c r="F195" s="16">
        <f>E195</f>
        <v>75</v>
      </c>
      <c r="G195" s="95">
        <f>maximum_lot_pip_size</f>
        <v>110</v>
      </c>
      <c r="H195" s="63"/>
      <c r="I195" s="23"/>
      <c r="J195" s="23"/>
      <c r="K195" s="20">
        <f>D195+I195-J195</f>
        <v>272331.99756020814</v>
      </c>
      <c r="L195" s="83">
        <f>(0.7*B195)</f>
        <v>184857.39829214569</v>
      </c>
      <c r="M195" s="97">
        <f t="shared" ref="M195:M196" si="167">E195*50/B195</f>
        <v>1.4200134937804825E-2</v>
      </c>
      <c r="N195" s="82"/>
      <c r="O195" s="85"/>
      <c r="P195" s="22">
        <f>IF(D195&gt;B195,D195*0.013,0)</f>
        <v>3540.3159682827059</v>
      </c>
      <c r="Q195" s="20"/>
      <c r="R195" s="16">
        <f>R194+C195+I194</f>
        <v>439068.40205270104</v>
      </c>
      <c r="S195" s="29">
        <f>(R195-(B108+SUM(I108:I194)))/(B108+SUM(I108:I194))</f>
        <v>5.3979896365495934</v>
      </c>
      <c r="T195" s="29">
        <f t="shared" si="165"/>
        <v>3.1240296863170647E-2</v>
      </c>
    </row>
    <row r="196" spans="1:20" ht="15" thickBot="1">
      <c r="A196" s="6">
        <f>A195+7</f>
        <v>45634</v>
      </c>
      <c r="B196" s="19">
        <f>D195+I195-P195</f>
        <v>268791.68159192544</v>
      </c>
      <c r="C196" s="70">
        <f t="shared" si="166"/>
        <v>8250</v>
      </c>
      <c r="D196" s="20">
        <f>B196+C196</f>
        <v>277041.68159192544</v>
      </c>
      <c r="E196" s="16">
        <f>maximum_lot_size</f>
        <v>75</v>
      </c>
      <c r="F196" s="16">
        <f>E196</f>
        <v>75</v>
      </c>
      <c r="G196" s="95">
        <f>maximum_lot_pip_size</f>
        <v>110</v>
      </c>
      <c r="H196" s="63"/>
      <c r="I196" s="25"/>
      <c r="J196" s="25"/>
      <c r="K196" s="20">
        <f>D196+I196-J196</f>
        <v>277041.68159192544</v>
      </c>
      <c r="L196" s="83">
        <f>(0.7*B196)</f>
        <v>188154.17711434781</v>
      </c>
      <c r="M196" s="97">
        <f t="shared" si="167"/>
        <v>1.3951324601232194E-2</v>
      </c>
      <c r="N196" s="82"/>
      <c r="O196" s="86"/>
      <c r="P196" s="22">
        <f>IF(D196&gt;B196,D196*0.013,0)</f>
        <v>3601.5418606950307</v>
      </c>
      <c r="Q196" s="20">
        <f>Q191+SUM(P193:P196)</f>
        <v>173878.26232147063</v>
      </c>
      <c r="R196" s="16">
        <f>R195+C196+I195</f>
        <v>447318.40205270104</v>
      </c>
      <c r="S196" s="29">
        <f>(R196-(B108+SUM(I108:I195)))/(B108+SUM(I108:I195))</f>
        <v>5.5182064735043017</v>
      </c>
      <c r="T196" s="29">
        <f t="shared" si="165"/>
        <v>3.0692914122710802E-2</v>
      </c>
    </row>
    <row r="197" spans="1:20" ht="15" thickBot="1">
      <c r="A197" s="2"/>
      <c r="B197" s="3"/>
      <c r="C197" s="14"/>
      <c r="D197" s="4"/>
      <c r="E197" s="4"/>
      <c r="F197" s="4"/>
      <c r="G197" s="4"/>
      <c r="H197" s="62"/>
      <c r="I197" s="4"/>
      <c r="J197" s="4"/>
      <c r="K197" s="4"/>
      <c r="L197" s="5"/>
      <c r="M197" s="4"/>
      <c r="N197" s="4"/>
      <c r="O197" s="4"/>
      <c r="P197" s="4"/>
      <c r="Q197" s="4"/>
      <c r="R197" s="4"/>
      <c r="S197" s="30"/>
      <c r="T197" s="30"/>
    </row>
    <row r="198" spans="1:20">
      <c r="A198" s="1">
        <f>A196+7</f>
        <v>45641</v>
      </c>
      <c r="B198" s="19">
        <f>D196+I196-P196</f>
        <v>273440.13973123039</v>
      </c>
      <c r="C198" s="70">
        <f>F198*G198</f>
        <v>8250</v>
      </c>
      <c r="D198" s="16">
        <f>B198+C198</f>
        <v>281690.13973123039</v>
      </c>
      <c r="E198" s="16">
        <f>maximum_lot_size</f>
        <v>75</v>
      </c>
      <c r="F198" s="16">
        <f>E198</f>
        <v>75</v>
      </c>
      <c r="G198" s="95">
        <f>maximum_lot_pip_size</f>
        <v>110</v>
      </c>
      <c r="H198" s="63"/>
      <c r="I198" s="23"/>
      <c r="J198" s="23"/>
      <c r="K198" s="16">
        <f>D198+I198-J198</f>
        <v>281690.13973123039</v>
      </c>
      <c r="L198" s="83">
        <f>(0.7*B198)</f>
        <v>191408.09781186125</v>
      </c>
      <c r="M198" s="97">
        <f>E198*50/B198</f>
        <v>1.3714153319574617E-2</v>
      </c>
      <c r="N198" s="82"/>
      <c r="O198" s="85"/>
      <c r="P198" s="22">
        <f>IF(D198&gt;B198,D198*0.013,0)</f>
        <v>3661.9718165059949</v>
      </c>
      <c r="Q198" s="20"/>
      <c r="R198" s="16">
        <f>R196+C198+I196</f>
        <v>455568.40205270104</v>
      </c>
      <c r="S198" s="29">
        <f>(R198-(B108+SUM(I108:I196)))/(B108+SUM(I108:I196))</f>
        <v>5.6384233104590109</v>
      </c>
      <c r="T198" s="29">
        <f>D198/B198-1</f>
        <v>3.0171137303064199E-2</v>
      </c>
    </row>
    <row r="199" spans="1:20">
      <c r="A199" s="1">
        <f>A198+7</f>
        <v>45648</v>
      </c>
      <c r="B199" s="19">
        <f>D198+I198-P198</f>
        <v>278028.16791472438</v>
      </c>
      <c r="C199" s="70">
        <f>F199*G199</f>
        <v>8250</v>
      </c>
      <c r="D199" s="20">
        <f>B199+C199</f>
        <v>286278.16791472438</v>
      </c>
      <c r="E199" s="16">
        <f>maximum_lot_size</f>
        <v>75</v>
      </c>
      <c r="F199" s="16">
        <f>E199</f>
        <v>75</v>
      </c>
      <c r="G199" s="95">
        <f>maximum_lot_pip_size</f>
        <v>110</v>
      </c>
      <c r="H199" s="63"/>
      <c r="I199" s="23"/>
      <c r="J199" s="23"/>
      <c r="K199" s="20">
        <f>D199+I199-J199</f>
        <v>286278.16791472438</v>
      </c>
      <c r="L199" s="83">
        <f>(0.7*B199)</f>
        <v>194619.71754030706</v>
      </c>
      <c r="M199" s="97">
        <f>E199*50/B199</f>
        <v>1.3487841998621464E-2</v>
      </c>
      <c r="N199" s="82"/>
      <c r="O199" s="85"/>
      <c r="P199" s="22">
        <f>IF(D199&gt;B199,D199*0.013,0)</f>
        <v>3721.6161828914169</v>
      </c>
      <c r="Q199" s="20"/>
      <c r="R199" s="16">
        <f>R198+C199+I198</f>
        <v>463818.40205270104</v>
      </c>
      <c r="S199" s="29">
        <f>(R199-(B108+SUM(I108:I198)))/(B108+SUM(I108:I198))</f>
        <v>5.7586401474137201</v>
      </c>
      <c r="T199" s="29">
        <f t="shared" ref="T199:T201" si="168">D199/B199-1</f>
        <v>2.9673252396967165E-2</v>
      </c>
    </row>
    <row r="200" spans="1:20">
      <c r="A200" s="1">
        <f>A199+7</f>
        <v>45655</v>
      </c>
      <c r="B200" s="19">
        <f>D199+I199-P199</f>
        <v>282556.55173183297</v>
      </c>
      <c r="C200" s="70">
        <f t="shared" ref="C200:C201" si="169">F200*G200</f>
        <v>8250</v>
      </c>
      <c r="D200" s="20">
        <f>B200+C200</f>
        <v>290806.55173183297</v>
      </c>
      <c r="E200" s="16">
        <f>maximum_lot_size</f>
        <v>75</v>
      </c>
      <c r="F200" s="16">
        <f>E200</f>
        <v>75</v>
      </c>
      <c r="G200" s="95">
        <f>maximum_lot_pip_size</f>
        <v>110</v>
      </c>
      <c r="H200" s="63"/>
      <c r="I200" s="23"/>
      <c r="J200" s="23"/>
      <c r="K200" s="20">
        <f>D200+I200-J200</f>
        <v>290806.55173183297</v>
      </c>
      <c r="L200" s="83">
        <f>(0.7*B200)</f>
        <v>197789.58621228306</v>
      </c>
      <c r="M200" s="97">
        <f t="shared" ref="M200:M201" si="170">E200*50/B200</f>
        <v>1.3271679516952156E-2</v>
      </c>
      <c r="N200" s="82"/>
      <c r="O200" s="85"/>
      <c r="P200" s="22">
        <f>IF(D200&gt;B200,D200*0.013,0)</f>
        <v>3780.4851725138283</v>
      </c>
      <c r="Q200" s="20"/>
      <c r="R200" s="16">
        <f>R199+C200+I199</f>
        <v>472068.40205270104</v>
      </c>
      <c r="S200" s="29">
        <f>(R200-(B108+SUM(I108:I199)))/(B108+SUM(I108:I199))</f>
        <v>5.8788569843684284</v>
      </c>
      <c r="T200" s="29">
        <f t="shared" si="168"/>
        <v>2.9197694937294738E-2</v>
      </c>
    </row>
    <row r="201" spans="1:20" ht="15" thickBot="1">
      <c r="A201" s="6">
        <f>A200+7</f>
        <v>45662</v>
      </c>
      <c r="B201" s="19">
        <f>D200+I200-P200</f>
        <v>287026.06655931915</v>
      </c>
      <c r="C201" s="70">
        <f t="shared" si="169"/>
        <v>8250</v>
      </c>
      <c r="D201" s="20">
        <f>B201+C201</f>
        <v>295276.06655931915</v>
      </c>
      <c r="E201" s="16">
        <f>maximum_lot_size</f>
        <v>75</v>
      </c>
      <c r="F201" s="16">
        <f>E201</f>
        <v>75</v>
      </c>
      <c r="G201" s="95">
        <f>maximum_lot_pip_size</f>
        <v>110</v>
      </c>
      <c r="H201" s="63"/>
      <c r="I201" s="25"/>
      <c r="J201" s="25"/>
      <c r="K201" s="20">
        <f>D201+I201-J201</f>
        <v>295276.06655931915</v>
      </c>
      <c r="L201" s="83">
        <f>(0.7*B201)</f>
        <v>200918.24659152341</v>
      </c>
      <c r="M201" s="97">
        <f t="shared" si="170"/>
        <v>1.3065015470380612E-2</v>
      </c>
      <c r="N201" s="82"/>
      <c r="O201" s="86"/>
      <c r="P201" s="22">
        <f>IF(D201&gt;B201,D201*0.013,0)</f>
        <v>3838.5888652711487</v>
      </c>
      <c r="Q201" s="20">
        <f>Q196+SUM(P198:P201)</f>
        <v>188880.92435865302</v>
      </c>
      <c r="R201" s="16">
        <f>R200+C201+I200</f>
        <v>480318.40205270104</v>
      </c>
      <c r="S201" s="29">
        <f>(R201-(B108+SUM(I108:I200)))/(B108+SUM(I108:I200))</f>
        <v>5.9990738213231376</v>
      </c>
      <c r="T201" s="29">
        <f t="shared" si="168"/>
        <v>2.8743034034837356E-2</v>
      </c>
    </row>
    <row r="202" spans="1:20" ht="15" thickBot="1">
      <c r="A202" s="2"/>
      <c r="B202" s="3"/>
      <c r="C202" s="14"/>
      <c r="D202" s="4"/>
      <c r="E202" s="4"/>
      <c r="F202" s="4"/>
      <c r="G202" s="4"/>
      <c r="H202" s="62"/>
      <c r="I202" s="4"/>
      <c r="J202" s="4"/>
      <c r="K202" s="4"/>
      <c r="L202" s="5"/>
      <c r="M202" s="4"/>
      <c r="N202" s="4"/>
      <c r="O202" s="4"/>
      <c r="P202" s="4"/>
      <c r="Q202" s="4"/>
      <c r="R202" s="4"/>
      <c r="S202" s="30"/>
      <c r="T202" s="30"/>
    </row>
    <row r="203" spans="1:20">
      <c r="A203" s="1">
        <f>A201+7</f>
        <v>45669</v>
      </c>
      <c r="B203" s="19">
        <f>D201+I201-P201</f>
        <v>291437.47769404802</v>
      </c>
      <c r="C203" s="70">
        <f>F203*G203</f>
        <v>8250</v>
      </c>
      <c r="D203" s="16">
        <f>B203+C203</f>
        <v>299687.47769404802</v>
      </c>
      <c r="E203" s="16">
        <f>maximum_lot_size</f>
        <v>75</v>
      </c>
      <c r="F203" s="16">
        <f>E203</f>
        <v>75</v>
      </c>
      <c r="G203" s="95">
        <f>maximum_lot_pip_size</f>
        <v>110</v>
      </c>
      <c r="H203" s="63"/>
      <c r="I203" s="23"/>
      <c r="J203" s="23"/>
      <c r="K203" s="16">
        <f>D203+I203-J203</f>
        <v>299687.47769404802</v>
      </c>
      <c r="L203" s="83">
        <f>(0.7*B203)</f>
        <v>204006.23438583361</v>
      </c>
      <c r="M203" s="97">
        <f>E203*50/B203</f>
        <v>1.2867253826348174E-2</v>
      </c>
      <c r="N203" s="82"/>
      <c r="O203" s="85"/>
      <c r="P203" s="22">
        <f>IF(D203&gt;B203,D203*0.013,0)</f>
        <v>3895.9372100226242</v>
      </c>
      <c r="Q203" s="20"/>
      <c r="R203" s="16">
        <f>R201+C203+I201</f>
        <v>488568.40205270104</v>
      </c>
      <c r="S203" s="29">
        <f>(R203-(B108+SUM(I108:I201)))/(B108+SUM(I108:I201))</f>
        <v>6.1192906582778468</v>
      </c>
      <c r="T203" s="29">
        <f>D203/B203-1</f>
        <v>2.8307958417965962E-2</v>
      </c>
    </row>
    <row r="204" spans="1:20">
      <c r="A204" s="1">
        <f>A203+7</f>
        <v>45676</v>
      </c>
      <c r="B204" s="19">
        <f>D203+I203-P203</f>
        <v>295791.54048402538</v>
      </c>
      <c r="C204" s="70">
        <f>F204*G204</f>
        <v>8250</v>
      </c>
      <c r="D204" s="20">
        <f>B204+C204</f>
        <v>304041.54048402538</v>
      </c>
      <c r="E204" s="16">
        <f>maximum_lot_size</f>
        <v>75</v>
      </c>
      <c r="F204" s="16">
        <f>E204</f>
        <v>75</v>
      </c>
      <c r="G204" s="95">
        <f>maximum_lot_pip_size</f>
        <v>110</v>
      </c>
      <c r="H204" s="63"/>
      <c r="I204" s="23"/>
      <c r="J204" s="23"/>
      <c r="K204" s="20">
        <f>D204+I204-J204</f>
        <v>304041.54048402538</v>
      </c>
      <c r="L204" s="83">
        <f>(0.7*B204)</f>
        <v>207054.07833881775</v>
      </c>
      <c r="M204" s="97">
        <f>E204*50/B204</f>
        <v>1.2677847357850736E-2</v>
      </c>
      <c r="N204" s="82"/>
      <c r="O204" s="85"/>
      <c r="P204" s="22">
        <f>IF(D204&gt;B204,D204*0.013,0)</f>
        <v>3952.5400262923299</v>
      </c>
      <c r="Q204" s="20"/>
      <c r="R204" s="16">
        <f>R203+C204+I203</f>
        <v>496818.40205270104</v>
      </c>
      <c r="S204" s="29">
        <f>(R204-(B108+SUM(I108:I203)))/(B108+SUM(I108:I203))</f>
        <v>6.2395074952325551</v>
      </c>
      <c r="T204" s="29">
        <f t="shared" ref="T204:T206" si="171">D204/B204-1</f>
        <v>2.7891264187271725E-2</v>
      </c>
    </row>
    <row r="205" spans="1:20">
      <c r="A205" s="1">
        <f>A204+7</f>
        <v>45683</v>
      </c>
      <c r="B205" s="19">
        <f>D204+I204-P204</f>
        <v>300089.00045773305</v>
      </c>
      <c r="C205" s="70">
        <f t="shared" ref="C205:C206" si="172">F205*G205</f>
        <v>8250</v>
      </c>
      <c r="D205" s="20">
        <f>B205+C205</f>
        <v>308339.00045773305</v>
      </c>
      <c r="E205" s="16">
        <f>maximum_lot_size</f>
        <v>75</v>
      </c>
      <c r="F205" s="16">
        <f>E205</f>
        <v>75</v>
      </c>
      <c r="G205" s="95">
        <f>maximum_lot_pip_size</f>
        <v>110</v>
      </c>
      <c r="H205" s="63"/>
      <c r="I205" s="23"/>
      <c r="J205" s="23"/>
      <c r="K205" s="20">
        <f>D205+I205-J205</f>
        <v>308339.00045773305</v>
      </c>
      <c r="L205" s="83">
        <f>(0.7*B205)</f>
        <v>210062.30032041314</v>
      </c>
      <c r="M205" s="97">
        <f t="shared" ref="M205:M206" si="173">E205*50/B205</f>
        <v>1.2496292747418378E-2</v>
      </c>
      <c r="N205" s="82"/>
      <c r="O205" s="85"/>
      <c r="P205" s="22">
        <f>IF(D205&gt;B205,D205*0.013,0)</f>
        <v>4008.4070059505293</v>
      </c>
      <c r="Q205" s="20"/>
      <c r="R205" s="16">
        <f>R204+C205+I204</f>
        <v>505068.40205270104</v>
      </c>
      <c r="S205" s="29">
        <f>(R205-(B108+SUM(I108:I204)))/(B108+SUM(I108:I204))</f>
        <v>6.3597243321872643</v>
      </c>
      <c r="T205" s="29">
        <f t="shared" si="171"/>
        <v>2.7491844044320368E-2</v>
      </c>
    </row>
    <row r="206" spans="1:20" ht="15" thickBot="1">
      <c r="A206" s="6">
        <f>A205+7</f>
        <v>45690</v>
      </c>
      <c r="B206" s="19">
        <f>D205+I205-P205</f>
        <v>304330.59345178254</v>
      </c>
      <c r="C206" s="70">
        <f t="shared" si="172"/>
        <v>8250</v>
      </c>
      <c r="D206" s="20">
        <f>B206+C206</f>
        <v>312580.59345178254</v>
      </c>
      <c r="E206" s="16">
        <f>maximum_lot_size</f>
        <v>75</v>
      </c>
      <c r="F206" s="16">
        <f>E206</f>
        <v>75</v>
      </c>
      <c r="G206" s="95">
        <f>maximum_lot_pip_size</f>
        <v>110</v>
      </c>
      <c r="H206" s="63"/>
      <c r="I206" s="25"/>
      <c r="J206" s="25"/>
      <c r="K206" s="20">
        <f>D206+I206-J206</f>
        <v>312580.59345178254</v>
      </c>
      <c r="L206" s="83">
        <f>(0.7*B206)</f>
        <v>213031.41541624776</v>
      </c>
      <c r="M206" s="97">
        <f t="shared" si="173"/>
        <v>1.2322126268892982E-2</v>
      </c>
      <c r="N206" s="82"/>
      <c r="O206" s="86"/>
      <c r="P206" s="22">
        <f>IF(D206&gt;B206,D206*0.013,0)</f>
        <v>4063.5477148731729</v>
      </c>
      <c r="Q206" s="20">
        <f>Q201+SUM(P203:P206)</f>
        <v>204801.35631579167</v>
      </c>
      <c r="R206" s="16">
        <f>R205+C206+I205</f>
        <v>513318.40205270104</v>
      </c>
      <c r="S206" s="29">
        <f>(R206-(B108+SUM(I108:I205)))/(B108+SUM(I108:I205))</f>
        <v>6.4799411691419735</v>
      </c>
      <c r="T206" s="29">
        <f t="shared" si="171"/>
        <v>2.7108677791564562E-2</v>
      </c>
    </row>
    <row r="207" spans="1:20" ht="15" thickBot="1">
      <c r="A207" s="2"/>
      <c r="B207" s="3"/>
      <c r="C207" s="14"/>
      <c r="D207" s="4"/>
      <c r="E207" s="4"/>
      <c r="F207" s="4"/>
      <c r="G207" s="4"/>
      <c r="H207" s="62"/>
      <c r="I207" s="4"/>
      <c r="J207" s="4"/>
      <c r="K207" s="4"/>
      <c r="L207" s="5"/>
      <c r="M207" s="4"/>
      <c r="N207" s="4"/>
      <c r="O207" s="4"/>
      <c r="P207" s="4"/>
      <c r="Q207" s="4"/>
      <c r="R207" s="4"/>
      <c r="S207" s="30"/>
      <c r="T207" s="30"/>
    </row>
    <row r="208" spans="1:20">
      <c r="A208" s="1">
        <f>A206+7</f>
        <v>45697</v>
      </c>
      <c r="B208" s="19">
        <f>D206+I206-P206</f>
        <v>308517.04573690938</v>
      </c>
      <c r="C208" s="70">
        <f>F208*G208</f>
        <v>8250</v>
      </c>
      <c r="D208" s="16">
        <f>B208+C208</f>
        <v>316767.04573690938</v>
      </c>
      <c r="E208" s="16">
        <f>maximum_lot_size</f>
        <v>75</v>
      </c>
      <c r="F208" s="16">
        <f>E208</f>
        <v>75</v>
      </c>
      <c r="G208" s="95">
        <f>maximum_lot_pip_size</f>
        <v>110</v>
      </c>
      <c r="H208" s="63"/>
      <c r="I208" s="23"/>
      <c r="J208" s="23"/>
      <c r="K208" s="16">
        <f>D208+I208-J208</f>
        <v>316767.04573690938</v>
      </c>
      <c r="L208" s="83">
        <f>(0.7*B208)</f>
        <v>215961.93201583656</v>
      </c>
      <c r="M208" s="97">
        <f>E208*50/B208</f>
        <v>1.2154919968985588E-2</v>
      </c>
      <c r="N208" s="82"/>
      <c r="O208" s="21"/>
      <c r="P208" s="22">
        <f>IF(D208&gt;B208,D208*0.013,0)</f>
        <v>4117.9715945798216</v>
      </c>
      <c r="Q208" s="20"/>
      <c r="R208" s="16">
        <f>R206+C208+I206</f>
        <v>521568.40205270104</v>
      </c>
      <c r="S208" s="29">
        <f>(R208-(B108+SUM(I108:I206)))/(B108+SUM(I108:I206))</f>
        <v>6.6001580060966827</v>
      </c>
      <c r="T208" s="29">
        <f>D208/B208-1</f>
        <v>2.6740823931768354E-2</v>
      </c>
    </row>
    <row r="209" spans="1:20">
      <c r="A209" s="1">
        <f>A208+7</f>
        <v>45704</v>
      </c>
      <c r="B209" s="19">
        <f>D208+I208-P208</f>
        <v>312649.07414232957</v>
      </c>
      <c r="C209" s="70">
        <f>F209*G209</f>
        <v>8250</v>
      </c>
      <c r="D209" s="20">
        <f>B209+C209</f>
        <v>320899.07414232957</v>
      </c>
      <c r="E209" s="16">
        <f>maximum_lot_size</f>
        <v>75</v>
      </c>
      <c r="F209" s="16">
        <f>E209</f>
        <v>75</v>
      </c>
      <c r="G209" s="95">
        <f>maximum_lot_pip_size</f>
        <v>110</v>
      </c>
      <c r="H209" s="63"/>
      <c r="I209" s="23"/>
      <c r="J209" s="23"/>
      <c r="K209" s="20">
        <f>D209+I209-J209</f>
        <v>320899.07414232957</v>
      </c>
      <c r="L209" s="83">
        <f>(0.7*B209)</f>
        <v>218854.35189963068</v>
      </c>
      <c r="M209" s="97">
        <f>E209*50/B209</f>
        <v>1.1994278282407001E-2</v>
      </c>
      <c r="N209" s="82"/>
      <c r="O209" s="21"/>
      <c r="P209" s="22">
        <f>IF(D209&gt;B209,D209*0.013,0)</f>
        <v>4171.6879638502842</v>
      </c>
      <c r="Q209" s="20"/>
      <c r="R209" s="16">
        <f>R208+C209+I208</f>
        <v>529818.40205270099</v>
      </c>
      <c r="S209" s="29">
        <f>(R209-(B108+SUM(I108:I208)))/(B108+SUM(I108:I208))</f>
        <v>6.7203748430513901</v>
      </c>
      <c r="T209" s="29">
        <f t="shared" ref="T209:T211" si="174">D209/B209-1</f>
        <v>2.6387412221295481E-2</v>
      </c>
    </row>
    <row r="210" spans="1:20">
      <c r="A210" s="1">
        <f>A209+7</f>
        <v>45711</v>
      </c>
      <c r="B210" s="19">
        <f>D209+I209-P209</f>
        <v>316727.3861784793</v>
      </c>
      <c r="C210" s="70">
        <f t="shared" ref="C210:C211" si="175">F210*G210</f>
        <v>8250</v>
      </c>
      <c r="D210" s="20">
        <f>B210+C210</f>
        <v>324977.3861784793</v>
      </c>
      <c r="E210" s="16">
        <f>maximum_lot_size</f>
        <v>75</v>
      </c>
      <c r="F210" s="16">
        <f>E210</f>
        <v>75</v>
      </c>
      <c r="G210" s="95">
        <f>maximum_lot_pip_size</f>
        <v>110</v>
      </c>
      <c r="H210" s="63"/>
      <c r="I210" s="23"/>
      <c r="J210" s="23"/>
      <c r="K210" s="20">
        <f>D210+I210-J210</f>
        <v>324977.3861784793</v>
      </c>
      <c r="L210" s="83">
        <f>(0.7*B210)</f>
        <v>221709.17032493549</v>
      </c>
      <c r="M210" s="97">
        <f t="shared" ref="M210:M211" si="176">E210*50/B210</f>
        <v>1.1839835024202279E-2</v>
      </c>
      <c r="N210" s="82"/>
      <c r="O210" s="21"/>
      <c r="P210" s="22">
        <f>IF(D210&gt;B210,D210*0.013,0)</f>
        <v>4224.7060203202309</v>
      </c>
      <c r="Q210" s="20"/>
      <c r="R210" s="16">
        <f>R209+C210+I209</f>
        <v>538068.40205270099</v>
      </c>
      <c r="S210" s="29">
        <f>(R210-(B108+SUM(I108:I209)))/(B108+SUM(I108:I209))</f>
        <v>6.8405916800060993</v>
      </c>
      <c r="T210" s="29">
        <f t="shared" si="174"/>
        <v>2.6047637053244976E-2</v>
      </c>
    </row>
    <row r="211" spans="1:20" ht="15" thickBot="1">
      <c r="A211" s="1">
        <f>A210+7</f>
        <v>45718</v>
      </c>
      <c r="B211" s="19">
        <f>D210+I210-P210</f>
        <v>320752.68015815906</v>
      </c>
      <c r="C211" s="70">
        <f t="shared" si="175"/>
        <v>8250</v>
      </c>
      <c r="D211" s="20">
        <f>B211+C211</f>
        <v>329002.68015815906</v>
      </c>
      <c r="E211" s="16">
        <f>maximum_lot_size</f>
        <v>75</v>
      </c>
      <c r="F211" s="16">
        <f>E211</f>
        <v>75</v>
      </c>
      <c r="G211" s="95">
        <f>maximum_lot_pip_size</f>
        <v>110</v>
      </c>
      <c r="H211" s="63"/>
      <c r="I211" s="23"/>
      <c r="J211" s="23"/>
      <c r="K211" s="20">
        <f>D211+I211-J211</f>
        <v>329002.68015815906</v>
      </c>
      <c r="L211" s="83">
        <f>(0.7*B211)</f>
        <v>224526.87611071134</v>
      </c>
      <c r="M211" s="97">
        <f t="shared" si="176"/>
        <v>1.1691250711142687E-2</v>
      </c>
      <c r="N211" s="82"/>
      <c r="O211" s="27"/>
      <c r="P211" s="22">
        <f>IF(D211&gt;B211,D211*0.013,0)</f>
        <v>4277.0348420560676</v>
      </c>
      <c r="Q211" s="20">
        <f>Q206+SUM(P208:P211)</f>
        <v>221592.75673659806</v>
      </c>
      <c r="R211" s="16">
        <f>R210+C211+I210</f>
        <v>546318.40205270099</v>
      </c>
      <c r="S211" s="29">
        <f>(R211-(B108+SUM(I108:I210)))/(B108+SUM(I108:I210))</f>
        <v>6.9608085169608085</v>
      </c>
      <c r="T211" s="29">
        <f t="shared" si="174"/>
        <v>2.5720751564513922E-2</v>
      </c>
    </row>
    <row r="212" spans="1:20" ht="15" thickBot="1">
      <c r="A212" s="2"/>
      <c r="B212" s="3"/>
      <c r="C212" s="14"/>
      <c r="D212" s="4"/>
      <c r="E212" s="4"/>
      <c r="F212" s="4"/>
      <c r="G212" s="4"/>
      <c r="H212" s="62"/>
      <c r="I212" s="4"/>
      <c r="J212" s="4"/>
      <c r="K212" s="4"/>
      <c r="L212" s="5"/>
      <c r="M212" s="4"/>
      <c r="N212" s="4"/>
      <c r="O212" s="4"/>
      <c r="P212" s="4"/>
      <c r="Q212" s="4"/>
      <c r="R212" s="4"/>
      <c r="S212" s="30"/>
      <c r="T212" s="30"/>
    </row>
    <row r="213" spans="1:20">
      <c r="A213" s="1">
        <f>A211+7</f>
        <v>45725</v>
      </c>
      <c r="B213" s="19">
        <f>D211+I211-P211</f>
        <v>324725.64531610301</v>
      </c>
      <c r="C213" s="70">
        <f>F213*G213</f>
        <v>8250</v>
      </c>
      <c r="D213" s="16">
        <f>B213+C213</f>
        <v>332975.64531610301</v>
      </c>
      <c r="E213" s="16">
        <f>maximum_lot_size</f>
        <v>75</v>
      </c>
      <c r="F213" s="16">
        <f>E213</f>
        <v>75</v>
      </c>
      <c r="G213" s="95">
        <f>maximum_lot_pip_size</f>
        <v>110</v>
      </c>
      <c r="H213" s="63"/>
      <c r="I213" s="23"/>
      <c r="J213" s="23"/>
      <c r="K213" s="16">
        <f>D213+I213-J213</f>
        <v>332975.64531610301</v>
      </c>
      <c r="L213" s="83">
        <f>(0.7*B213)</f>
        <v>227307.95172127208</v>
      </c>
      <c r="M213" s="97">
        <f>E213*50/B213</f>
        <v>1.1548210170926217E-2</v>
      </c>
      <c r="N213" s="82"/>
      <c r="O213" s="85"/>
      <c r="P213" s="22">
        <f>IF(D213&gt;B213,D213*0.013,0)</f>
        <v>4328.6833891093393</v>
      </c>
      <c r="Q213" s="20"/>
      <c r="R213" s="16">
        <f>R211+C213+I211</f>
        <v>554568.40205270099</v>
      </c>
      <c r="S213" s="29">
        <f>(R213-(B108+SUM(I108:I211)))/(B108+SUM(I108:I211))</f>
        <v>7.0810253539155168</v>
      </c>
      <c r="T213" s="29">
        <f>D213/B213-1</f>
        <v>2.5406062376037708E-2</v>
      </c>
    </row>
    <row r="214" spans="1:20">
      <c r="A214" s="1">
        <f>A213+7</f>
        <v>45732</v>
      </c>
      <c r="B214" s="19">
        <f>D213+I213-P213</f>
        <v>328646.96192699368</v>
      </c>
      <c r="C214" s="70">
        <f>F214*G214</f>
        <v>8250</v>
      </c>
      <c r="D214" s="20">
        <f>B214+C214</f>
        <v>336896.96192699368</v>
      </c>
      <c r="E214" s="16">
        <f>maximum_lot_size</f>
        <v>75</v>
      </c>
      <c r="F214" s="16">
        <f>E214</f>
        <v>75</v>
      </c>
      <c r="G214" s="95">
        <f>maximum_lot_pip_size</f>
        <v>110</v>
      </c>
      <c r="H214" s="63"/>
      <c r="I214" s="23"/>
      <c r="J214" s="23"/>
      <c r="K214" s="20">
        <f>D214+I214-J214</f>
        <v>336896.96192699368</v>
      </c>
      <c r="L214" s="83">
        <f>(0.7*B214)</f>
        <v>230052.87334889555</v>
      </c>
      <c r="M214" s="97">
        <f>E214*50/B214</f>
        <v>1.1410420403743252E-2</v>
      </c>
      <c r="N214" s="82"/>
      <c r="O214" s="85"/>
      <c r="P214" s="22">
        <f>IF(D214&gt;B214,D214*0.013,0)</f>
        <v>4379.6605050509179</v>
      </c>
      <c r="Q214" s="20"/>
      <c r="R214" s="16">
        <f>R213+C214+I213</f>
        <v>562818.40205270099</v>
      </c>
      <c r="S214" s="29">
        <f>(R214-(B108+SUM(I108:I213)))/(B108+SUM(I108:I213))</f>
        <v>7.201242190870226</v>
      </c>
      <c r="T214" s="29">
        <f t="shared" ref="T214:T216" si="177">D214/B214-1</f>
        <v>2.5102924888235068E-2</v>
      </c>
    </row>
    <row r="215" spans="1:20">
      <c r="A215" s="1">
        <f>A214+7</f>
        <v>45739</v>
      </c>
      <c r="B215" s="19">
        <f>D214+I214-P214</f>
        <v>332517.30142194277</v>
      </c>
      <c r="C215" s="70">
        <f t="shared" ref="C215:C216" si="178">F215*G215</f>
        <v>8250</v>
      </c>
      <c r="D215" s="20">
        <f>B215+C215</f>
        <v>340767.30142194277</v>
      </c>
      <c r="E215" s="16">
        <f>maximum_lot_size</f>
        <v>75</v>
      </c>
      <c r="F215" s="16">
        <f>E215</f>
        <v>75</v>
      </c>
      <c r="G215" s="95">
        <f>maximum_lot_pip_size</f>
        <v>110</v>
      </c>
      <c r="H215" s="63"/>
      <c r="I215" s="23"/>
      <c r="J215" s="23"/>
      <c r="K215" s="20">
        <f>D215+I215-J215</f>
        <v>340767.30142194277</v>
      </c>
      <c r="L215" s="83">
        <f>(0.7*B215)</f>
        <v>232762.11099535992</v>
      </c>
      <c r="M215" s="97">
        <f t="shared" ref="M215:M216" si="179">E215*50/B215</f>
        <v>1.1277608665666074E-2</v>
      </c>
      <c r="N215" s="82"/>
      <c r="O215" s="85"/>
      <c r="P215" s="22">
        <f>IF(D215&gt;B215,D215*0.013,0)</f>
        <v>4429.9749184852562</v>
      </c>
      <c r="Q215" s="20"/>
      <c r="R215" s="16">
        <f>R214+C215+I214</f>
        <v>571068.40205270099</v>
      </c>
      <c r="S215" s="29">
        <f>(R215-(B108+SUM(I108:I214)))/(B108+SUM(I108:I214))</f>
        <v>7.3214590278249352</v>
      </c>
      <c r="T215" s="29">
        <f t="shared" si="177"/>
        <v>2.4810739064465404E-2</v>
      </c>
    </row>
    <row r="216" spans="1:20" ht="15" thickBot="1">
      <c r="A216" s="6">
        <f>A215+7</f>
        <v>45746</v>
      </c>
      <c r="B216" s="19">
        <f>D215+I215-P215</f>
        <v>336337.3265034575</v>
      </c>
      <c r="C216" s="70">
        <f t="shared" si="178"/>
        <v>8250</v>
      </c>
      <c r="D216" s="20">
        <f>B216+C216</f>
        <v>344587.3265034575</v>
      </c>
      <c r="E216" s="16">
        <f>maximum_lot_size</f>
        <v>75</v>
      </c>
      <c r="F216" s="16">
        <f>E216</f>
        <v>75</v>
      </c>
      <c r="G216" s="95">
        <f>maximum_lot_pip_size</f>
        <v>110</v>
      </c>
      <c r="H216" s="63"/>
      <c r="I216" s="25"/>
      <c r="J216" s="25"/>
      <c r="K216" s="20">
        <f>D216+I216-J216</f>
        <v>344587.3265034575</v>
      </c>
      <c r="L216" s="83">
        <f>(0.7*B216)</f>
        <v>235436.12855242024</v>
      </c>
      <c r="M216" s="97">
        <f t="shared" si="179"/>
        <v>1.1149520747473298E-2</v>
      </c>
      <c r="N216" s="82"/>
      <c r="O216" s="86"/>
      <c r="P216" s="22">
        <f>IF(D216&gt;B216,D216*0.013,0)</f>
        <v>4479.6352445449475</v>
      </c>
      <c r="Q216" s="20">
        <f>Q211+SUM(P213:P216)</f>
        <v>239210.71079378852</v>
      </c>
      <c r="R216" s="16">
        <f>R215+C216+I215</f>
        <v>579318.40205270099</v>
      </c>
      <c r="S216" s="29">
        <f>(R216-(B108+SUM(I108:I215)))/(B108+SUM(I108:I215))</f>
        <v>7.4416758647796435</v>
      </c>
      <c r="T216" s="29">
        <f t="shared" si="177"/>
        <v>2.4528945644441302E-2</v>
      </c>
    </row>
    <row r="217" spans="1:20" ht="15" thickBot="1">
      <c r="A217" s="2"/>
      <c r="B217" s="3"/>
      <c r="C217" s="14"/>
      <c r="D217" s="4"/>
      <c r="E217" s="4"/>
      <c r="F217" s="4"/>
      <c r="G217" s="4"/>
      <c r="H217" s="62"/>
      <c r="I217" s="4"/>
      <c r="J217" s="4"/>
      <c r="K217" s="4"/>
      <c r="L217" s="5"/>
      <c r="M217" s="4"/>
      <c r="N217" s="4"/>
      <c r="O217" s="4"/>
      <c r="P217" s="4"/>
      <c r="Q217" s="4"/>
      <c r="R217" s="4"/>
      <c r="S217" s="30"/>
      <c r="T217" s="30"/>
    </row>
    <row r="218" spans="1:20">
      <c r="A218" s="1">
        <f>A216+7</f>
        <v>45753</v>
      </c>
      <c r="B218" s="19">
        <f>D216+I216-P216</f>
        <v>340107.69125891256</v>
      </c>
      <c r="C218" s="70">
        <f>F218*G218</f>
        <v>8250</v>
      </c>
      <c r="D218" s="16">
        <f>B218+C218</f>
        <v>348357.69125891256</v>
      </c>
      <c r="E218" s="16">
        <f>maximum_lot_size</f>
        <v>75</v>
      </c>
      <c r="F218" s="16">
        <f>E218</f>
        <v>75</v>
      </c>
      <c r="G218" s="95">
        <f>maximum_lot_pip_size</f>
        <v>110</v>
      </c>
      <c r="H218" s="63"/>
      <c r="I218" s="23"/>
      <c r="J218" s="23"/>
      <c r="K218" s="16">
        <f>D218+I218-J218</f>
        <v>348357.69125891256</v>
      </c>
      <c r="L218" s="83">
        <f>(0.7*B218)</f>
        <v>238075.38388123878</v>
      </c>
      <c r="M218" s="97">
        <f>E218*50/B218</f>
        <v>1.102591942604806E-2</v>
      </c>
      <c r="N218" s="82"/>
      <c r="O218" s="85"/>
      <c r="P218" s="22">
        <f>IF(D218&gt;B218,D218*0.023,0)</f>
        <v>8012.2268989549884</v>
      </c>
      <c r="Q218" s="20"/>
      <c r="R218" s="16">
        <f>R216+C218+I216</f>
        <v>587568.40205270099</v>
      </c>
      <c r="S218" s="29">
        <f>(R218-(B108+SUM(I108:I216)))/(B108+SUM(I108:I216))</f>
        <v>7.5618927017343527</v>
      </c>
      <c r="T218" s="29">
        <f>D218/B218-1</f>
        <v>2.4257022737305789E-2</v>
      </c>
    </row>
    <row r="219" spans="1:20">
      <c r="A219" s="1">
        <f>A218+7</f>
        <v>45760</v>
      </c>
      <c r="B219" s="19">
        <f>D218+I218-P218</f>
        <v>340345.46435995755</v>
      </c>
      <c r="C219" s="70">
        <f>F219*G219</f>
        <v>8250</v>
      </c>
      <c r="D219" s="20">
        <f>B219+C219</f>
        <v>348595.46435995755</v>
      </c>
      <c r="E219" s="16">
        <f>maximum_lot_size</f>
        <v>75</v>
      </c>
      <c r="F219" s="16">
        <f>E219</f>
        <v>75</v>
      </c>
      <c r="G219" s="95">
        <f>maximum_lot_pip_size</f>
        <v>110</v>
      </c>
      <c r="H219" s="63"/>
      <c r="I219" s="23"/>
      <c r="J219" s="23"/>
      <c r="K219" s="20">
        <f>D219+I219-J219</f>
        <v>348595.46435995755</v>
      </c>
      <c r="L219" s="83">
        <f>(0.7*B219)</f>
        <v>238241.82505197026</v>
      </c>
      <c r="M219" s="97">
        <f>E219*50/B219</f>
        <v>1.1018216467353624E-2</v>
      </c>
      <c r="N219" s="82"/>
      <c r="O219" s="85"/>
      <c r="P219" s="22">
        <f>IF(D219&gt;B219,D219*0.023,0)</f>
        <v>8017.6956802790237</v>
      </c>
      <c r="Q219" s="20"/>
      <c r="R219" s="16">
        <f>R218+C219+I218</f>
        <v>595818.40205270099</v>
      </c>
      <c r="S219" s="29">
        <f>(R219-(B108+SUM(I108:I218)))/(B108+SUM(I108:I218))</f>
        <v>7.6821095386890619</v>
      </c>
      <c r="T219" s="29">
        <f t="shared" ref="T219:T221" si="180">D219/B219-1</f>
        <v>2.4240076228178031E-2</v>
      </c>
    </row>
    <row r="220" spans="1:20">
      <c r="A220" s="1">
        <f>A219+7</f>
        <v>45767</v>
      </c>
      <c r="B220" s="19">
        <f>D219+I219-P219</f>
        <v>340577.7686796785</v>
      </c>
      <c r="C220" s="70">
        <f t="shared" ref="C220:C221" si="181">F220*G220</f>
        <v>8250</v>
      </c>
      <c r="D220" s="20">
        <f>B220+C220</f>
        <v>348827.7686796785</v>
      </c>
      <c r="E220" s="16">
        <f>maximum_lot_size</f>
        <v>75</v>
      </c>
      <c r="F220" s="16">
        <f>E220</f>
        <v>75</v>
      </c>
      <c r="G220" s="95">
        <f>maximum_lot_pip_size</f>
        <v>110</v>
      </c>
      <c r="H220" s="63"/>
      <c r="I220" s="23"/>
      <c r="J220" s="23"/>
      <c r="K220" s="20">
        <f>D220+I220-J220</f>
        <v>348827.7686796785</v>
      </c>
      <c r="L220" s="83">
        <f>(0.7*B220)</f>
        <v>238404.43807577493</v>
      </c>
      <c r="M220" s="97">
        <f t="shared" ref="M220:M221" si="182">E220*50/B220</f>
        <v>1.1010701064070228E-2</v>
      </c>
      <c r="N220" s="82"/>
      <c r="O220" s="85"/>
      <c r="P220" s="22">
        <f>IF(D220&gt;B220,D220*0.023,0)</f>
        <v>8023.0386796326056</v>
      </c>
      <c r="Q220" s="20"/>
      <c r="R220" s="16">
        <f>R219+C220+I219</f>
        <v>604068.40205270099</v>
      </c>
      <c r="S220" s="29">
        <f>(R220-(B108+SUM(I108:I219)))/(B108+SUM(I108:I219))</f>
        <v>7.8023263756437702</v>
      </c>
      <c r="T220" s="29">
        <f t="shared" si="180"/>
        <v>2.4223542340954474E-2</v>
      </c>
    </row>
    <row r="221" spans="1:20" ht="15" thickBot="1">
      <c r="A221" s="6">
        <f>A220+7</f>
        <v>45774</v>
      </c>
      <c r="B221" s="19">
        <f>D220+I220-P220</f>
        <v>340804.73000004591</v>
      </c>
      <c r="C221" s="70">
        <f t="shared" si="181"/>
        <v>8250</v>
      </c>
      <c r="D221" s="20">
        <f>B221+C221</f>
        <v>349054.73000004591</v>
      </c>
      <c r="E221" s="16">
        <f>maximum_lot_size</f>
        <v>75</v>
      </c>
      <c r="F221" s="16">
        <f>E221</f>
        <v>75</v>
      </c>
      <c r="G221" s="95">
        <f>maximum_lot_pip_size</f>
        <v>110</v>
      </c>
      <c r="H221" s="63"/>
      <c r="I221" s="25"/>
      <c r="J221" s="25"/>
      <c r="K221" s="20">
        <f>D221+I221-J221</f>
        <v>349054.73000004591</v>
      </c>
      <c r="L221" s="83">
        <f>(0.7*B221)</f>
        <v>238563.31100003212</v>
      </c>
      <c r="M221" s="97">
        <f t="shared" si="182"/>
        <v>1.1003368409820764E-2</v>
      </c>
      <c r="N221" s="82"/>
      <c r="O221" s="86"/>
      <c r="P221" s="22">
        <f>IF(D221&gt;B221,D221*0.023,0)</f>
        <v>8028.2587900010558</v>
      </c>
      <c r="Q221" s="20">
        <f>Q216+SUM(P218:P221)</f>
        <v>271291.93084265618</v>
      </c>
      <c r="R221" s="16">
        <f>R220+C221+I220</f>
        <v>612318.40205270099</v>
      </c>
      <c r="S221" s="29">
        <f>(R221-(B108+SUM(I108:I220)))/(B108+SUM(I108:I220))</f>
        <v>7.9225432125984794</v>
      </c>
      <c r="T221" s="29">
        <f t="shared" si="180"/>
        <v>2.4207410501605686E-2</v>
      </c>
    </row>
    <row r="222" spans="1:20" ht="15" thickBot="1">
      <c r="A222" s="2"/>
      <c r="B222" s="3"/>
      <c r="C222" s="4"/>
      <c r="D222" s="4"/>
      <c r="E222" s="4"/>
      <c r="F222" s="4"/>
      <c r="G222" s="4"/>
      <c r="H222" s="62"/>
      <c r="I222" s="4"/>
      <c r="J222" s="4"/>
      <c r="K222" s="4"/>
      <c r="L222" s="5"/>
      <c r="M222" s="4"/>
      <c r="N222" s="4"/>
      <c r="O222" s="4"/>
      <c r="P222" s="4"/>
      <c r="Q222" s="4"/>
      <c r="R222" s="4"/>
      <c r="S222" s="30"/>
      <c r="T222" s="30"/>
    </row>
    <row r="223" spans="1:20">
      <c r="A223" s="32">
        <f>A221+7</f>
        <v>45781</v>
      </c>
      <c r="B223" s="33">
        <f>D221+I221-P221</f>
        <v>341026.47121004487</v>
      </c>
      <c r="C223" s="70">
        <f>F223*G223</f>
        <v>8250</v>
      </c>
      <c r="D223" s="16">
        <f>B223+C223</f>
        <v>349276.47121004487</v>
      </c>
      <c r="E223" s="16">
        <f>maximum_lot_size</f>
        <v>75</v>
      </c>
      <c r="F223" s="16">
        <f>E223</f>
        <v>75</v>
      </c>
      <c r="G223" s="95">
        <f>maximum_lot_pip_size</f>
        <v>110</v>
      </c>
      <c r="H223" s="66"/>
      <c r="I223" s="35"/>
      <c r="J223" s="35"/>
      <c r="K223" s="34">
        <f>D223+I223-J223</f>
        <v>349276.47121004487</v>
      </c>
      <c r="L223" s="88">
        <f>(0.7*B223)</f>
        <v>238718.5298470314</v>
      </c>
      <c r="M223" s="96">
        <f>E223*50/B223</f>
        <v>1.0996213832592198E-2</v>
      </c>
      <c r="N223" s="90"/>
      <c r="O223" s="87"/>
      <c r="P223" s="36">
        <f>IF(D223&gt;B223,D223*0.023,0)</f>
        <v>8033.3588378310315</v>
      </c>
      <c r="Q223" s="37"/>
      <c r="R223" s="34">
        <f>R221+C223+I221</f>
        <v>620568.40205270099</v>
      </c>
      <c r="S223" s="40">
        <f>(R223-(B108+SUM(I108:I221)))/(B108+SUM(I108:I221))</f>
        <v>8.0427600495531877</v>
      </c>
      <c r="T223" s="29">
        <f>D223/B223-1</f>
        <v>2.4191670431702894E-2</v>
      </c>
    </row>
    <row r="224" spans="1:20">
      <c r="A224" s="1">
        <f>A223+7</f>
        <v>45788</v>
      </c>
      <c r="B224" s="19">
        <f>D223+I223-P223</f>
        <v>341243.11237221386</v>
      </c>
      <c r="C224" s="70">
        <f>F224*G224</f>
        <v>8250</v>
      </c>
      <c r="D224" s="20">
        <f>B224+C224</f>
        <v>349493.11237221386</v>
      </c>
      <c r="E224" s="16">
        <f>maximum_lot_size</f>
        <v>75</v>
      </c>
      <c r="F224" s="16">
        <f>E224</f>
        <v>75</v>
      </c>
      <c r="G224" s="95">
        <f>maximum_lot_pip_size</f>
        <v>110</v>
      </c>
      <c r="H224" s="63"/>
      <c r="I224" s="23"/>
      <c r="J224" s="23"/>
      <c r="K224" s="20">
        <f>D224+I224-J224</f>
        <v>349493.11237221386</v>
      </c>
      <c r="L224" s="83">
        <f>(0.7*B224)</f>
        <v>238870.17866054969</v>
      </c>
      <c r="M224" s="97">
        <f>E224*50/B224</f>
        <v>1.0989232790461878E-2</v>
      </c>
      <c r="N224" s="82"/>
      <c r="O224" s="85"/>
      <c r="P224" s="22">
        <f>IF(D224&gt;B224,D224*0.023,0)</f>
        <v>8038.3415845609188</v>
      </c>
      <c r="Q224" s="20"/>
      <c r="R224" s="16">
        <f>R223+C224+I223</f>
        <v>628818.40205270099</v>
      </c>
      <c r="S224" s="29">
        <f>(R224-(B108+SUM(I108:I223)))/(B108+SUM(I108:I223))</f>
        <v>8.1629768865078969</v>
      </c>
      <c r="T224" s="29">
        <f t="shared" ref="T224:T226" si="183">D224/B224-1</f>
        <v>2.4176312139016165E-2</v>
      </c>
    </row>
    <row r="225" spans="1:20">
      <c r="A225" s="1">
        <f>A224+7</f>
        <v>45795</v>
      </c>
      <c r="B225" s="19">
        <f>D224+I224-P224</f>
        <v>341454.77078765293</v>
      </c>
      <c r="C225" s="70">
        <f t="shared" ref="C225:C226" si="184">F225*G225</f>
        <v>8250</v>
      </c>
      <c r="D225" s="20">
        <f>B225+C225</f>
        <v>349704.77078765293</v>
      </c>
      <c r="E225" s="16">
        <f>maximum_lot_size</f>
        <v>75</v>
      </c>
      <c r="F225" s="16">
        <f>E225</f>
        <v>75</v>
      </c>
      <c r="G225" s="95">
        <f>maximum_lot_pip_size</f>
        <v>110</v>
      </c>
      <c r="H225" s="63"/>
      <c r="I225" s="23"/>
      <c r="J225" s="23"/>
      <c r="K225" s="20">
        <f>D225+I225-J225</f>
        <v>349704.77078765293</v>
      </c>
      <c r="L225" s="83">
        <f>(0.7*B225)</f>
        <v>239018.33955135703</v>
      </c>
      <c r="M225" s="97">
        <f t="shared" ref="M225:M226" si="185">E225*50/B225</f>
        <v>1.0982420867483163E-2</v>
      </c>
      <c r="N225" s="82"/>
      <c r="O225" s="85"/>
      <c r="P225" s="22">
        <f>IF(D225&gt;B225,D225*0.023,0)</f>
        <v>8043.2097281160177</v>
      </c>
      <c r="Q225" s="20"/>
      <c r="R225" s="16">
        <f>R224+C225+I224</f>
        <v>637068.40205270099</v>
      </c>
      <c r="S225" s="29">
        <f>(R225-(B108+SUM(I108:I224)))/(B108+SUM(I108:I224))</f>
        <v>8.2831937234626061</v>
      </c>
      <c r="T225" s="29">
        <f t="shared" si="183"/>
        <v>2.4161325908462983E-2</v>
      </c>
    </row>
    <row r="226" spans="1:20" ht="15" thickBot="1">
      <c r="A226" s="6">
        <f>A225+7</f>
        <v>45802</v>
      </c>
      <c r="B226" s="38">
        <f>D225+I225-P225</f>
        <v>341661.56105953694</v>
      </c>
      <c r="C226" s="70">
        <f t="shared" si="184"/>
        <v>8250</v>
      </c>
      <c r="D226" s="20">
        <f>B226+C226</f>
        <v>349911.56105953694</v>
      </c>
      <c r="E226" s="16">
        <f>maximum_lot_size</f>
        <v>75</v>
      </c>
      <c r="F226" s="16">
        <f>E226</f>
        <v>75</v>
      </c>
      <c r="G226" s="95">
        <f>maximum_lot_pip_size</f>
        <v>110</v>
      </c>
      <c r="H226" s="64"/>
      <c r="I226" s="25"/>
      <c r="J226" s="25"/>
      <c r="K226" s="39">
        <f>D226+I226-J226</f>
        <v>349911.56105953694</v>
      </c>
      <c r="L226" s="89">
        <f>(0.7*B226)</f>
        <v>239163.09274167585</v>
      </c>
      <c r="M226" s="98">
        <f t="shared" si="185"/>
        <v>1.0975773769723356E-2</v>
      </c>
      <c r="N226" s="91"/>
      <c r="O226" s="86"/>
      <c r="P226" s="26">
        <f>IF(D226&gt;B226,D226*0.023,0)</f>
        <v>8047.9659043693491</v>
      </c>
      <c r="Q226" s="39">
        <f>Q221+SUM(P223:P226)</f>
        <v>303454.80689753348</v>
      </c>
      <c r="R226" s="41">
        <f>R225+C226+I225</f>
        <v>645318.40205270099</v>
      </c>
      <c r="S226" s="42">
        <f>(R226-(B108+SUM(I108:I225)))/(B108+SUM(I108:I225))</f>
        <v>8.4034105604173153</v>
      </c>
      <c r="T226" s="29">
        <f t="shared" si="183"/>
        <v>2.4146702293391442E-2</v>
      </c>
    </row>
    <row r="227" spans="1:20" ht="15" thickBot="1">
      <c r="A227" s="2"/>
      <c r="B227" s="3"/>
      <c r="C227" s="14"/>
      <c r="D227" s="4"/>
      <c r="E227" s="4"/>
      <c r="F227" s="4"/>
      <c r="G227" s="4"/>
      <c r="H227" s="62"/>
      <c r="I227" s="4"/>
      <c r="J227" s="4"/>
      <c r="K227" s="4"/>
      <c r="L227" s="5"/>
      <c r="M227" s="4"/>
      <c r="N227" s="4"/>
      <c r="O227" s="4"/>
      <c r="P227" s="4"/>
      <c r="Q227" s="4"/>
      <c r="R227" s="4"/>
      <c r="S227" s="30"/>
      <c r="T227" s="30"/>
    </row>
    <row r="228" spans="1:20">
      <c r="A228" s="1">
        <f>A226+7</f>
        <v>45809</v>
      </c>
      <c r="B228" s="19">
        <f>D226+I226-P226</f>
        <v>341863.59515516757</v>
      </c>
      <c r="C228" s="70">
        <f>F228*G228</f>
        <v>8250</v>
      </c>
      <c r="D228" s="16">
        <f>B228+C228</f>
        <v>350113.59515516757</v>
      </c>
      <c r="E228" s="16">
        <f>maximum_lot_size</f>
        <v>75</v>
      </c>
      <c r="F228" s="16">
        <f>E228</f>
        <v>75</v>
      </c>
      <c r="G228" s="95">
        <f>maximum_lot_pip_size</f>
        <v>110</v>
      </c>
      <c r="H228" s="63"/>
      <c r="I228" s="23"/>
      <c r="J228" s="23"/>
      <c r="K228" s="16">
        <f>D228+I228-J228</f>
        <v>350113.59515516757</v>
      </c>
      <c r="L228" s="83">
        <f>(0.7*B228)</f>
        <v>239304.51660861727</v>
      </c>
      <c r="M228" s="97">
        <f>E228*50/B228</f>
        <v>1.0969287321447382E-2</v>
      </c>
      <c r="N228" s="82"/>
      <c r="O228" s="85"/>
      <c r="P228" s="36">
        <f>IF(D228&gt;B228,D228*0.023,0)</f>
        <v>8052.6126885688536</v>
      </c>
      <c r="Q228" s="37"/>
      <c r="R228" s="16">
        <f>R226+C228+I226</f>
        <v>653568.40205270099</v>
      </c>
      <c r="S228" s="29">
        <f>(R228-(B158+SUM(I158:I226)))/(B158+SUM(I158:I226))</f>
        <v>2.9240302380569627</v>
      </c>
      <c r="T228" s="29">
        <f>D228/B228-1</f>
        <v>2.4132432107184298E-2</v>
      </c>
    </row>
    <row r="229" spans="1:20">
      <c r="A229" s="1">
        <f>A228+7</f>
        <v>45816</v>
      </c>
      <c r="B229" s="19">
        <f>D228+I228-P228</f>
        <v>342060.98246659874</v>
      </c>
      <c r="C229" s="70">
        <f>F229*G229</f>
        <v>8250</v>
      </c>
      <c r="D229" s="20">
        <f>B229+C229</f>
        <v>350310.98246659874</v>
      </c>
      <c r="E229" s="16">
        <f>maximum_lot_size</f>
        <v>75</v>
      </c>
      <c r="F229" s="16">
        <f>E229</f>
        <v>75</v>
      </c>
      <c r="G229" s="95">
        <f>maximum_lot_pip_size</f>
        <v>110</v>
      </c>
      <c r="H229" s="63"/>
      <c r="I229" s="23"/>
      <c r="J229" s="23"/>
      <c r="K229" s="20">
        <f>D229+I229-J229</f>
        <v>350310.98246659874</v>
      </c>
      <c r="L229" s="83">
        <f>(0.7*B229)</f>
        <v>239442.6877266191</v>
      </c>
      <c r="M229" s="97">
        <f>E229*50/B229</f>
        <v>1.096295746144089E-2</v>
      </c>
      <c r="N229" s="82"/>
      <c r="O229" s="85"/>
      <c r="P229" s="22">
        <f>IF(D229&gt;B229,D229*0.023,0)</f>
        <v>8057.1525967317712</v>
      </c>
      <c r="Q229" s="20"/>
      <c r="R229" s="16">
        <f>R228+C229+I228</f>
        <v>661818.40205270099</v>
      </c>
      <c r="S229" s="29">
        <f>(R229-(B158+SUM(I158:I228)))/(B158+SUM(I158:I228))</f>
        <v>2.9735633081415833</v>
      </c>
      <c r="T229" s="29">
        <f t="shared" ref="T229:T231" si="186">D229/B229-1</f>
        <v>2.4118506415169882E-2</v>
      </c>
    </row>
    <row r="230" spans="1:20">
      <c r="A230" s="1">
        <f>A229+7</f>
        <v>45823</v>
      </c>
      <c r="B230" s="19">
        <f>D229+I229-P229</f>
        <v>342253.82986986695</v>
      </c>
      <c r="C230" s="70">
        <f t="shared" ref="C230:C231" si="187">F230*G230</f>
        <v>8250</v>
      </c>
      <c r="D230" s="20">
        <f>B230+C230</f>
        <v>350503.82986986695</v>
      </c>
      <c r="E230" s="16">
        <f>maximum_lot_size</f>
        <v>75</v>
      </c>
      <c r="F230" s="16">
        <f>E230</f>
        <v>75</v>
      </c>
      <c r="G230" s="95">
        <f>maximum_lot_pip_size</f>
        <v>110</v>
      </c>
      <c r="H230" s="63"/>
      <c r="I230" s="23"/>
      <c r="J230" s="23"/>
      <c r="K230" s="20">
        <f>D230+I230-J230</f>
        <v>350503.82986986695</v>
      </c>
      <c r="L230" s="83">
        <f>(0.7*B230)</f>
        <v>239577.68090890686</v>
      </c>
      <c r="M230" s="97">
        <f t="shared" ref="M230:M231" si="188">E230*50/B230</f>
        <v>1.0956780239466828E-2</v>
      </c>
      <c r="N230" s="82"/>
      <c r="O230" s="85"/>
      <c r="P230" s="22">
        <f>IF(D230&gt;B230,D230*0.023,0)</f>
        <v>8061.5880870069395</v>
      </c>
      <c r="Q230" s="20"/>
      <c r="R230" s="16">
        <f>R229+C230+I229</f>
        <v>670068.40205270099</v>
      </c>
      <c r="S230" s="29">
        <f>(R230-(B158+SUM(I158:I229)))/(B158+SUM(I158:I229))</f>
        <v>3.0230963782262039</v>
      </c>
      <c r="T230" s="29">
        <f t="shared" si="186"/>
        <v>2.4104916526827003E-2</v>
      </c>
    </row>
    <row r="231" spans="1:20" ht="15" thickBot="1">
      <c r="A231" s="6">
        <f>A230+7</f>
        <v>45830</v>
      </c>
      <c r="B231" s="19">
        <f>D230+I230-P230</f>
        <v>342442.24178286002</v>
      </c>
      <c r="C231" s="70">
        <f t="shared" si="187"/>
        <v>8250</v>
      </c>
      <c r="D231" s="20">
        <f>B231+C231</f>
        <v>350692.24178286002</v>
      </c>
      <c r="E231" s="16">
        <f>maximum_lot_size</f>
        <v>75</v>
      </c>
      <c r="F231" s="16">
        <f>E231</f>
        <v>75</v>
      </c>
      <c r="G231" s="95">
        <f>maximum_lot_pip_size</f>
        <v>110</v>
      </c>
      <c r="H231" s="63"/>
      <c r="I231" s="25"/>
      <c r="J231" s="25"/>
      <c r="K231" s="20">
        <f>D231+I231-J231</f>
        <v>350692.24178286002</v>
      </c>
      <c r="L231" s="83">
        <f>(0.7*B231)</f>
        <v>239709.56924800199</v>
      </c>
      <c r="M231" s="97">
        <f t="shared" si="188"/>
        <v>1.0950751812849789E-2</v>
      </c>
      <c r="N231" s="82"/>
      <c r="O231" s="86"/>
      <c r="P231" s="26">
        <f>IF(D231&gt;B231,D231*0.023,0)</f>
        <v>8065.9215610057799</v>
      </c>
      <c r="Q231" s="39">
        <f>Q226+SUM(P228:P231)</f>
        <v>335692.08183084684</v>
      </c>
      <c r="R231" s="16">
        <f>R230+C231+I230</f>
        <v>678318.40205270099</v>
      </c>
      <c r="S231" s="29">
        <f>(R231-(B158+SUM(I158:I230)))/(B158+SUM(I158:I230))</f>
        <v>3.0726294483108245</v>
      </c>
      <c r="T231" s="29">
        <f t="shared" si="186"/>
        <v>2.4091653988269623E-2</v>
      </c>
    </row>
    <row r="232" spans="1:20" ht="15" thickBot="1">
      <c r="A232" s="2"/>
      <c r="B232" s="3"/>
      <c r="C232" s="14"/>
      <c r="D232" s="4"/>
      <c r="E232" s="4"/>
      <c r="F232" s="4"/>
      <c r="G232" s="4"/>
      <c r="H232" s="62"/>
      <c r="I232" s="4"/>
      <c r="J232" s="4"/>
      <c r="K232" s="4"/>
      <c r="L232" s="5"/>
      <c r="M232" s="4"/>
      <c r="N232" s="4"/>
      <c r="O232" s="4"/>
      <c r="P232" s="4"/>
      <c r="Q232" s="4"/>
      <c r="R232" s="4"/>
      <c r="S232" s="30"/>
      <c r="T232" s="30"/>
    </row>
    <row r="233" spans="1:20">
      <c r="A233" s="1">
        <f>A231+7</f>
        <v>45837</v>
      </c>
      <c r="B233" s="19">
        <f>D231+I231-P231</f>
        <v>342626.32022185426</v>
      </c>
      <c r="C233" s="70">
        <f>F233*G233</f>
        <v>8250</v>
      </c>
      <c r="D233" s="16">
        <f>B233+C233</f>
        <v>350876.32022185426</v>
      </c>
      <c r="E233" s="16">
        <f>maximum_lot_size</f>
        <v>75</v>
      </c>
      <c r="F233" s="16">
        <f>E233</f>
        <v>75</v>
      </c>
      <c r="G233" s="95">
        <f>maximum_lot_pip_size</f>
        <v>110</v>
      </c>
      <c r="H233" s="63"/>
      <c r="I233" s="23"/>
      <c r="J233" s="23"/>
      <c r="K233" s="16">
        <f>D233+I233-J233</f>
        <v>350876.32022185426</v>
      </c>
      <c r="L233" s="83">
        <f>(0.7*B233)</f>
        <v>239838.42415529795</v>
      </c>
      <c r="M233" s="97">
        <f>E233*50/B233</f>
        <v>1.0944868443182749E-2</v>
      </c>
      <c r="N233" s="82"/>
      <c r="O233" s="85"/>
      <c r="P233" s="22">
        <f>IF(D233&gt;B233,D233*0.013,0)</f>
        <v>4561.3921628841053</v>
      </c>
      <c r="Q233" s="20"/>
      <c r="R233" s="16">
        <f>R231+C233+I231</f>
        <v>686568.40205270099</v>
      </c>
      <c r="S233" s="29">
        <f>(R233-(B158+SUM(I158:I231)))/(B158+SUM(I158:I231))</f>
        <v>3.1221625183954451</v>
      </c>
      <c r="T233" s="29">
        <f>D233/B233-1</f>
        <v>2.4078710575001994E-2</v>
      </c>
    </row>
    <row r="234" spans="1:20">
      <c r="A234" s="1">
        <f>A233+7</f>
        <v>45844</v>
      </c>
      <c r="B234" s="19">
        <f>D233+I233-P233</f>
        <v>346314.92805897014</v>
      </c>
      <c r="C234" s="70">
        <f>F234*G234</f>
        <v>8250</v>
      </c>
      <c r="D234" s="20">
        <f>B234+C234</f>
        <v>354564.92805897014</v>
      </c>
      <c r="E234" s="16">
        <f>maximum_lot_size</f>
        <v>75</v>
      </c>
      <c r="F234" s="16">
        <f>E234</f>
        <v>75</v>
      </c>
      <c r="G234" s="95">
        <f>maximum_lot_pip_size</f>
        <v>110</v>
      </c>
      <c r="H234" s="63"/>
      <c r="I234" s="23"/>
      <c r="J234" s="23"/>
      <c r="K234" s="20">
        <f>D234+I234-J234</f>
        <v>354564.92805897014</v>
      </c>
      <c r="L234" s="83">
        <f>(0.7*B234)</f>
        <v>242420.44964127909</v>
      </c>
      <c r="M234" s="97">
        <f>E234*50/B234</f>
        <v>1.0828294411153579E-2</v>
      </c>
      <c r="N234" s="82"/>
      <c r="O234" s="85"/>
      <c r="P234" s="22">
        <f>IF(D234&gt;B234,D234*0.013,0)</f>
        <v>4609.3440647666112</v>
      </c>
      <c r="Q234" s="20"/>
      <c r="R234" s="16">
        <f>R233+C234+I233</f>
        <v>694818.40205270099</v>
      </c>
      <c r="S234" s="29">
        <f>(R234-(B158+SUM(I158:I233)))/(B158+SUM(I158:I233))</f>
        <v>3.1716955884800657</v>
      </c>
      <c r="T234" s="29">
        <f t="shared" ref="T234:T236" si="189">D234/B234-1</f>
        <v>2.382224770453778E-2</v>
      </c>
    </row>
    <row r="235" spans="1:20">
      <c r="A235" s="1">
        <f>A234+7</f>
        <v>45851</v>
      </c>
      <c r="B235" s="19">
        <f>D234+I234-P234</f>
        <v>349955.58399420354</v>
      </c>
      <c r="C235" s="70">
        <f t="shared" ref="C235:C236" si="190">F235*G235</f>
        <v>8250</v>
      </c>
      <c r="D235" s="20">
        <f>B235+C235</f>
        <v>358205.58399420354</v>
      </c>
      <c r="E235" s="16">
        <f>maximum_lot_size</f>
        <v>75</v>
      </c>
      <c r="F235" s="16">
        <f>E235</f>
        <v>75</v>
      </c>
      <c r="G235" s="95">
        <f>maximum_lot_pip_size</f>
        <v>110</v>
      </c>
      <c r="H235" s="63"/>
      <c r="I235" s="23"/>
      <c r="J235" s="23"/>
      <c r="K235" s="20">
        <f>D235+I235-J235</f>
        <v>358205.58399420354</v>
      </c>
      <c r="L235" s="83">
        <f>(0.7*B235)</f>
        <v>244968.90879594247</v>
      </c>
      <c r="M235" s="97">
        <f t="shared" ref="M235:M236" si="191">E235*50/B235</f>
        <v>1.0715645560500937E-2</v>
      </c>
      <c r="N235" s="82"/>
      <c r="O235" s="85"/>
      <c r="P235" s="22">
        <f>IF(D235&gt;B235,D235*0.013,0)</f>
        <v>4656.6725919246455</v>
      </c>
      <c r="Q235" s="20"/>
      <c r="R235" s="16">
        <f>R234+C235+I234</f>
        <v>703068.40205270099</v>
      </c>
      <c r="S235" s="29">
        <f>(R235-(B158+SUM(I158:I234)))/(B158+SUM(I158:I234))</f>
        <v>3.2212286585646863</v>
      </c>
      <c r="T235" s="29">
        <f t="shared" si="189"/>
        <v>2.3574420233102078E-2</v>
      </c>
    </row>
    <row r="236" spans="1:20" ht="15" thickBot="1">
      <c r="A236" s="6">
        <f>A235+7</f>
        <v>45858</v>
      </c>
      <c r="B236" s="19">
        <f>D235+I235-P235</f>
        <v>353548.91140227887</v>
      </c>
      <c r="C236" s="70">
        <f t="shared" si="190"/>
        <v>8250</v>
      </c>
      <c r="D236" s="20">
        <f>B236+C236</f>
        <v>361798.91140227887</v>
      </c>
      <c r="E236" s="16">
        <f>maximum_lot_size</f>
        <v>75</v>
      </c>
      <c r="F236" s="16">
        <f>E236</f>
        <v>75</v>
      </c>
      <c r="G236" s="95">
        <f>maximum_lot_pip_size</f>
        <v>110</v>
      </c>
      <c r="H236" s="63"/>
      <c r="I236" s="25"/>
      <c r="J236" s="25"/>
      <c r="K236" s="20">
        <f>D236+I236-J236</f>
        <v>361798.91140227887</v>
      </c>
      <c r="L236" s="83">
        <f>(0.7*B236)</f>
        <v>247484.23798159519</v>
      </c>
      <c r="M236" s="97">
        <f t="shared" si="191"/>
        <v>1.0606736095230496E-2</v>
      </c>
      <c r="N236" s="82"/>
      <c r="O236" s="86"/>
      <c r="P236" s="22">
        <f>IF(D236&gt;B236,D236*0.013,0)</f>
        <v>4703.3858482296255</v>
      </c>
      <c r="Q236" s="20">
        <f>Q231+SUM(P233:P236)</f>
        <v>354222.87649865181</v>
      </c>
      <c r="R236" s="16">
        <f>R235+C236+I235</f>
        <v>711318.40205270099</v>
      </c>
      <c r="S236" s="29">
        <f>(R236-(B158+SUM(I158:I235)))/(B158+SUM(I158:I235))</f>
        <v>3.2707617286493069</v>
      </c>
      <c r="T236" s="29">
        <f t="shared" si="189"/>
        <v>2.3334819409507102E-2</v>
      </c>
    </row>
    <row r="237" spans="1:20" ht="15" thickBot="1">
      <c r="A237" s="2"/>
      <c r="B237" s="3"/>
      <c r="C237" s="14"/>
      <c r="D237" s="4"/>
      <c r="E237" s="4"/>
      <c r="F237" s="4"/>
      <c r="G237" s="4"/>
      <c r="H237" s="62"/>
      <c r="I237" s="4"/>
      <c r="J237" s="4"/>
      <c r="K237" s="4"/>
      <c r="L237" s="5"/>
      <c r="M237" s="4"/>
      <c r="N237" s="4"/>
      <c r="O237" s="4"/>
      <c r="P237" s="4"/>
      <c r="Q237" s="4"/>
      <c r="R237" s="4"/>
      <c r="S237" s="30"/>
      <c r="T237" s="30"/>
    </row>
    <row r="238" spans="1:20">
      <c r="A238" s="1">
        <f>A236+7</f>
        <v>45865</v>
      </c>
      <c r="B238" s="19">
        <f>D236+I236-P236</f>
        <v>357095.52555404924</v>
      </c>
      <c r="C238" s="70">
        <f>F238*G238</f>
        <v>8250</v>
      </c>
      <c r="D238" s="16">
        <f>B238+C238</f>
        <v>365345.52555404924</v>
      </c>
      <c r="E238" s="16">
        <f>maximum_lot_size</f>
        <v>75</v>
      </c>
      <c r="F238" s="16">
        <f>E238</f>
        <v>75</v>
      </c>
      <c r="G238" s="95">
        <f>maximum_lot_pip_size</f>
        <v>110</v>
      </c>
      <c r="H238" s="63"/>
      <c r="I238" s="23"/>
      <c r="J238" s="23"/>
      <c r="K238" s="16">
        <f>D238+I238-J238</f>
        <v>365345.52555404924</v>
      </c>
      <c r="L238" s="83">
        <f>(0.7*B238)</f>
        <v>249966.86788783444</v>
      </c>
      <c r="M238" s="97">
        <f>E238*50/B238</f>
        <v>1.0501391733155188E-2</v>
      </c>
      <c r="N238" s="82"/>
      <c r="O238" s="85"/>
      <c r="P238" s="22">
        <f>IF(D238&gt;B238,D238*0.013,0)</f>
        <v>4749.4918322026397</v>
      </c>
      <c r="Q238" s="20"/>
      <c r="R238" s="16">
        <f>R236+C238+I236</f>
        <v>719568.40205270099</v>
      </c>
      <c r="S238" s="29">
        <f>(R238-(B158+SUM(I158:I236)))/(B158+SUM(I158:I236))</f>
        <v>3.3202947987339275</v>
      </c>
      <c r="T238" s="29">
        <f>D238/B238-1</f>
        <v>2.3103061812941306E-2</v>
      </c>
    </row>
    <row r="239" spans="1:20">
      <c r="A239" s="1">
        <f>A238+7</f>
        <v>45872</v>
      </c>
      <c r="B239" s="19">
        <f>D238+I238-P238</f>
        <v>360596.03372184659</v>
      </c>
      <c r="C239" s="70">
        <f>F239*G239</f>
        <v>8250</v>
      </c>
      <c r="D239" s="20">
        <f>B239+C239</f>
        <v>368846.03372184659</v>
      </c>
      <c r="E239" s="16">
        <f>maximum_lot_size</f>
        <v>75</v>
      </c>
      <c r="F239" s="16">
        <f>E239</f>
        <v>75</v>
      </c>
      <c r="G239" s="95">
        <f>maximum_lot_pip_size</f>
        <v>110</v>
      </c>
      <c r="H239" s="63"/>
      <c r="I239" s="23"/>
      <c r="J239" s="23"/>
      <c r="K239" s="20">
        <f>D239+I239-J239</f>
        <v>368846.03372184659</v>
      </c>
      <c r="L239" s="83">
        <f>(0.7*B239)</f>
        <v>252417.22360529259</v>
      </c>
      <c r="M239" s="97">
        <f>E239*50/B239</f>
        <v>1.0399448827250945E-2</v>
      </c>
      <c r="N239" s="82"/>
      <c r="O239" s="85"/>
      <c r="P239" s="22">
        <f>IF(D239&gt;B239,D239*0.013,0)</f>
        <v>4794.9984383840056</v>
      </c>
      <c r="Q239" s="20"/>
      <c r="R239" s="16">
        <f>R238+C239+I238</f>
        <v>727818.40205270099</v>
      </c>
      <c r="S239" s="29">
        <f>(R239-(B158+SUM(I158:I238)))/(B158+SUM(I158:I238))</f>
        <v>3.3698278688185481</v>
      </c>
      <c r="T239" s="29">
        <f t="shared" ref="T239:T241" si="192">D239/B239-1</f>
        <v>2.2878787419952085E-2</v>
      </c>
    </row>
    <row r="240" spans="1:20">
      <c r="A240" s="1">
        <f>A239+7</f>
        <v>45879</v>
      </c>
      <c r="B240" s="19">
        <f>D239+I239-P239</f>
        <v>364051.03528346261</v>
      </c>
      <c r="C240" s="70">
        <f t="shared" ref="C240:C241" si="193">F240*G240</f>
        <v>8250</v>
      </c>
      <c r="D240" s="20">
        <f>B240+C240</f>
        <v>372301.03528346261</v>
      </c>
      <c r="E240" s="16">
        <f>maximum_lot_size</f>
        <v>75</v>
      </c>
      <c r="F240" s="16">
        <f>E240</f>
        <v>75</v>
      </c>
      <c r="G240" s="95">
        <f>maximum_lot_pip_size</f>
        <v>110</v>
      </c>
      <c r="H240" s="63"/>
      <c r="I240" s="23"/>
      <c r="J240" s="23"/>
      <c r="K240" s="20">
        <f>D240+I240-J240</f>
        <v>372301.03528346261</v>
      </c>
      <c r="L240" s="83">
        <f>(0.7*B240)</f>
        <v>254835.72469842382</v>
      </c>
      <c r="M240" s="97">
        <f t="shared" ref="M240:M241" si="194">E240*50/B240</f>
        <v>1.0300753566268866E-2</v>
      </c>
      <c r="N240" s="82"/>
      <c r="O240" s="85"/>
      <c r="P240" s="22">
        <f>IF(D240&gt;B240,D240*0.013,0)</f>
        <v>4839.9134586850141</v>
      </c>
      <c r="Q240" s="20"/>
      <c r="R240" s="16">
        <f>R239+C240+I239</f>
        <v>736068.40205270099</v>
      </c>
      <c r="S240" s="29">
        <f>(R240-(B158+SUM(I158:I239)))/(B158+SUM(I158:I239))</f>
        <v>3.4193609389031687</v>
      </c>
      <c r="T240" s="29">
        <f t="shared" si="192"/>
        <v>2.2661657845791439E-2</v>
      </c>
    </row>
    <row r="241" spans="1:20" ht="15" thickBot="1">
      <c r="A241" s="6">
        <f>A240+7</f>
        <v>45886</v>
      </c>
      <c r="B241" s="19">
        <f>D240+I240-P240</f>
        <v>367461.12182477757</v>
      </c>
      <c r="C241" s="70">
        <f t="shared" si="193"/>
        <v>8250</v>
      </c>
      <c r="D241" s="20">
        <f>B241+C241</f>
        <v>375711.12182477757</v>
      </c>
      <c r="E241" s="16">
        <f>maximum_lot_size</f>
        <v>75</v>
      </c>
      <c r="F241" s="16">
        <f>E241</f>
        <v>75</v>
      </c>
      <c r="G241" s="95">
        <f>maximum_lot_pip_size</f>
        <v>110</v>
      </c>
      <c r="H241" s="63"/>
      <c r="I241" s="25"/>
      <c r="J241" s="25"/>
      <c r="K241" s="20">
        <f>D241+I241-J241</f>
        <v>375711.12182477757</v>
      </c>
      <c r="L241" s="83">
        <f>(0.7*B241)</f>
        <v>257222.78527734429</v>
      </c>
      <c r="M241" s="97">
        <f t="shared" si="194"/>
        <v>1.0205161246386695E-2</v>
      </c>
      <c r="N241" s="82"/>
      <c r="O241" s="86"/>
      <c r="P241" s="22">
        <f>IF(D241&gt;B241,D241*0.013,0)</f>
        <v>4884.2445837221085</v>
      </c>
      <c r="Q241" s="20">
        <f>Q236+SUM(P238:P241)</f>
        <v>373491.52481164556</v>
      </c>
      <c r="R241" s="16">
        <f>R240+C241+I240</f>
        <v>744318.40205270099</v>
      </c>
      <c r="S241" s="29">
        <f>(R241-(B158+SUM(I158:I240)))/(B158+SUM(I158:I240))</f>
        <v>3.4688940089877893</v>
      </c>
      <c r="T241" s="29">
        <f t="shared" si="192"/>
        <v>2.2451354742050622E-2</v>
      </c>
    </row>
    <row r="242" spans="1:20" ht="15" thickBot="1">
      <c r="A242" s="2"/>
      <c r="B242" s="3"/>
      <c r="C242" s="14"/>
      <c r="D242" s="4"/>
      <c r="E242" s="4"/>
      <c r="F242" s="4"/>
      <c r="G242" s="4"/>
      <c r="H242" s="62"/>
      <c r="I242" s="4"/>
      <c r="J242" s="4"/>
      <c r="K242" s="4"/>
      <c r="L242" s="5"/>
      <c r="M242" s="4"/>
      <c r="N242" s="4"/>
      <c r="O242" s="4"/>
      <c r="P242" s="4"/>
      <c r="Q242" s="4"/>
      <c r="R242" s="4"/>
      <c r="S242" s="30"/>
      <c r="T242" s="30"/>
    </row>
    <row r="243" spans="1:20">
      <c r="A243" s="1">
        <f>A241+7</f>
        <v>45893</v>
      </c>
      <c r="B243" s="19">
        <f>D241+I241-P241</f>
        <v>370826.87724105548</v>
      </c>
      <c r="C243" s="70">
        <f>F243*G243</f>
        <v>8250</v>
      </c>
      <c r="D243" s="16">
        <f>B243+C243</f>
        <v>379076.87724105548</v>
      </c>
      <c r="E243" s="16">
        <f>maximum_lot_size</f>
        <v>75</v>
      </c>
      <c r="F243" s="16">
        <f>E243</f>
        <v>75</v>
      </c>
      <c r="G243" s="95">
        <f>maximum_lot_pip_size</f>
        <v>110</v>
      </c>
      <c r="H243" s="63"/>
      <c r="I243" s="23"/>
      <c r="J243" s="23"/>
      <c r="K243" s="16">
        <f>D243+I243-J243</f>
        <v>379076.87724105548</v>
      </c>
      <c r="L243" s="83">
        <f>(0.7*B243)</f>
        <v>259578.81406873881</v>
      </c>
      <c r="M243" s="97">
        <f>E243*50/B243</f>
        <v>1.0112535606641904E-2</v>
      </c>
      <c r="N243" s="82"/>
      <c r="O243" s="85"/>
      <c r="P243" s="22">
        <f>IF(D243&gt;B243,D243*0.013,0)</f>
        <v>4927.9994041337213</v>
      </c>
      <c r="Q243" s="20"/>
      <c r="R243" s="16">
        <f>R241+C243+I241</f>
        <v>752568.40205270099</v>
      </c>
      <c r="S243" s="29">
        <f>(R243-(B158+SUM(I158:I241)))/(B158+SUM(I158:I241))</f>
        <v>3.5184270790724099</v>
      </c>
      <c r="T243" s="29">
        <f>D243/B243-1</f>
        <v>2.2247578334612106E-2</v>
      </c>
    </row>
    <row r="244" spans="1:20">
      <c r="A244" s="1">
        <f>A243+7</f>
        <v>45900</v>
      </c>
      <c r="B244" s="19">
        <f>D243+I243-P243</f>
        <v>374148.87783692178</v>
      </c>
      <c r="C244" s="70">
        <f>F244*G244</f>
        <v>8250</v>
      </c>
      <c r="D244" s="20">
        <f>B244+C244</f>
        <v>382398.87783692178</v>
      </c>
      <c r="E244" s="16">
        <f>maximum_lot_size</f>
        <v>75</v>
      </c>
      <c r="F244" s="16">
        <f>E244</f>
        <v>75</v>
      </c>
      <c r="G244" s="95">
        <f>maximum_lot_pip_size</f>
        <v>110</v>
      </c>
      <c r="H244" s="63"/>
      <c r="I244" s="23"/>
      <c r="J244" s="23"/>
      <c r="K244" s="20">
        <f>D244+I244-J244</f>
        <v>382398.87783692178</v>
      </c>
      <c r="L244" s="83">
        <f>(0.7*B244)</f>
        <v>261904.21448584524</v>
      </c>
      <c r="M244" s="97">
        <f>E244*50/B244</f>
        <v>1.0022748221723899E-2</v>
      </c>
      <c r="N244" s="82"/>
      <c r="O244" s="85"/>
      <c r="P244" s="22">
        <f>IF(D244&gt;B244,D244*0.013,0)</f>
        <v>4971.1854118799829</v>
      </c>
      <c r="Q244" s="20"/>
      <c r="R244" s="16">
        <f>R243+C244+I243</f>
        <v>760818.40205270099</v>
      </c>
      <c r="S244" s="29">
        <f>(R244-(B158+SUM(I158:I243)))/(B158+SUM(I158:I243))</f>
        <v>3.5679601491570305</v>
      </c>
      <c r="T244" s="29">
        <f t="shared" ref="T244:T246" si="195">D244/B244-1</f>
        <v>2.2050046087792596E-2</v>
      </c>
    </row>
    <row r="245" spans="1:20">
      <c r="A245" s="1">
        <f>A244+7</f>
        <v>45907</v>
      </c>
      <c r="B245" s="19">
        <f>D244+I244-P244</f>
        <v>377427.69242504181</v>
      </c>
      <c r="C245" s="70">
        <f t="shared" ref="C245:C246" si="196">F245*G245</f>
        <v>8250</v>
      </c>
      <c r="D245" s="20">
        <f>B245+C245</f>
        <v>385677.69242504181</v>
      </c>
      <c r="E245" s="16">
        <f>maximum_lot_size</f>
        <v>75</v>
      </c>
      <c r="F245" s="16">
        <f>E245</f>
        <v>75</v>
      </c>
      <c r="G245" s="95">
        <f>maximum_lot_pip_size</f>
        <v>110</v>
      </c>
      <c r="H245" s="63"/>
      <c r="I245" s="23"/>
      <c r="J245" s="23"/>
      <c r="K245" s="20">
        <f>D245+I245-J245</f>
        <v>385677.69242504181</v>
      </c>
      <c r="L245" s="83">
        <f>(0.7*B245)</f>
        <v>264199.38469752925</v>
      </c>
      <c r="M245" s="97">
        <f t="shared" ref="M245:M246" si="197">E245*50/B245</f>
        <v>9.9356779464314492E-3</v>
      </c>
      <c r="N245" s="82"/>
      <c r="O245" s="85"/>
      <c r="P245" s="22">
        <f>IF(D245&gt;B245,D245*0.013,0)</f>
        <v>5013.8100015255432</v>
      </c>
      <c r="Q245" s="20"/>
      <c r="R245" s="16">
        <f>R244+C245+I244</f>
        <v>769068.40205270099</v>
      </c>
      <c r="S245" s="29">
        <f>(R245-(B158+SUM(I158:I244)))/(B158+SUM(I158:I244))</f>
        <v>3.6174932192416511</v>
      </c>
      <c r="T245" s="29">
        <f t="shared" si="195"/>
        <v>2.1858491482149134E-2</v>
      </c>
    </row>
    <row r="246" spans="1:20" ht="15" thickBot="1">
      <c r="A246" s="6">
        <f>A245+7</f>
        <v>45914</v>
      </c>
      <c r="B246" s="19">
        <f>D245+I245-P245</f>
        <v>380663.88242351625</v>
      </c>
      <c r="C246" s="70">
        <f t="shared" si="196"/>
        <v>8250</v>
      </c>
      <c r="D246" s="20">
        <f>B246+C246</f>
        <v>388913.88242351625</v>
      </c>
      <c r="E246" s="16">
        <f>maximum_lot_size</f>
        <v>75</v>
      </c>
      <c r="F246" s="16">
        <f>E246</f>
        <v>75</v>
      </c>
      <c r="G246" s="95">
        <f>maximum_lot_pip_size</f>
        <v>110</v>
      </c>
      <c r="H246" s="63"/>
      <c r="I246" s="25"/>
      <c r="J246" s="25"/>
      <c r="K246" s="20">
        <f>D246+I246-J246</f>
        <v>388913.88242351625</v>
      </c>
      <c r="L246" s="83">
        <f>(0.7*B246)</f>
        <v>266464.71769646136</v>
      </c>
      <c r="M246" s="97">
        <f t="shared" si="197"/>
        <v>9.8512104067384372E-3</v>
      </c>
      <c r="N246" s="82"/>
      <c r="O246" s="86"/>
      <c r="P246" s="22">
        <f>IF(D246&gt;B246,D246*0.013,0)</f>
        <v>5055.8804715057113</v>
      </c>
      <c r="Q246" s="20">
        <f>Q241+SUM(P243:P246)</f>
        <v>393460.40010069055</v>
      </c>
      <c r="R246" s="16">
        <f>R245+C246+I245</f>
        <v>777318.40205270099</v>
      </c>
      <c r="S246" s="29">
        <f>(R246-(B158+SUM(I158:I245)))/(B158+SUM(I158:I245))</f>
        <v>3.6670262893262717</v>
      </c>
      <c r="T246" s="29">
        <f t="shared" si="195"/>
        <v>2.1672662894824501E-2</v>
      </c>
    </row>
    <row r="247" spans="1:20" ht="15" thickBot="1">
      <c r="A247" s="2"/>
      <c r="B247" s="3"/>
      <c r="C247" s="14"/>
      <c r="D247" s="4"/>
      <c r="E247" s="4"/>
      <c r="F247" s="4"/>
      <c r="G247" s="4"/>
      <c r="H247" s="62"/>
      <c r="I247" s="4"/>
      <c r="J247" s="4"/>
      <c r="K247" s="4"/>
      <c r="L247" s="5"/>
      <c r="M247" s="4"/>
      <c r="N247" s="4"/>
      <c r="O247" s="4"/>
      <c r="P247" s="4"/>
      <c r="Q247" s="4"/>
      <c r="R247" s="4"/>
      <c r="S247" s="30"/>
      <c r="T247" s="30"/>
    </row>
    <row r="248" spans="1:20">
      <c r="A248" s="1">
        <f>A246+7</f>
        <v>45921</v>
      </c>
      <c r="B248" s="19">
        <f>D246+I246-P246</f>
        <v>383858.00195201056</v>
      </c>
      <c r="C248" s="70">
        <f>F248*G248</f>
        <v>8250</v>
      </c>
      <c r="D248" s="16">
        <f>B248+C248</f>
        <v>392108.00195201056</v>
      </c>
      <c r="E248" s="16">
        <f>maximum_lot_size</f>
        <v>75</v>
      </c>
      <c r="F248" s="16">
        <f>E248</f>
        <v>75</v>
      </c>
      <c r="G248" s="95">
        <f>maximum_lot_pip_size</f>
        <v>110</v>
      </c>
      <c r="H248" s="63"/>
      <c r="I248" s="23"/>
      <c r="J248" s="23"/>
      <c r="K248" s="16">
        <f>D248+I248-J248</f>
        <v>392108.00195201056</v>
      </c>
      <c r="L248" s="83">
        <f>(0.7*B248)</f>
        <v>268700.60136640735</v>
      </c>
      <c r="M248" s="97">
        <f>E248*50/B248</f>
        <v>9.7692375329688202E-3</v>
      </c>
      <c r="N248" s="82"/>
      <c r="O248" s="85"/>
      <c r="P248" s="22">
        <f>IF(D248&gt;B248,D248*0.013,0)</f>
        <v>5097.4040253761368</v>
      </c>
      <c r="Q248" s="20"/>
      <c r="R248" s="16">
        <f>R246+C248+I246</f>
        <v>785568.40205270099</v>
      </c>
      <c r="S248" s="29">
        <f>(R248-(B158+SUM(I158:I246)))/(B158+SUM(I158:I246))</f>
        <v>3.7165593594108923</v>
      </c>
      <c r="T248" s="29">
        <f>D248/B248-1</f>
        <v>2.1492322572531419E-2</v>
      </c>
    </row>
    <row r="249" spans="1:20">
      <c r="A249" s="1">
        <f>A248+7</f>
        <v>45928</v>
      </c>
      <c r="B249" s="19">
        <f>D248+I248-P248</f>
        <v>387010.59792663442</v>
      </c>
      <c r="C249" s="70">
        <f>F249*G249</f>
        <v>8250</v>
      </c>
      <c r="D249" s="20">
        <f>B249+C249</f>
        <v>395260.59792663442</v>
      </c>
      <c r="E249" s="16">
        <f>maximum_lot_size</f>
        <v>75</v>
      </c>
      <c r="F249" s="16">
        <f>E249</f>
        <v>75</v>
      </c>
      <c r="G249" s="95">
        <f>maximum_lot_pip_size</f>
        <v>110</v>
      </c>
      <c r="H249" s="63"/>
      <c r="I249" s="23"/>
      <c r="J249" s="23"/>
      <c r="K249" s="20">
        <f>D249+I249-J249</f>
        <v>395260.59792663442</v>
      </c>
      <c r="L249" s="83">
        <f>(0.7*B249)</f>
        <v>270907.41854864405</v>
      </c>
      <c r="M249" s="97">
        <f>E249*50/B249</f>
        <v>9.689657131071349E-3</v>
      </c>
      <c r="N249" s="82"/>
      <c r="O249" s="85"/>
      <c r="P249" s="22">
        <f>IF(D249&gt;B249,D249*0.013,0)</f>
        <v>5138.3877730462473</v>
      </c>
      <c r="Q249" s="20"/>
      <c r="R249" s="16">
        <f>R248+C249+I248</f>
        <v>793818.40205270099</v>
      </c>
      <c r="S249" s="29">
        <f>(R249-(B158+SUM(I158:I248)))/(B158+SUM(I158:I248))</f>
        <v>3.7660924294955129</v>
      </c>
      <c r="T249" s="29">
        <f t="shared" ref="T249:T251" si="198">D249/B249-1</f>
        <v>2.1317245688357023E-2</v>
      </c>
    </row>
    <row r="250" spans="1:20">
      <c r="A250" s="1">
        <f>A249+7</f>
        <v>45935</v>
      </c>
      <c r="B250" s="19">
        <f>D249+I249-P249</f>
        <v>390122.21015358815</v>
      </c>
      <c r="C250" s="70">
        <f t="shared" ref="C250:C251" si="199">F250*G250</f>
        <v>8250</v>
      </c>
      <c r="D250" s="20">
        <f>B250+C250</f>
        <v>398372.21015358815</v>
      </c>
      <c r="E250" s="16">
        <f>maximum_lot_size</f>
        <v>75</v>
      </c>
      <c r="F250" s="16">
        <f>E250</f>
        <v>75</v>
      </c>
      <c r="G250" s="95">
        <f>maximum_lot_pip_size</f>
        <v>110</v>
      </c>
      <c r="H250" s="63"/>
      <c r="I250" s="23"/>
      <c r="J250" s="23"/>
      <c r="K250" s="20">
        <f>D250+I250-J250</f>
        <v>398372.21015358815</v>
      </c>
      <c r="L250" s="83">
        <f>(0.7*B250)</f>
        <v>273085.54710751167</v>
      </c>
      <c r="M250" s="97">
        <f t="shared" ref="M250:M251" si="200">E250*50/B250</f>
        <v>9.6123724884149848E-3</v>
      </c>
      <c r="N250" s="82"/>
      <c r="O250" s="85"/>
      <c r="P250" s="22">
        <f>IF(D250&gt;B250,D250*0.013,0)</f>
        <v>5178.8387319966459</v>
      </c>
      <c r="Q250" s="20"/>
      <c r="R250" s="16">
        <f>R249+C250+I249</f>
        <v>802068.40205270099</v>
      </c>
      <c r="S250" s="29">
        <f>(R250-(B158+SUM(I158:I249)))/(B158+SUM(I158:I249))</f>
        <v>3.8156254995801335</v>
      </c>
      <c r="T250" s="29">
        <f t="shared" si="198"/>
        <v>2.1147219474513035E-2</v>
      </c>
    </row>
    <row r="251" spans="1:20" ht="15" thickBot="1">
      <c r="A251" s="6">
        <f>A250+7</f>
        <v>45942</v>
      </c>
      <c r="B251" s="19">
        <f>D250+I250-P250</f>
        <v>393193.3714215915</v>
      </c>
      <c r="C251" s="70">
        <f t="shared" si="199"/>
        <v>8250</v>
      </c>
      <c r="D251" s="20">
        <f>B251+C251</f>
        <v>401443.3714215915</v>
      </c>
      <c r="E251" s="16">
        <f>maximum_lot_size</f>
        <v>75</v>
      </c>
      <c r="F251" s="16">
        <f>E251</f>
        <v>75</v>
      </c>
      <c r="G251" s="95">
        <f>maximum_lot_pip_size</f>
        <v>110</v>
      </c>
      <c r="H251" s="63"/>
      <c r="I251" s="25"/>
      <c r="J251" s="25"/>
      <c r="K251" s="20">
        <f>D251+I251-J251</f>
        <v>401443.3714215915</v>
      </c>
      <c r="L251" s="83">
        <f>(0.7*B251)</f>
        <v>275235.35999511403</v>
      </c>
      <c r="M251" s="97">
        <f t="shared" si="200"/>
        <v>9.5372920109051355E-3</v>
      </c>
      <c r="N251" s="82"/>
      <c r="O251" s="86"/>
      <c r="P251" s="22">
        <f>IF(D251&gt;B251,D251*0.013,0)</f>
        <v>5218.763828480689</v>
      </c>
      <c r="Q251" s="20">
        <f>Q246+SUM(P248:P251)</f>
        <v>414093.79445959028</v>
      </c>
      <c r="R251" s="16">
        <f>R250+C251+I250</f>
        <v>810318.40205270099</v>
      </c>
      <c r="S251" s="29">
        <f>(R251-(B158+SUM(I158:I250)))/(B158+SUM(I158:I250))</f>
        <v>3.8651585696647546</v>
      </c>
      <c r="T251" s="29">
        <f t="shared" si="198"/>
        <v>2.0982042423991265E-2</v>
      </c>
    </row>
    <row r="252" spans="1:20" ht="15" thickBot="1">
      <c r="A252" s="2"/>
      <c r="B252" s="3"/>
      <c r="C252" s="4"/>
      <c r="D252" s="4"/>
      <c r="E252" s="4"/>
      <c r="F252" s="4"/>
      <c r="G252" s="4"/>
      <c r="H252" s="62"/>
      <c r="I252" s="4"/>
      <c r="J252" s="4"/>
      <c r="K252" s="4"/>
      <c r="L252" s="5"/>
      <c r="M252" s="4"/>
      <c r="N252" s="4"/>
      <c r="O252" s="4"/>
      <c r="P252" s="4"/>
      <c r="Q252" s="4"/>
      <c r="R252" s="4"/>
      <c r="S252" s="30"/>
      <c r="T252" s="30"/>
    </row>
    <row r="253" spans="1:20">
      <c r="A253" s="1">
        <f>A251+7</f>
        <v>45949</v>
      </c>
      <c r="B253" s="19">
        <f>D251+I251-P251</f>
        <v>396224.60759311082</v>
      </c>
      <c r="C253" s="70">
        <f>F253*G253</f>
        <v>8250</v>
      </c>
      <c r="D253" s="16">
        <f>B253+C253</f>
        <v>404474.60759311082</v>
      </c>
      <c r="E253" s="16">
        <f>maximum_lot_size</f>
        <v>75</v>
      </c>
      <c r="F253" s="16">
        <f>E253</f>
        <v>75</v>
      </c>
      <c r="G253" s="95">
        <f>maximum_lot_pip_size</f>
        <v>110</v>
      </c>
      <c r="H253" s="63"/>
      <c r="I253" s="23"/>
      <c r="J253" s="23"/>
      <c r="K253" s="16">
        <f>D253+I253-J253</f>
        <v>404474.60759311082</v>
      </c>
      <c r="L253" s="83">
        <f>(0.7*B253)</f>
        <v>277357.22531517758</v>
      </c>
      <c r="M253" s="97">
        <f>E253*50/B253</f>
        <v>9.4643288885553848E-3</v>
      </c>
      <c r="N253" s="82"/>
      <c r="O253" s="85"/>
      <c r="P253" s="22">
        <f>IF(D253&gt;B253,D253*0.013,0)</f>
        <v>5258.1698987104401</v>
      </c>
      <c r="Q253" s="20"/>
      <c r="R253" s="16">
        <f>R251+C253+I251</f>
        <v>818568.40205270099</v>
      </c>
      <c r="S253" s="29">
        <f>(R253-(B158+SUM(I158:I251)))/(B158+SUM(I158:I251))</f>
        <v>3.9146916397493752</v>
      </c>
      <c r="T253" s="29">
        <f>D253/B253-1</f>
        <v>2.0821523554821919E-2</v>
      </c>
    </row>
    <row r="254" spans="1:20">
      <c r="A254" s="1">
        <f>A253+7</f>
        <v>45956</v>
      </c>
      <c r="B254" s="19">
        <f>D253+I253-P253</f>
        <v>399216.43769440037</v>
      </c>
      <c r="C254" s="70">
        <f>F254*G254</f>
        <v>8250</v>
      </c>
      <c r="D254" s="20">
        <f>B254+C254</f>
        <v>407466.43769440037</v>
      </c>
      <c r="E254" s="16">
        <f>maximum_lot_size</f>
        <v>75</v>
      </c>
      <c r="F254" s="16">
        <f>E254</f>
        <v>75</v>
      </c>
      <c r="G254" s="95">
        <f>maximum_lot_pip_size</f>
        <v>110</v>
      </c>
      <c r="H254" s="63"/>
      <c r="I254" s="23"/>
      <c r="J254" s="23"/>
      <c r="K254" s="20">
        <f>D254+I254-J254</f>
        <v>407466.43769440037</v>
      </c>
      <c r="L254" s="83">
        <f>(0.7*B254)</f>
        <v>279451.50638608023</v>
      </c>
      <c r="M254" s="97">
        <f>E254*50/B254</f>
        <v>9.3934007869451008E-3</v>
      </c>
      <c r="N254" s="82"/>
      <c r="O254" s="85"/>
      <c r="P254" s="22">
        <f>IF(D254&gt;B254,D254*0.013,0)</f>
        <v>5297.0636900272048</v>
      </c>
      <c r="Q254" s="20"/>
      <c r="R254" s="16">
        <f>R253+C254+I253</f>
        <v>826818.40205270099</v>
      </c>
      <c r="S254" s="29">
        <f>(R254-(B158+SUM(I158:I253)))/(B158+SUM(I158:I253))</f>
        <v>3.9642247098339958</v>
      </c>
      <c r="T254" s="29">
        <f t="shared" ref="T254:T256" si="201">D254/B254-1</f>
        <v>2.0665481731279245E-2</v>
      </c>
    </row>
    <row r="255" spans="1:20">
      <c r="A255" s="1">
        <f>A254+7</f>
        <v>45963</v>
      </c>
      <c r="B255" s="19">
        <f>D254+I254-P254</f>
        <v>402169.37400437315</v>
      </c>
      <c r="C255" s="70">
        <f t="shared" ref="C255:C256" si="202">F255*G255</f>
        <v>8250</v>
      </c>
      <c r="D255" s="20">
        <f>B255+C255</f>
        <v>410419.37400437315</v>
      </c>
      <c r="E255" s="16">
        <f>maximum_lot_size</f>
        <v>75</v>
      </c>
      <c r="F255" s="16">
        <f>E255</f>
        <v>75</v>
      </c>
      <c r="G255" s="95">
        <f>maximum_lot_pip_size</f>
        <v>110</v>
      </c>
      <c r="H255" s="63"/>
      <c r="I255" s="23"/>
      <c r="J255" s="23"/>
      <c r="K255" s="20">
        <f>D255+I255-J255</f>
        <v>410419.37400437315</v>
      </c>
      <c r="L255" s="83">
        <f>(0.7*B255)</f>
        <v>281518.56180306117</v>
      </c>
      <c r="M255" s="97">
        <f t="shared" ref="M255:M256" si="203">E255*50/B255</f>
        <v>9.3244295622550884E-3</v>
      </c>
      <c r="N255" s="82"/>
      <c r="O255" s="85"/>
      <c r="P255" s="22">
        <f>IF(D255&gt;B255,D255*0.013,0)</f>
        <v>5335.4518620568506</v>
      </c>
      <c r="Q255" s="20"/>
      <c r="R255" s="16">
        <f>R254+C255+I254</f>
        <v>835068.40205270099</v>
      </c>
      <c r="S255" s="29">
        <f>(R255-(B158+SUM(I158:I254)))/(B158+SUM(I158:I254))</f>
        <v>4.0137577799186159</v>
      </c>
      <c r="T255" s="29">
        <f t="shared" si="201"/>
        <v>2.051374503696124E-2</v>
      </c>
    </row>
    <row r="256" spans="1:20" ht="15" thickBot="1">
      <c r="A256" s="6">
        <f>A255+7</f>
        <v>45970</v>
      </c>
      <c r="B256" s="19">
        <f>D255+I255-P255</f>
        <v>405083.9221423163</v>
      </c>
      <c r="C256" s="70">
        <f t="shared" si="202"/>
        <v>8250</v>
      </c>
      <c r="D256" s="20">
        <f>B256+C256</f>
        <v>413333.9221423163</v>
      </c>
      <c r="E256" s="16">
        <f>maximum_lot_size</f>
        <v>75</v>
      </c>
      <c r="F256" s="16">
        <f>E256</f>
        <v>75</v>
      </c>
      <c r="G256" s="95">
        <f>maximum_lot_pip_size</f>
        <v>110</v>
      </c>
      <c r="H256" s="63"/>
      <c r="I256" s="25"/>
      <c r="J256" s="25"/>
      <c r="K256" s="20">
        <f>D256+I256-J256</f>
        <v>413333.9221423163</v>
      </c>
      <c r="L256" s="83">
        <f>(0.7*B256)</f>
        <v>283558.74549962138</v>
      </c>
      <c r="M256" s="97">
        <f t="shared" si="203"/>
        <v>9.2573409978057072E-3</v>
      </c>
      <c r="N256" s="82"/>
      <c r="O256" s="86"/>
      <c r="P256" s="22">
        <f>IF(D256&gt;B256,D256*0.013,0)</f>
        <v>5373.3409878501116</v>
      </c>
      <c r="Q256" s="20">
        <f>Q251+SUM(P253:P256)</f>
        <v>435357.8208982349</v>
      </c>
      <c r="R256" s="16">
        <f>R255+C256+I255</f>
        <v>843318.40205270099</v>
      </c>
      <c r="S256" s="29">
        <f>(R256-(B158+SUM(I158:I255)))/(B158+SUM(I158:I255))</f>
        <v>4.063290850003237</v>
      </c>
      <c r="T256" s="29">
        <f t="shared" si="201"/>
        <v>2.0366150195172628E-2</v>
      </c>
    </row>
    <row r="257" spans="1:20" ht="15" thickBot="1">
      <c r="A257" s="2"/>
      <c r="B257" s="3"/>
      <c r="C257" s="14"/>
      <c r="D257" s="4"/>
      <c r="E257" s="4"/>
      <c r="F257" s="4"/>
      <c r="G257" s="4"/>
      <c r="H257" s="62"/>
      <c r="I257" s="4"/>
      <c r="J257" s="4"/>
      <c r="K257" s="4"/>
      <c r="L257" s="5"/>
      <c r="M257" s="4"/>
      <c r="N257" s="4"/>
      <c r="O257" s="4"/>
      <c r="P257" s="4"/>
      <c r="Q257" s="4"/>
      <c r="R257" s="4"/>
      <c r="S257" s="30"/>
      <c r="T257" s="30"/>
    </row>
    <row r="258" spans="1:20">
      <c r="A258" s="1">
        <f>A256+7</f>
        <v>45977</v>
      </c>
      <c r="B258" s="19">
        <f>D256+I256-P256</f>
        <v>407960.5811544662</v>
      </c>
      <c r="C258" s="70">
        <f>F258*G258</f>
        <v>8250</v>
      </c>
      <c r="D258" s="16">
        <f>B258+C258</f>
        <v>416210.5811544662</v>
      </c>
      <c r="E258" s="16">
        <f>maximum_lot_size</f>
        <v>75</v>
      </c>
      <c r="F258" s="16">
        <f>E258</f>
        <v>75</v>
      </c>
      <c r="G258" s="95">
        <f>maximum_lot_pip_size</f>
        <v>110</v>
      </c>
      <c r="H258" s="63"/>
      <c r="I258" s="23"/>
      <c r="J258" s="23"/>
      <c r="K258" s="16">
        <f>D258+I258-J258</f>
        <v>416210.5811544662</v>
      </c>
      <c r="L258" s="83">
        <f>(0.7*B258)</f>
        <v>285572.40680812631</v>
      </c>
      <c r="M258" s="97">
        <f>E258*50/B258</f>
        <v>9.1920645602280304E-3</v>
      </c>
      <c r="N258" s="82"/>
      <c r="O258" s="21"/>
      <c r="P258" s="22">
        <f>IF(D258&gt;B258,D258*0.013,0)</f>
        <v>5410.7375550080606</v>
      </c>
      <c r="Q258" s="20"/>
      <c r="R258" s="16">
        <f>R256+C258+I256</f>
        <v>851568.40205270099</v>
      </c>
      <c r="S258" s="29">
        <f>(R258-(B158+SUM(I158:I256)))/(B158+SUM(I158:I256))</f>
        <v>4.1128239200878571</v>
      </c>
      <c r="T258" s="29">
        <f>D258/B258-1</f>
        <v>2.0222542032501734E-2</v>
      </c>
    </row>
    <row r="259" spans="1:20">
      <c r="A259" s="1">
        <f>A258+7</f>
        <v>45984</v>
      </c>
      <c r="B259" s="19">
        <f>D258+I258-P258</f>
        <v>410799.84359945817</v>
      </c>
      <c r="C259" s="70">
        <f>F259*G259</f>
        <v>8250</v>
      </c>
      <c r="D259" s="20">
        <f>B259+C259</f>
        <v>419049.84359945817</v>
      </c>
      <c r="E259" s="16">
        <f>maximum_lot_size</f>
        <v>75</v>
      </c>
      <c r="F259" s="16">
        <f>E259</f>
        <v>75</v>
      </c>
      <c r="G259" s="95">
        <f>maximum_lot_pip_size</f>
        <v>110</v>
      </c>
      <c r="H259" s="63"/>
      <c r="I259" s="23"/>
      <c r="J259" s="23"/>
      <c r="K259" s="20">
        <f>D259+I259-J259</f>
        <v>419049.84359945817</v>
      </c>
      <c r="L259" s="83">
        <f>(0.7*B259)</f>
        <v>287559.89051962068</v>
      </c>
      <c r="M259" s="97">
        <f>E259*50/B259</f>
        <v>9.1285331735821186E-3</v>
      </c>
      <c r="N259" s="82"/>
      <c r="O259" s="21"/>
      <c r="P259" s="22">
        <f>IF(D259&gt;B259,D259*0.013,0)</f>
        <v>5447.6479667929561</v>
      </c>
      <c r="Q259" s="20"/>
      <c r="R259" s="16">
        <f>R258+C259+I258</f>
        <v>859818.40205270099</v>
      </c>
      <c r="S259" s="29">
        <f>(R259-(B158+SUM(I158:I258)))/(B158+SUM(I158:I258))</f>
        <v>4.1623569901724782</v>
      </c>
      <c r="T259" s="29">
        <f t="shared" ref="T259:T261" si="204">D259/B259-1</f>
        <v>2.0082772981880659E-2</v>
      </c>
    </row>
    <row r="260" spans="1:20">
      <c r="A260" s="1">
        <f>A259+7</f>
        <v>45991</v>
      </c>
      <c r="B260" s="19">
        <f>D259+I259-P259</f>
        <v>413602.19563266519</v>
      </c>
      <c r="C260" s="70">
        <f t="shared" ref="C260:C261" si="205">F260*G260</f>
        <v>8250</v>
      </c>
      <c r="D260" s="20">
        <f>B260+C260</f>
        <v>421852.19563266519</v>
      </c>
      <c r="E260" s="16">
        <f>maximum_lot_size</f>
        <v>75</v>
      </c>
      <c r="F260" s="16">
        <f>E260</f>
        <v>75</v>
      </c>
      <c r="G260" s="95">
        <f>maximum_lot_pip_size</f>
        <v>110</v>
      </c>
      <c r="H260" s="63"/>
      <c r="I260" s="23"/>
      <c r="J260" s="23"/>
      <c r="K260" s="20">
        <f>D260+I260-J260</f>
        <v>421852.19563266519</v>
      </c>
      <c r="L260" s="83">
        <f>(0.7*B260)</f>
        <v>289521.53694286558</v>
      </c>
      <c r="M260" s="97">
        <f t="shared" ref="M260:M261" si="206">E260*50/B260</f>
        <v>9.0666830098999479E-3</v>
      </c>
      <c r="N260" s="82"/>
      <c r="O260" s="21"/>
      <c r="P260" s="22">
        <f>IF(D260&gt;B260,D260*0.013,0)</f>
        <v>5484.0785432246475</v>
      </c>
      <c r="Q260" s="20"/>
      <c r="R260" s="16">
        <f>R259+C260+I259</f>
        <v>868068.40205270099</v>
      </c>
      <c r="S260" s="29">
        <f>(R260-(B158+SUM(I158:I259)))/(B158+SUM(I158:I259))</f>
        <v>4.2118900602570983</v>
      </c>
      <c r="T260" s="29">
        <f t="shared" si="204"/>
        <v>1.9946702621779888E-2</v>
      </c>
    </row>
    <row r="261" spans="1:20" ht="15" thickBot="1">
      <c r="A261" s="1">
        <f>A260+7</f>
        <v>45998</v>
      </c>
      <c r="B261" s="19">
        <f>D260+I260-P260</f>
        <v>416368.11708944052</v>
      </c>
      <c r="C261" s="70">
        <f t="shared" si="205"/>
        <v>8250</v>
      </c>
      <c r="D261" s="20">
        <f>B261+C261</f>
        <v>424618.11708944052</v>
      </c>
      <c r="E261" s="16">
        <f>maximum_lot_size</f>
        <v>75</v>
      </c>
      <c r="F261" s="16">
        <f>E261</f>
        <v>75</v>
      </c>
      <c r="G261" s="95">
        <f>maximum_lot_pip_size</f>
        <v>110</v>
      </c>
      <c r="H261" s="63"/>
      <c r="I261" s="23"/>
      <c r="J261" s="23"/>
      <c r="K261" s="20">
        <f>D261+I261-J261</f>
        <v>424618.11708944052</v>
      </c>
      <c r="L261" s="83">
        <f>(0.7*B261)</f>
        <v>291457.68196260836</v>
      </c>
      <c r="M261" s="97">
        <f t="shared" si="206"/>
        <v>9.0064532947763103E-3</v>
      </c>
      <c r="N261" s="82"/>
      <c r="O261" s="27"/>
      <c r="P261" s="22">
        <f>IF(D261&gt;B261,D261*0.013,0)</f>
        <v>5520.0355221627269</v>
      </c>
      <c r="Q261" s="20">
        <f>Q256+SUM(P258:P261)</f>
        <v>457220.32048542332</v>
      </c>
      <c r="R261" s="16">
        <f>R260+C261+I260</f>
        <v>876318.40205270099</v>
      </c>
      <c r="S261" s="29">
        <f>(R261-(B158+SUM(I158:I260)))/(B158+SUM(I158:I260))</f>
        <v>4.2614231303417194</v>
      </c>
      <c r="T261" s="29">
        <f t="shared" si="204"/>
        <v>1.981419724850797E-2</v>
      </c>
    </row>
    <row r="262" spans="1:20" ht="15" thickBot="1">
      <c r="A262" s="2"/>
      <c r="B262" s="3"/>
      <c r="C262" s="14"/>
      <c r="D262" s="4"/>
      <c r="E262" s="4"/>
      <c r="F262" s="4"/>
      <c r="G262" s="4"/>
      <c r="H262" s="62"/>
      <c r="I262" s="4"/>
      <c r="J262" s="4"/>
      <c r="K262" s="4"/>
      <c r="L262" s="5"/>
      <c r="M262" s="4"/>
      <c r="N262" s="4"/>
      <c r="O262" s="4"/>
      <c r="P262" s="4"/>
      <c r="Q262" s="4"/>
      <c r="R262" s="4"/>
      <c r="S262" s="30"/>
      <c r="T262" s="30"/>
    </row>
    <row r="263" spans="1:20">
      <c r="A263" s="1">
        <f>A261+7</f>
        <v>46005</v>
      </c>
      <c r="B263" s="19">
        <f>D261+I261-P261</f>
        <v>419098.08156727778</v>
      </c>
      <c r="C263" s="70">
        <f>F263*G263</f>
        <v>8250</v>
      </c>
      <c r="D263" s="16">
        <f>B263+C263</f>
        <v>427348.08156727778</v>
      </c>
      <c r="E263" s="16">
        <f>maximum_lot_size</f>
        <v>75</v>
      </c>
      <c r="F263" s="16">
        <f>E263</f>
        <v>75</v>
      </c>
      <c r="G263" s="95">
        <f>maximum_lot_pip_size</f>
        <v>110</v>
      </c>
      <c r="H263" s="63"/>
      <c r="I263" s="23"/>
      <c r="J263" s="23"/>
      <c r="K263" s="16">
        <f>D263+I263-J263</f>
        <v>427348.08156727778</v>
      </c>
      <c r="L263" s="83">
        <f>(0.7*B263)</f>
        <v>293368.6570970944</v>
      </c>
      <c r="M263" s="97">
        <f>E263*50/B263</f>
        <v>8.9477861267613871E-3</v>
      </c>
      <c r="N263" s="82"/>
      <c r="O263" s="85"/>
      <c r="P263" s="22">
        <f>IF(D263&gt;B263,D263*0.013,0)</f>
        <v>5555.5250603746108</v>
      </c>
      <c r="Q263" s="20"/>
      <c r="R263" s="16">
        <f>R261+C263+I261</f>
        <v>884568.40205270099</v>
      </c>
      <c r="S263" s="29">
        <f>(R263-(B158+SUM(I158:I261)))/(B158+SUM(I158:I261))</f>
        <v>4.3109562004263395</v>
      </c>
      <c r="T263" s="29">
        <f>D263/B263-1</f>
        <v>1.968512947887513E-2</v>
      </c>
    </row>
    <row r="264" spans="1:20">
      <c r="A264" s="1">
        <f>A263+7</f>
        <v>46012</v>
      </c>
      <c r="B264" s="19">
        <f>D263+I263-P263</f>
        <v>421792.55650690314</v>
      </c>
      <c r="C264" s="70">
        <f>F264*G264</f>
        <v>8250</v>
      </c>
      <c r="D264" s="20">
        <f>B264+C264</f>
        <v>430042.55650690314</v>
      </c>
      <c r="E264" s="16">
        <f>maximum_lot_size</f>
        <v>75</v>
      </c>
      <c r="F264" s="16">
        <f>E264</f>
        <v>75</v>
      </c>
      <c r="G264" s="95">
        <f>maximum_lot_pip_size</f>
        <v>110</v>
      </c>
      <c r="H264" s="63"/>
      <c r="I264" s="23"/>
      <c r="J264" s="23"/>
      <c r="K264" s="20">
        <f>D264+I264-J264</f>
        <v>430042.55650690314</v>
      </c>
      <c r="L264" s="83">
        <f>(0.7*B264)</f>
        <v>295254.78955483215</v>
      </c>
      <c r="M264" s="97">
        <f>E264*50/B264</f>
        <v>8.8906263094252272E-3</v>
      </c>
      <c r="N264" s="82"/>
      <c r="O264" s="85"/>
      <c r="P264" s="22">
        <f>IF(D264&gt;B264,D264*0.013,0)</f>
        <v>5590.5532345897409</v>
      </c>
      <c r="Q264" s="20"/>
      <c r="R264" s="16">
        <f>R263+C264+I263</f>
        <v>892818.40205270099</v>
      </c>
      <c r="S264" s="29">
        <f>(R264-(B158+SUM(I158:I263)))/(B158+SUM(I158:I263))</f>
        <v>4.3604892705109606</v>
      </c>
      <c r="T264" s="29">
        <f t="shared" ref="T264:T266" si="207">D264/B264-1</f>
        <v>1.9559377880735473E-2</v>
      </c>
    </row>
    <row r="265" spans="1:20">
      <c r="A265" s="1">
        <f>A264+7</f>
        <v>46019</v>
      </c>
      <c r="B265" s="19">
        <f>D264+I264-P264</f>
        <v>424452.00327231339</v>
      </c>
      <c r="C265" s="70">
        <f t="shared" ref="C265:C266" si="208">F265*G265</f>
        <v>8250</v>
      </c>
      <c r="D265" s="20">
        <f>B265+C265</f>
        <v>432702.00327231339</v>
      </c>
      <c r="E265" s="16">
        <f>maximum_lot_size</f>
        <v>75</v>
      </c>
      <c r="F265" s="16">
        <f>E265</f>
        <v>75</v>
      </c>
      <c r="G265" s="95">
        <f>maximum_lot_pip_size</f>
        <v>110</v>
      </c>
      <c r="H265" s="63"/>
      <c r="I265" s="23"/>
      <c r="J265" s="23"/>
      <c r="K265" s="20">
        <f>D265+I265-J265</f>
        <v>432702.00327231339</v>
      </c>
      <c r="L265" s="83">
        <f>(0.7*B265)</f>
        <v>297116.40229061933</v>
      </c>
      <c r="M265" s="97">
        <f t="shared" ref="M265:M266" si="209">E265*50/B265</f>
        <v>8.8349211950688629E-3</v>
      </c>
      <c r="N265" s="82"/>
      <c r="O265" s="85"/>
      <c r="P265" s="22">
        <f>IF(D265&gt;B265,D265*0.013,0)</f>
        <v>5625.1260425400742</v>
      </c>
      <c r="Q265" s="20"/>
      <c r="R265" s="16">
        <f>R264+C265+I264</f>
        <v>901068.40205270099</v>
      </c>
      <c r="S265" s="29">
        <f>(R265-(B158+SUM(I158:I264)))/(B158+SUM(I158:I264))</f>
        <v>4.4100223405955807</v>
      </c>
      <c r="T265" s="29">
        <f t="shared" si="207"/>
        <v>1.9436826629151582E-2</v>
      </c>
    </row>
    <row r="266" spans="1:20" ht="15" thickBot="1">
      <c r="A266" s="6">
        <f>A265+7</f>
        <v>46026</v>
      </c>
      <c r="B266" s="19">
        <f>D265+I265-P265</f>
        <v>427076.87722977332</v>
      </c>
      <c r="C266" s="70">
        <f t="shared" si="208"/>
        <v>8250</v>
      </c>
      <c r="D266" s="20">
        <f>B266+C266</f>
        <v>435326.87722977332</v>
      </c>
      <c r="E266" s="16">
        <f>maximum_lot_size</f>
        <v>75</v>
      </c>
      <c r="F266" s="16">
        <f>E266</f>
        <v>75</v>
      </c>
      <c r="G266" s="95">
        <f>maximum_lot_pip_size</f>
        <v>110</v>
      </c>
      <c r="H266" s="63"/>
      <c r="I266" s="25"/>
      <c r="J266" s="25"/>
      <c r="K266" s="20">
        <f>D266+I266-J266</f>
        <v>435326.87722977332</v>
      </c>
      <c r="L266" s="83">
        <f>(0.7*B266)</f>
        <v>298953.81406084128</v>
      </c>
      <c r="M266" s="97">
        <f t="shared" si="209"/>
        <v>8.780620539150491E-3</v>
      </c>
      <c r="N266" s="82"/>
      <c r="O266" s="86"/>
      <c r="P266" s="22">
        <f>IF(D266&gt;B266,D266*0.013,0)</f>
        <v>5659.2494039870526</v>
      </c>
      <c r="Q266" s="20">
        <f>Q261+SUM(P263:P266)</f>
        <v>479650.7742269148</v>
      </c>
      <c r="R266" s="16">
        <f>R265+C266+I265</f>
        <v>909318.40205270099</v>
      </c>
      <c r="S266" s="29">
        <f>(R266-(B158+SUM(I158:I265)))/(B158+SUM(I158:I265))</f>
        <v>4.4595554106802018</v>
      </c>
      <c r="T266" s="29">
        <f t="shared" si="207"/>
        <v>1.9317365186131141E-2</v>
      </c>
    </row>
    <row r="267" spans="1:20" ht="15" thickBot="1">
      <c r="A267" s="2"/>
      <c r="B267" s="3"/>
      <c r="C267" s="14"/>
      <c r="D267" s="4"/>
      <c r="E267" s="4"/>
      <c r="F267" s="4"/>
      <c r="G267" s="4"/>
      <c r="H267" s="62"/>
      <c r="I267" s="4"/>
      <c r="J267" s="4"/>
      <c r="K267" s="4"/>
      <c r="L267" s="5"/>
      <c r="M267" s="4"/>
      <c r="N267" s="4"/>
      <c r="O267" s="4"/>
      <c r="P267" s="4"/>
      <c r="Q267" s="4"/>
      <c r="R267" s="4"/>
      <c r="S267" s="30"/>
      <c r="T267" s="30"/>
    </row>
  </sheetData>
  <mergeCells count="2">
    <mergeCell ref="U1:Y1"/>
    <mergeCell ref="Z1:AE1"/>
  </mergeCells>
  <conditionalFormatting sqref="G11">
    <cfRule type="cellIs" dxfId="225" priority="115" operator="lessThan">
      <formula>0</formula>
    </cfRule>
    <cfRule type="cellIs" dxfId="224" priority="116" operator="greaterThan">
      <formula>0</formula>
    </cfRule>
  </conditionalFormatting>
  <conditionalFormatting sqref="G13:G16">
    <cfRule type="cellIs" dxfId="223" priority="113" operator="lessThan">
      <formula>0</formula>
    </cfRule>
    <cfRule type="cellIs" dxfId="222" priority="114" operator="greaterThan">
      <formula>0</formula>
    </cfRule>
  </conditionalFormatting>
  <conditionalFormatting sqref="G18:G21">
    <cfRule type="cellIs" dxfId="221" priority="109" operator="lessThan">
      <formula>0</formula>
    </cfRule>
    <cfRule type="cellIs" dxfId="220" priority="110" operator="greaterThan">
      <formula>0</formula>
    </cfRule>
  </conditionalFormatting>
  <conditionalFormatting sqref="G23:G26">
    <cfRule type="cellIs" dxfId="219" priority="107" operator="lessThan">
      <formula>0</formula>
    </cfRule>
    <cfRule type="cellIs" dxfId="218" priority="108" operator="greaterThan">
      <formula>0</formula>
    </cfRule>
  </conditionalFormatting>
  <conditionalFormatting sqref="G28:G31">
    <cfRule type="cellIs" dxfId="217" priority="105" operator="lessThan">
      <formula>0</formula>
    </cfRule>
    <cfRule type="cellIs" dxfId="216" priority="106" operator="greaterThan">
      <formula>0</formula>
    </cfRule>
  </conditionalFormatting>
  <conditionalFormatting sqref="G33:G36">
    <cfRule type="cellIs" dxfId="215" priority="103" operator="lessThan">
      <formula>0</formula>
    </cfRule>
    <cfRule type="cellIs" dxfId="214" priority="104" operator="greaterThan">
      <formula>0</formula>
    </cfRule>
  </conditionalFormatting>
  <conditionalFormatting sqref="G38:G41">
    <cfRule type="cellIs" dxfId="213" priority="101" operator="lessThan">
      <formula>0</formula>
    </cfRule>
    <cfRule type="cellIs" dxfId="212" priority="102" operator="greaterThan">
      <formula>0</formula>
    </cfRule>
  </conditionalFormatting>
  <conditionalFormatting sqref="G43:G46">
    <cfRule type="cellIs" dxfId="211" priority="99" operator="lessThan">
      <formula>0</formula>
    </cfRule>
    <cfRule type="cellIs" dxfId="210" priority="100" operator="greaterThan">
      <formula>0</formula>
    </cfRule>
  </conditionalFormatting>
  <conditionalFormatting sqref="G48:G51">
    <cfRule type="cellIs" dxfId="209" priority="97" operator="lessThan">
      <formula>0</formula>
    </cfRule>
    <cfRule type="cellIs" dxfId="208" priority="98" operator="greaterThan">
      <formula>0</formula>
    </cfRule>
  </conditionalFormatting>
  <conditionalFormatting sqref="G108:G111">
    <cfRule type="cellIs" dxfId="207" priority="95" operator="lessThan">
      <formula>0</formula>
    </cfRule>
    <cfRule type="cellIs" dxfId="206" priority="96" operator="greaterThan">
      <formula>0</formula>
    </cfRule>
  </conditionalFormatting>
  <conditionalFormatting sqref="G148:G151">
    <cfRule type="cellIs" dxfId="205" priority="93" operator="lessThan">
      <formula>0</formula>
    </cfRule>
    <cfRule type="cellIs" dxfId="204" priority="94" operator="greaterThan">
      <formula>0</formula>
    </cfRule>
  </conditionalFormatting>
  <conditionalFormatting sqref="G53:G56">
    <cfRule type="cellIs" dxfId="203" priority="91" operator="lessThan">
      <formula>0</formula>
    </cfRule>
    <cfRule type="cellIs" dxfId="202" priority="92" operator="greaterThan">
      <formula>0</formula>
    </cfRule>
  </conditionalFormatting>
  <conditionalFormatting sqref="G58:G61">
    <cfRule type="cellIs" dxfId="201" priority="89" operator="lessThan">
      <formula>0</formula>
    </cfRule>
    <cfRule type="cellIs" dxfId="200" priority="90" operator="greaterThan">
      <formula>0</formula>
    </cfRule>
  </conditionalFormatting>
  <conditionalFormatting sqref="G63:G66">
    <cfRule type="cellIs" dxfId="199" priority="87" operator="lessThan">
      <formula>0</formula>
    </cfRule>
    <cfRule type="cellIs" dxfId="198" priority="88" operator="greaterThan">
      <formula>0</formula>
    </cfRule>
  </conditionalFormatting>
  <conditionalFormatting sqref="G68:G71">
    <cfRule type="cellIs" dxfId="197" priority="85" operator="lessThan">
      <formula>0</formula>
    </cfRule>
    <cfRule type="cellIs" dxfId="196" priority="86" operator="greaterThan">
      <formula>0</formula>
    </cfRule>
  </conditionalFormatting>
  <conditionalFormatting sqref="G73:G76">
    <cfRule type="cellIs" dxfId="195" priority="83" operator="lessThan">
      <formula>0</formula>
    </cfRule>
    <cfRule type="cellIs" dxfId="194" priority="84" operator="greaterThan">
      <formula>0</formula>
    </cfRule>
  </conditionalFormatting>
  <conditionalFormatting sqref="G78:G81">
    <cfRule type="cellIs" dxfId="193" priority="81" operator="lessThan">
      <formula>0</formula>
    </cfRule>
    <cfRule type="cellIs" dxfId="192" priority="82" operator="greaterThan">
      <formula>0</formula>
    </cfRule>
  </conditionalFormatting>
  <conditionalFormatting sqref="G83:G86">
    <cfRule type="cellIs" dxfId="191" priority="79" operator="lessThan">
      <formula>0</formula>
    </cfRule>
    <cfRule type="cellIs" dxfId="190" priority="80" operator="greaterThan">
      <formula>0</formula>
    </cfRule>
  </conditionalFormatting>
  <conditionalFormatting sqref="G88:G91">
    <cfRule type="cellIs" dxfId="189" priority="77" operator="lessThan">
      <formula>0</formula>
    </cfRule>
    <cfRule type="cellIs" dxfId="188" priority="78" operator="greaterThan">
      <formula>0</formula>
    </cfRule>
  </conditionalFormatting>
  <conditionalFormatting sqref="G93:G96">
    <cfRule type="cellIs" dxfId="187" priority="75" operator="lessThan">
      <formula>0</formula>
    </cfRule>
    <cfRule type="cellIs" dxfId="186" priority="76" operator="greaterThan">
      <formula>0</formula>
    </cfRule>
  </conditionalFormatting>
  <conditionalFormatting sqref="G98:G101">
    <cfRule type="cellIs" dxfId="185" priority="73" operator="lessThan">
      <formula>0</formula>
    </cfRule>
    <cfRule type="cellIs" dxfId="184" priority="74" operator="greaterThan">
      <formula>0</formula>
    </cfRule>
  </conditionalFormatting>
  <conditionalFormatting sqref="G103:G106">
    <cfRule type="cellIs" dxfId="183" priority="71" operator="lessThan">
      <formula>0</formula>
    </cfRule>
    <cfRule type="cellIs" dxfId="182" priority="72" operator="greaterThan">
      <formula>0</formula>
    </cfRule>
  </conditionalFormatting>
  <conditionalFormatting sqref="G113:G116">
    <cfRule type="cellIs" dxfId="181" priority="69" operator="lessThan">
      <formula>0</formula>
    </cfRule>
    <cfRule type="cellIs" dxfId="180" priority="70" operator="greaterThan">
      <formula>0</formula>
    </cfRule>
  </conditionalFormatting>
  <conditionalFormatting sqref="G118:G121">
    <cfRule type="cellIs" dxfId="179" priority="67" operator="lessThan">
      <formula>0</formula>
    </cfRule>
    <cfRule type="cellIs" dxfId="178" priority="68" operator="greaterThan">
      <formula>0</formula>
    </cfRule>
  </conditionalFormatting>
  <conditionalFormatting sqref="G123:G126">
    <cfRule type="cellIs" dxfId="177" priority="65" operator="lessThan">
      <formula>0</formula>
    </cfRule>
    <cfRule type="cellIs" dxfId="176" priority="66" operator="greaterThan">
      <formula>0</formula>
    </cfRule>
  </conditionalFormatting>
  <conditionalFormatting sqref="G128:G131">
    <cfRule type="cellIs" dxfId="175" priority="63" operator="lessThan">
      <formula>0</formula>
    </cfRule>
    <cfRule type="cellIs" dxfId="174" priority="64" operator="greaterThan">
      <formula>0</formula>
    </cfRule>
  </conditionalFormatting>
  <conditionalFormatting sqref="G133:G136">
    <cfRule type="cellIs" dxfId="173" priority="61" operator="lessThan">
      <formula>0</formula>
    </cfRule>
    <cfRule type="cellIs" dxfId="172" priority="62" operator="greaterThan">
      <formula>0</formula>
    </cfRule>
  </conditionalFormatting>
  <conditionalFormatting sqref="G138:G141">
    <cfRule type="cellIs" dxfId="171" priority="59" operator="lessThan">
      <formula>0</formula>
    </cfRule>
    <cfRule type="cellIs" dxfId="170" priority="60" operator="greaterThan">
      <formula>0</formula>
    </cfRule>
  </conditionalFormatting>
  <conditionalFormatting sqref="G143:G146">
    <cfRule type="cellIs" dxfId="169" priority="57" operator="lessThan">
      <formula>0</formula>
    </cfRule>
    <cfRule type="cellIs" dxfId="168" priority="58" operator="greaterThan">
      <formula>0</formula>
    </cfRule>
  </conditionalFormatting>
  <conditionalFormatting sqref="G153:G156">
    <cfRule type="cellIs" dxfId="167" priority="55" operator="lessThan">
      <formula>0</formula>
    </cfRule>
    <cfRule type="cellIs" dxfId="166" priority="56" operator="greaterThan">
      <formula>0</formula>
    </cfRule>
  </conditionalFormatting>
  <conditionalFormatting sqref="G158:G161">
    <cfRule type="cellIs" dxfId="165" priority="53" operator="lessThan">
      <formula>0</formula>
    </cfRule>
    <cfRule type="cellIs" dxfId="164" priority="54" operator="greaterThan">
      <formula>0</formula>
    </cfRule>
  </conditionalFormatting>
  <conditionalFormatting sqref="G163:G166">
    <cfRule type="cellIs" dxfId="163" priority="51" operator="lessThan">
      <formula>0</formula>
    </cfRule>
    <cfRule type="cellIs" dxfId="162" priority="52" operator="greaterThan">
      <formula>0</formula>
    </cfRule>
  </conditionalFormatting>
  <conditionalFormatting sqref="G168:G171">
    <cfRule type="cellIs" dxfId="161" priority="49" operator="lessThan">
      <formula>0</formula>
    </cfRule>
    <cfRule type="cellIs" dxfId="160" priority="50" operator="greaterThan">
      <formula>0</formula>
    </cfRule>
  </conditionalFormatting>
  <conditionalFormatting sqref="G173:G176">
    <cfRule type="cellIs" dxfId="159" priority="47" operator="lessThan">
      <formula>0</formula>
    </cfRule>
    <cfRule type="cellIs" dxfId="158" priority="48" operator="greaterThan">
      <formula>0</formula>
    </cfRule>
  </conditionalFormatting>
  <conditionalFormatting sqref="G178:G181">
    <cfRule type="cellIs" dxfId="157" priority="45" operator="lessThan">
      <formula>0</formula>
    </cfRule>
    <cfRule type="cellIs" dxfId="156" priority="46" operator="greaterThan">
      <formula>0</formula>
    </cfRule>
  </conditionalFormatting>
  <conditionalFormatting sqref="G183:G186">
    <cfRule type="cellIs" dxfId="155" priority="43" operator="lessThan">
      <formula>0</formula>
    </cfRule>
    <cfRule type="cellIs" dxfId="154" priority="44" operator="greaterThan">
      <formula>0</formula>
    </cfRule>
  </conditionalFormatting>
  <conditionalFormatting sqref="G188:G191">
    <cfRule type="cellIs" dxfId="153" priority="41" operator="lessThan">
      <formula>0</formula>
    </cfRule>
    <cfRule type="cellIs" dxfId="152" priority="42" operator="greaterThan">
      <formula>0</formula>
    </cfRule>
  </conditionalFormatting>
  <conditionalFormatting sqref="G193:G196">
    <cfRule type="cellIs" dxfId="151" priority="39" operator="lessThan">
      <formula>0</formula>
    </cfRule>
    <cfRule type="cellIs" dxfId="150" priority="40" operator="greaterThan">
      <formula>0</formula>
    </cfRule>
  </conditionalFormatting>
  <conditionalFormatting sqref="G198:G201">
    <cfRule type="cellIs" dxfId="149" priority="37" operator="lessThan">
      <formula>0</formula>
    </cfRule>
    <cfRule type="cellIs" dxfId="148" priority="38" operator="greaterThan">
      <formula>0</formula>
    </cfRule>
  </conditionalFormatting>
  <conditionalFormatting sqref="G203:G206">
    <cfRule type="cellIs" dxfId="147" priority="35" operator="lessThan">
      <formula>0</formula>
    </cfRule>
    <cfRule type="cellIs" dxfId="146" priority="36" operator="greaterThan">
      <formula>0</formula>
    </cfRule>
  </conditionalFormatting>
  <conditionalFormatting sqref="G208:G211">
    <cfRule type="cellIs" dxfId="145" priority="33" operator="lessThan">
      <formula>0</formula>
    </cfRule>
    <cfRule type="cellIs" dxfId="144" priority="34" operator="greaterThan">
      <formula>0</formula>
    </cfRule>
  </conditionalFormatting>
  <conditionalFormatting sqref="G213:G216">
    <cfRule type="cellIs" dxfId="143" priority="31" operator="lessThan">
      <formula>0</formula>
    </cfRule>
    <cfRule type="cellIs" dxfId="142" priority="32" operator="greaterThan">
      <formula>0</formula>
    </cfRule>
  </conditionalFormatting>
  <conditionalFormatting sqref="G218:G221">
    <cfRule type="cellIs" dxfId="141" priority="29" operator="lessThan">
      <formula>0</formula>
    </cfRule>
    <cfRule type="cellIs" dxfId="140" priority="30" operator="greaterThan">
      <formula>0</formula>
    </cfRule>
  </conditionalFormatting>
  <conditionalFormatting sqref="G223:G226">
    <cfRule type="cellIs" dxfId="139" priority="27" operator="lessThan">
      <formula>0</formula>
    </cfRule>
    <cfRule type="cellIs" dxfId="138" priority="28" operator="greaterThan">
      <formula>0</formula>
    </cfRule>
  </conditionalFormatting>
  <conditionalFormatting sqref="G228:G231">
    <cfRule type="cellIs" dxfId="137" priority="25" operator="lessThan">
      <formula>0</formula>
    </cfRule>
    <cfRule type="cellIs" dxfId="136" priority="26" operator="greaterThan">
      <formula>0</formula>
    </cfRule>
  </conditionalFormatting>
  <conditionalFormatting sqref="G233:G236">
    <cfRule type="cellIs" dxfId="135" priority="23" operator="lessThan">
      <formula>0</formula>
    </cfRule>
    <cfRule type="cellIs" dxfId="134" priority="24" operator="greaterThan">
      <formula>0</formula>
    </cfRule>
  </conditionalFormatting>
  <conditionalFormatting sqref="G238:G241">
    <cfRule type="cellIs" dxfId="133" priority="21" operator="lessThan">
      <formula>0</formula>
    </cfRule>
    <cfRule type="cellIs" dxfId="132" priority="22" operator="greaterThan">
      <formula>0</formula>
    </cfRule>
  </conditionalFormatting>
  <conditionalFormatting sqref="G243:G246">
    <cfRule type="cellIs" dxfId="131" priority="19" operator="lessThan">
      <formula>0</formula>
    </cfRule>
    <cfRule type="cellIs" dxfId="130" priority="20" operator="greaterThan">
      <formula>0</formula>
    </cfRule>
  </conditionalFormatting>
  <conditionalFormatting sqref="G248:G251">
    <cfRule type="cellIs" dxfId="129" priority="17" operator="lessThan">
      <formula>0</formula>
    </cfRule>
    <cfRule type="cellIs" dxfId="128" priority="18" operator="greaterThan">
      <formula>0</formula>
    </cfRule>
  </conditionalFormatting>
  <conditionalFormatting sqref="G253:G256">
    <cfRule type="cellIs" dxfId="127" priority="15" operator="lessThan">
      <formula>0</formula>
    </cfRule>
    <cfRule type="cellIs" dxfId="126" priority="16" operator="greaterThan">
      <formula>0</formula>
    </cfRule>
  </conditionalFormatting>
  <conditionalFormatting sqref="G258:G261">
    <cfRule type="cellIs" dxfId="125" priority="13" operator="lessThan">
      <formula>0</formula>
    </cfRule>
    <cfRule type="cellIs" dxfId="124" priority="14" operator="greaterThan">
      <formula>0</formula>
    </cfRule>
  </conditionalFormatting>
  <conditionalFormatting sqref="G263:G266">
    <cfRule type="cellIs" dxfId="123" priority="11" operator="lessThan">
      <formula>0</formula>
    </cfRule>
    <cfRule type="cellIs" dxfId="122" priority="12" operator="greaterThan">
      <formula>0</formula>
    </cfRule>
  </conditionalFormatting>
  <conditionalFormatting sqref="G8:G10">
    <cfRule type="cellIs" dxfId="121" priority="9" operator="lessThan">
      <formula>0</formula>
    </cfRule>
    <cfRule type="cellIs" dxfId="120" priority="10" operator="greaterThan">
      <formula>0</formula>
    </cfRule>
  </conditionalFormatting>
  <conditionalFormatting sqref="G3:G4">
    <cfRule type="cellIs" dxfId="119" priority="7" operator="lessThan">
      <formula>0</formula>
    </cfRule>
    <cfRule type="cellIs" dxfId="118" priority="8" operator="greaterThan">
      <formula>0</formula>
    </cfRule>
  </conditionalFormatting>
  <conditionalFormatting sqref="G5">
    <cfRule type="cellIs" dxfId="117" priority="5" operator="lessThan">
      <formula>0</formula>
    </cfRule>
    <cfRule type="cellIs" dxfId="116" priority="6" operator="greaterThan">
      <formula>0</formula>
    </cfRule>
  </conditionalFormatting>
  <conditionalFormatting sqref="G6">
    <cfRule type="cellIs" dxfId="115" priority="3" operator="lessThan">
      <formula>0</formula>
    </cfRule>
    <cfRule type="cellIs" dxfId="114" priority="4" operator="greaterThan">
      <formula>0</formula>
    </cfRule>
  </conditionalFormatting>
  <conditionalFormatting sqref="T3:T268">
    <cfRule type="cellIs" dxfId="113" priority="2" operator="lessThan">
      <formula>0</formula>
    </cfRule>
    <cfRule type="cellIs" dxfId="112" priority="1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3118-98AF-49AA-BCAC-0D1683203A18}">
  <dimension ref="A1:AF267"/>
  <sheetViews>
    <sheetView zoomScale="60" zoomScaleNormal="60" workbookViewId="0">
      <pane ySplit="1" topLeftCell="A218" activePane="bottomLeft" state="frozen"/>
      <selection pane="bottomLeft" activeCell="P238" sqref="P238:P241"/>
    </sheetView>
  </sheetViews>
  <sheetFormatPr defaultRowHeight="14.5"/>
  <cols>
    <col min="1" max="1" width="9.1796875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7.08984375" style="65" bestFit="1" customWidth="1"/>
    <col min="9" max="9" width="8.08984375" bestFit="1" customWidth="1"/>
    <col min="10" max="10" width="10.36328125" bestFit="1" customWidth="1"/>
    <col min="11" max="11" width="11.453125" bestFit="1" customWidth="1"/>
    <col min="12" max="12" width="11.1796875" bestFit="1" customWidth="1"/>
    <col min="13" max="13" width="7.81640625" customWidth="1"/>
    <col min="14" max="14" width="3.90625" bestFit="1" customWidth="1"/>
    <col min="15" max="15" width="10.1796875" bestFit="1" customWidth="1"/>
    <col min="16" max="16" width="10.7265625" bestFit="1" customWidth="1"/>
    <col min="17" max="17" width="11.1796875" bestFit="1" customWidth="1"/>
    <col min="18" max="18" width="11.453125" bestFit="1" customWidth="1"/>
    <col min="19" max="20" width="8.36328125" style="31" customWidth="1"/>
    <col min="21" max="21" width="8.453125" style="45" bestFit="1" customWidth="1"/>
    <col min="22" max="23" width="6.90625" bestFit="1" customWidth="1"/>
    <col min="24" max="24" width="7.90625" customWidth="1"/>
    <col min="25" max="25" width="8.26953125" bestFit="1" customWidth="1"/>
    <col min="26" max="26" width="8.1796875" style="65" bestFit="1" customWidth="1"/>
    <col min="27" max="27" width="8.54296875" bestFit="1" customWidth="1"/>
    <col min="28" max="28" width="6.90625" bestFit="1" customWidth="1"/>
    <col min="29" max="29" width="7.81640625" customWidth="1"/>
    <col min="30" max="30" width="8.54296875" customWidth="1"/>
    <col min="31" max="31" width="9" customWidth="1"/>
  </cols>
  <sheetData>
    <row r="1" spans="1:32" ht="25" customHeight="1" thickBot="1">
      <c r="A1" s="7" t="s">
        <v>0</v>
      </c>
      <c r="B1" s="8" t="s">
        <v>3</v>
      </c>
      <c r="C1" s="15" t="s">
        <v>4</v>
      </c>
      <c r="D1" s="9" t="s">
        <v>1</v>
      </c>
      <c r="E1" s="9" t="s">
        <v>36</v>
      </c>
      <c r="F1" s="9" t="s">
        <v>36</v>
      </c>
      <c r="G1" s="9" t="s">
        <v>40</v>
      </c>
      <c r="H1" s="60" t="s">
        <v>33</v>
      </c>
      <c r="I1" s="9" t="s">
        <v>41</v>
      </c>
      <c r="J1" s="9" t="s">
        <v>1</v>
      </c>
      <c r="K1" s="58" t="s">
        <v>22</v>
      </c>
      <c r="L1" s="80">
        <v>-0.3</v>
      </c>
      <c r="M1" s="10" t="s">
        <v>38</v>
      </c>
      <c r="N1" s="57">
        <v>0.05</v>
      </c>
      <c r="O1" s="9" t="s">
        <v>1</v>
      </c>
      <c r="P1" s="9" t="s">
        <v>1</v>
      </c>
      <c r="Q1" s="10" t="s">
        <v>6</v>
      </c>
      <c r="R1" s="10" t="s">
        <v>7</v>
      </c>
      <c r="S1" s="28" t="s">
        <v>2</v>
      </c>
      <c r="T1" s="122" t="s">
        <v>2</v>
      </c>
      <c r="U1" s="150" t="s">
        <v>9</v>
      </c>
      <c r="V1" s="151"/>
      <c r="W1" s="151"/>
      <c r="X1" s="151"/>
      <c r="Y1" s="152"/>
      <c r="Z1" s="150" t="s">
        <v>10</v>
      </c>
      <c r="AA1" s="151"/>
      <c r="AB1" s="151"/>
      <c r="AC1" s="151"/>
      <c r="AD1" s="151"/>
      <c r="AE1" s="152"/>
      <c r="AF1" s="92"/>
    </row>
    <row r="2" spans="1:32" ht="27.5" customHeight="1" thickBot="1">
      <c r="A2" s="7" t="s">
        <v>19</v>
      </c>
      <c r="B2" s="11" t="s">
        <v>8</v>
      </c>
      <c r="C2" s="56" t="s">
        <v>20</v>
      </c>
      <c r="D2" s="57" t="s">
        <v>21</v>
      </c>
      <c r="E2" s="12" t="s">
        <v>39</v>
      </c>
      <c r="F2" s="12" t="s">
        <v>39</v>
      </c>
      <c r="G2" s="12" t="s">
        <v>39</v>
      </c>
      <c r="H2" s="57" t="s">
        <v>34</v>
      </c>
      <c r="I2" s="57" t="s">
        <v>42</v>
      </c>
      <c r="J2" s="57" t="s">
        <v>43</v>
      </c>
      <c r="K2" s="57" t="s">
        <v>23</v>
      </c>
      <c r="L2" s="81" t="s">
        <v>35</v>
      </c>
      <c r="M2" s="10" t="s">
        <v>37</v>
      </c>
      <c r="N2" s="10" t="s">
        <v>44</v>
      </c>
      <c r="O2" s="57" t="s">
        <v>24</v>
      </c>
      <c r="P2" s="57" t="s">
        <v>25</v>
      </c>
      <c r="Q2" s="10" t="s">
        <v>26</v>
      </c>
      <c r="R2" s="10" t="s">
        <v>27</v>
      </c>
      <c r="S2" s="28" t="s">
        <v>5</v>
      </c>
      <c r="T2" s="28" t="s">
        <v>46</v>
      </c>
      <c r="U2" s="59" t="s">
        <v>28</v>
      </c>
      <c r="V2" s="59" t="s">
        <v>11</v>
      </c>
      <c r="W2" s="59" t="s">
        <v>12</v>
      </c>
      <c r="X2" s="59" t="s">
        <v>30</v>
      </c>
      <c r="Y2" s="59" t="s">
        <v>29</v>
      </c>
      <c r="Z2" s="57" t="s">
        <v>32</v>
      </c>
      <c r="AA2" s="59" t="s">
        <v>28</v>
      </c>
      <c r="AB2" s="59" t="s">
        <v>11</v>
      </c>
      <c r="AC2" s="59" t="s">
        <v>12</v>
      </c>
      <c r="AD2" s="59" t="s">
        <v>31</v>
      </c>
      <c r="AE2" s="59" t="s">
        <v>13</v>
      </c>
      <c r="AF2" s="92"/>
    </row>
    <row r="3" spans="1:32" s="18" customFormat="1">
      <c r="A3" s="113">
        <v>44549</v>
      </c>
      <c r="B3" s="13">
        <v>2000</v>
      </c>
      <c r="C3" s="119">
        <f>(B3*required_return)</f>
        <v>100</v>
      </c>
      <c r="D3" s="114">
        <f>B3+C3</f>
        <v>2100</v>
      </c>
      <c r="E3" s="114">
        <f>B3/2500</f>
        <v>0.8</v>
      </c>
      <c r="F3" s="114">
        <f>E3/4</f>
        <v>0.2</v>
      </c>
      <c r="G3" s="115">
        <f>(D3-B3)/F3</f>
        <v>500</v>
      </c>
      <c r="H3" s="116"/>
      <c r="I3" s="117"/>
      <c r="J3" s="117"/>
      <c r="K3" s="114">
        <f>D3+I3-J3</f>
        <v>2100</v>
      </c>
      <c r="L3" s="118">
        <f>(0.7*B3)</f>
        <v>1400</v>
      </c>
      <c r="M3" s="96">
        <f>E3*50/B3</f>
        <v>0.02</v>
      </c>
      <c r="N3" s="17"/>
      <c r="O3" s="84"/>
      <c r="P3" s="17"/>
      <c r="Q3" s="16"/>
      <c r="R3" s="16">
        <f>B3+C3</f>
        <v>2100</v>
      </c>
      <c r="S3" s="29">
        <f>(R3-B3)/B3</f>
        <v>0.05</v>
      </c>
      <c r="T3" s="40">
        <f>D3/B3-1</f>
        <v>5.0000000000000044E-2</v>
      </c>
      <c r="U3" s="123">
        <v>2000</v>
      </c>
      <c r="V3" s="54">
        <f>weekly_return</f>
        <v>100</v>
      </c>
      <c r="W3" s="46">
        <f>U3+V3</f>
        <v>2100</v>
      </c>
      <c r="X3" s="46">
        <f>IF(W3&gt;main_acc_threshold,W3-main_acc_threshold,0)</f>
        <v>100</v>
      </c>
      <c r="Y3" s="47">
        <f>W3-X3</f>
        <v>2000</v>
      </c>
      <c r="Z3" s="71">
        <v>0</v>
      </c>
      <c r="AA3" s="72">
        <v>2000</v>
      </c>
      <c r="AB3" s="72">
        <f>shadow_wkly_return</f>
        <v>100</v>
      </c>
      <c r="AC3" s="72">
        <f>AA3+AB3</f>
        <v>2100</v>
      </c>
      <c r="AD3" s="72">
        <f>X3</f>
        <v>100</v>
      </c>
      <c r="AE3" s="73">
        <f>AC3+AD3</f>
        <v>2200</v>
      </c>
      <c r="AF3" s="92"/>
    </row>
    <row r="4" spans="1:32" s="24" customFormat="1">
      <c r="A4" s="99">
        <f>A3+7</f>
        <v>44556</v>
      </c>
      <c r="B4" s="100">
        <f>K3+I3</f>
        <v>2100</v>
      </c>
      <c r="C4" s="101">
        <v>0</v>
      </c>
      <c r="D4" s="102">
        <f>B4+C4</f>
        <v>2100</v>
      </c>
      <c r="E4" s="103">
        <f>B4/2500</f>
        <v>0.84</v>
      </c>
      <c r="F4" s="103">
        <f t="shared" ref="F4" si="0">E4/4</f>
        <v>0.21</v>
      </c>
      <c r="G4" s="104">
        <f t="shared" ref="G4" si="1">(D4-B4)/F4</f>
        <v>0</v>
      </c>
      <c r="H4" s="105"/>
      <c r="I4" s="106"/>
      <c r="J4" s="106"/>
      <c r="K4" s="102">
        <f>D4+I4-J4</f>
        <v>2100</v>
      </c>
      <c r="L4" s="107">
        <f>(0.7*B4)</f>
        <v>1470</v>
      </c>
      <c r="M4" s="108">
        <f>E4*50/B4</f>
        <v>0.02</v>
      </c>
      <c r="N4" s="106"/>
      <c r="O4" s="106"/>
      <c r="P4" s="106"/>
      <c r="Q4" s="102"/>
      <c r="R4" s="103">
        <f>R3+C4+I3</f>
        <v>2100</v>
      </c>
      <c r="S4" s="109">
        <f>(R4-(B3+SUM(I3:I3)))/(B3+SUM(I3:I3))</f>
        <v>0.05</v>
      </c>
      <c r="T4" s="109">
        <f t="shared" ref="T4:T6" si="2">D4/B4-1</f>
        <v>0</v>
      </c>
      <c r="U4" s="124">
        <f>Y3</f>
        <v>2000</v>
      </c>
      <c r="V4" s="110">
        <f>V3</f>
        <v>100</v>
      </c>
      <c r="W4" s="110">
        <f>U4+V4</f>
        <v>2100</v>
      </c>
      <c r="X4" s="110">
        <f t="shared" ref="X4:X62" si="3">IF(W4&gt;main_acc_threshold,W4-main_acc_threshold,0)</f>
        <v>100</v>
      </c>
      <c r="Y4" s="111">
        <f>W4-X4</f>
        <v>2000</v>
      </c>
      <c r="Z4" s="112">
        <f t="shared" ref="Z4:Z62" si="4">(AA4/U4)</f>
        <v>1.1000000000000001</v>
      </c>
      <c r="AA4" s="110">
        <f>AE3</f>
        <v>2200</v>
      </c>
      <c r="AB4" s="110">
        <f>shadow_wkly_return*Z4</f>
        <v>110.00000000000001</v>
      </c>
      <c r="AC4" s="110">
        <f>AA4+AB4</f>
        <v>2310</v>
      </c>
      <c r="AD4" s="110">
        <f>X4</f>
        <v>100</v>
      </c>
      <c r="AE4" s="111">
        <f>AC4+AD4</f>
        <v>2410</v>
      </c>
      <c r="AF4" s="93"/>
    </row>
    <row r="5" spans="1:32" s="24" customFormat="1">
      <c r="A5" s="1">
        <f>A4+7</f>
        <v>44563</v>
      </c>
      <c r="B5" s="19">
        <f>D4+I4-P4</f>
        <v>2100</v>
      </c>
      <c r="C5" s="70">
        <f>(B5*required_return)</f>
        <v>105</v>
      </c>
      <c r="D5" s="20">
        <f>B5+C5</f>
        <v>2205</v>
      </c>
      <c r="E5" s="16">
        <f>B5/2500</f>
        <v>0.84</v>
      </c>
      <c r="F5" s="16">
        <f>E5</f>
        <v>0.84</v>
      </c>
      <c r="G5" s="94">
        <f t="shared" ref="G5:G6" si="5">(D5-B5)/F5</f>
        <v>125</v>
      </c>
      <c r="H5" s="61"/>
      <c r="I5" s="21"/>
      <c r="J5" s="27"/>
      <c r="K5" s="20">
        <f>D5+I5-J5</f>
        <v>2205</v>
      </c>
      <c r="L5" s="83">
        <f>(0.7*B5)</f>
        <v>1470</v>
      </c>
      <c r="M5" s="97">
        <f t="shared" ref="M5:M6" si="6">E5*50/B5</f>
        <v>0.02</v>
      </c>
      <c r="N5" s="27"/>
      <c r="O5" s="21"/>
      <c r="P5" s="27"/>
      <c r="Q5" s="20"/>
      <c r="R5" s="16">
        <f>R4+C5+I4</f>
        <v>2205</v>
      </c>
      <c r="S5" s="29">
        <f>(R5-(B3+SUM(I3:I4)))/(B3+SUM(I3:I4))</f>
        <v>0.10249999999999999</v>
      </c>
      <c r="T5" s="29">
        <f t="shared" si="2"/>
        <v>5.0000000000000044E-2</v>
      </c>
      <c r="U5" s="125">
        <f>Y4</f>
        <v>2000</v>
      </c>
      <c r="V5" s="48">
        <f>V4</f>
        <v>100</v>
      </c>
      <c r="W5" s="49">
        <f t="shared" ref="W5:W62" si="7">U5+V5</f>
        <v>2100</v>
      </c>
      <c r="X5" s="49">
        <f t="shared" si="3"/>
        <v>100</v>
      </c>
      <c r="Y5" s="50">
        <f t="shared" ref="Y5:Y62" si="8">W5-X5</f>
        <v>2000</v>
      </c>
      <c r="Z5" s="74">
        <f t="shared" si="4"/>
        <v>1.2050000000000001</v>
      </c>
      <c r="AA5" s="75">
        <f t="shared" ref="AA5:AA26" si="9">AE4</f>
        <v>2410</v>
      </c>
      <c r="AB5" s="75">
        <f t="shared" ref="AB5:AB62" si="10">shadow_wkly_return*Z5</f>
        <v>120.5</v>
      </c>
      <c r="AC5" s="75">
        <f t="shared" ref="AC5:AC62" si="11">AA5+AB5</f>
        <v>2530.5</v>
      </c>
      <c r="AD5" s="75">
        <f t="shared" ref="AD5:AD62" si="12">X5</f>
        <v>100</v>
      </c>
      <c r="AE5" s="76">
        <f t="shared" ref="AE5:AE62" si="13">AC5+AD5</f>
        <v>2630.5</v>
      </c>
      <c r="AF5" s="92"/>
    </row>
    <row r="6" spans="1:32" s="24" customFormat="1" ht="15" thickBot="1">
      <c r="A6" s="1">
        <f>A5+7</f>
        <v>44570</v>
      </c>
      <c r="B6" s="19">
        <f>D5+I5-P5</f>
        <v>2205</v>
      </c>
      <c r="C6" s="70">
        <f>(B6*required_return)</f>
        <v>110.25</v>
      </c>
      <c r="D6" s="20">
        <f>B6+C6</f>
        <v>2315.25</v>
      </c>
      <c r="E6" s="16">
        <f>B6/2500</f>
        <v>0.88200000000000001</v>
      </c>
      <c r="F6" s="16">
        <f>E6</f>
        <v>0.88200000000000001</v>
      </c>
      <c r="G6" s="94">
        <f t="shared" si="5"/>
        <v>125</v>
      </c>
      <c r="H6" s="61"/>
      <c r="I6" s="21"/>
      <c r="J6" s="21"/>
      <c r="K6" s="20">
        <f>D6+I6-J6</f>
        <v>2315.25</v>
      </c>
      <c r="L6" s="83">
        <f>(0.7*B6)</f>
        <v>1543.5</v>
      </c>
      <c r="M6" s="97">
        <f t="shared" si="6"/>
        <v>0.02</v>
      </c>
      <c r="N6" s="27"/>
      <c r="O6" s="21"/>
      <c r="P6" s="27"/>
      <c r="Q6" s="20"/>
      <c r="R6" s="16">
        <f>R5+C6+I5</f>
        <v>2315.25</v>
      </c>
      <c r="S6" s="29">
        <f>(R6-(B3+SUM(I3:I5)))/(B3+SUM(I3:I5))</f>
        <v>0.15762499999999999</v>
      </c>
      <c r="T6" s="29">
        <f t="shared" si="2"/>
        <v>5.0000000000000044E-2</v>
      </c>
      <c r="U6" s="126">
        <f t="shared" ref="U6:U62" si="14">Y5</f>
        <v>2000</v>
      </c>
      <c r="V6" s="51">
        <f t="shared" ref="V6:V62" si="15">V5</f>
        <v>100</v>
      </c>
      <c r="W6" s="52">
        <f>U6+V6</f>
        <v>2100</v>
      </c>
      <c r="X6" s="52">
        <f t="shared" si="3"/>
        <v>100</v>
      </c>
      <c r="Y6" s="53">
        <f t="shared" si="8"/>
        <v>2000</v>
      </c>
      <c r="Z6" s="77">
        <f>(AA6/U6)</f>
        <v>1.31525</v>
      </c>
      <c r="AA6" s="78">
        <f t="shared" si="9"/>
        <v>2630.5</v>
      </c>
      <c r="AB6" s="78">
        <f t="shared" si="10"/>
        <v>131.52500000000001</v>
      </c>
      <c r="AC6" s="78">
        <f t="shared" si="11"/>
        <v>2762.0250000000001</v>
      </c>
      <c r="AD6" s="78">
        <f t="shared" si="12"/>
        <v>100</v>
      </c>
      <c r="AE6" s="79">
        <f t="shared" si="13"/>
        <v>2862.0250000000001</v>
      </c>
      <c r="AF6" s="92"/>
    </row>
    <row r="7" spans="1:32" s="24" customFormat="1" ht="15" thickBot="1">
      <c r="A7" s="2"/>
      <c r="B7" s="3"/>
      <c r="C7" s="14"/>
      <c r="D7" s="4"/>
      <c r="E7" s="4"/>
      <c r="F7" s="4"/>
      <c r="G7" s="4"/>
      <c r="H7" s="62"/>
      <c r="I7" s="4"/>
      <c r="J7" s="4"/>
      <c r="K7" s="4"/>
      <c r="L7" s="5"/>
      <c r="M7" s="4"/>
      <c r="N7" s="4"/>
      <c r="O7" s="4"/>
      <c r="P7" s="43"/>
      <c r="Q7" s="4"/>
      <c r="R7" s="4"/>
      <c r="S7" s="30"/>
      <c r="T7" s="30"/>
      <c r="U7" s="123">
        <f t="shared" si="14"/>
        <v>2000</v>
      </c>
      <c r="V7" s="54">
        <f t="shared" si="15"/>
        <v>100</v>
      </c>
      <c r="W7" s="46">
        <f t="shared" si="7"/>
        <v>2100</v>
      </c>
      <c r="X7" s="46">
        <f t="shared" si="3"/>
        <v>100</v>
      </c>
      <c r="Y7" s="47">
        <f t="shared" si="8"/>
        <v>2000</v>
      </c>
      <c r="Z7" s="67">
        <f t="shared" si="4"/>
        <v>1.4310125</v>
      </c>
      <c r="AA7" s="54">
        <f t="shared" si="9"/>
        <v>2862.0250000000001</v>
      </c>
      <c r="AB7" s="46">
        <f t="shared" si="10"/>
        <v>143.10124999999999</v>
      </c>
      <c r="AC7" s="46">
        <f t="shared" si="11"/>
        <v>3005.1262500000003</v>
      </c>
      <c r="AD7" s="46">
        <f t="shared" si="12"/>
        <v>100</v>
      </c>
      <c r="AE7" s="47">
        <f t="shared" si="13"/>
        <v>3105.1262500000003</v>
      </c>
      <c r="AF7" s="92"/>
    </row>
    <row r="8" spans="1:32" s="24" customFormat="1">
      <c r="A8" s="1">
        <f>A6+7</f>
        <v>44577</v>
      </c>
      <c r="B8" s="19">
        <f>D6+I6-P6</f>
        <v>2315.25</v>
      </c>
      <c r="C8" s="70">
        <f>(B8*required_return)</f>
        <v>115.7625</v>
      </c>
      <c r="D8" s="16">
        <f>B8+C8</f>
        <v>2431.0124999999998</v>
      </c>
      <c r="E8" s="16">
        <f>B8/2500</f>
        <v>0.92610000000000003</v>
      </c>
      <c r="F8" s="16">
        <f>E8</f>
        <v>0.92610000000000003</v>
      </c>
      <c r="G8" s="95">
        <f>(D8-B8)/F8</f>
        <v>124.9999999999998</v>
      </c>
      <c r="H8" s="61"/>
      <c r="I8" s="21"/>
      <c r="J8" s="21"/>
      <c r="K8" s="16">
        <f>D8+I8-J8</f>
        <v>2431.0124999999998</v>
      </c>
      <c r="L8" s="83">
        <f>(0.7*B8)</f>
        <v>1620.675</v>
      </c>
      <c r="M8" s="97">
        <f>E8*50/B8</f>
        <v>0.02</v>
      </c>
      <c r="N8" s="82"/>
      <c r="O8" s="85"/>
      <c r="P8" s="44"/>
      <c r="Q8" s="20"/>
      <c r="R8" s="16">
        <f>R6+C8+I6</f>
        <v>2431.0124999999998</v>
      </c>
      <c r="S8" s="29">
        <f>(R8-(B3+SUM(I3:I6)))/(B3+SUM(I3:I6))</f>
        <v>0.2155062499999999</v>
      </c>
      <c r="T8" s="29">
        <f>D8/B8-1</f>
        <v>4.9999999999999822E-2</v>
      </c>
      <c r="U8" s="125">
        <f t="shared" si="14"/>
        <v>2000</v>
      </c>
      <c r="V8" s="48">
        <f t="shared" si="15"/>
        <v>100</v>
      </c>
      <c r="W8" s="49">
        <f t="shared" si="7"/>
        <v>2100</v>
      </c>
      <c r="X8" s="49">
        <f t="shared" si="3"/>
        <v>100</v>
      </c>
      <c r="Y8" s="50">
        <f t="shared" si="8"/>
        <v>2000</v>
      </c>
      <c r="Z8" s="68">
        <f t="shared" si="4"/>
        <v>1.552563125</v>
      </c>
      <c r="AA8" s="48">
        <f t="shared" si="9"/>
        <v>3105.1262500000003</v>
      </c>
      <c r="AB8" s="49">
        <f t="shared" si="10"/>
        <v>155.25631250000001</v>
      </c>
      <c r="AC8" s="49">
        <f t="shared" si="11"/>
        <v>3260.3825625000004</v>
      </c>
      <c r="AD8" s="49">
        <f t="shared" si="12"/>
        <v>100</v>
      </c>
      <c r="AE8" s="50">
        <f t="shared" si="13"/>
        <v>3360.3825625000004</v>
      </c>
    </row>
    <row r="9" spans="1:32" s="24" customFormat="1">
      <c r="A9" s="1">
        <f>A8+7</f>
        <v>44584</v>
      </c>
      <c r="B9" s="19">
        <f>D8+I8-P8</f>
        <v>2431.0124999999998</v>
      </c>
      <c r="C9" s="70">
        <f>(B9*required_return)</f>
        <v>121.550625</v>
      </c>
      <c r="D9" s="20">
        <f>B9+C9</f>
        <v>2552.5631249999997</v>
      </c>
      <c r="E9" s="16">
        <f>B9/2200</f>
        <v>1.1050056818181817</v>
      </c>
      <c r="F9" s="16">
        <f>E9</f>
        <v>1.1050056818181817</v>
      </c>
      <c r="G9" s="94">
        <f t="shared" ref="G9:G11" si="16">(D9-B9)/F9</f>
        <v>109.99999999999989</v>
      </c>
      <c r="H9" s="61"/>
      <c r="I9" s="21"/>
      <c r="J9" s="21"/>
      <c r="K9" s="20">
        <f>D9+I9-J9</f>
        <v>2552.5631249999997</v>
      </c>
      <c r="L9" s="83">
        <f>(0.7*B9)</f>
        <v>1701.7087499999998</v>
      </c>
      <c r="M9" s="97">
        <f>E9*50/B9</f>
        <v>2.2727272727272724E-2</v>
      </c>
      <c r="N9" s="82"/>
      <c r="O9" s="85"/>
      <c r="P9" s="44"/>
      <c r="Q9" s="20"/>
      <c r="R9" s="16">
        <f>R8+C9+I8</f>
        <v>2552.5631249999997</v>
      </c>
      <c r="S9" s="29">
        <f>(R9-(B3+SUM(I3:I8)))/(B3+SUM(I3:I8))</f>
        <v>0.27628156249999986</v>
      </c>
      <c r="T9" s="29">
        <f t="shared" ref="T9:T11" si="17">D9/B9-1</f>
        <v>5.0000000000000044E-2</v>
      </c>
      <c r="U9" s="125">
        <f t="shared" si="14"/>
        <v>2000</v>
      </c>
      <c r="V9" s="48">
        <f t="shared" si="15"/>
        <v>100</v>
      </c>
      <c r="W9" s="49">
        <f t="shared" si="7"/>
        <v>2100</v>
      </c>
      <c r="X9" s="49">
        <f t="shared" si="3"/>
        <v>100</v>
      </c>
      <c r="Y9" s="50">
        <f t="shared" si="8"/>
        <v>2000</v>
      </c>
      <c r="Z9" s="68">
        <f t="shared" si="4"/>
        <v>1.6801912812500002</v>
      </c>
      <c r="AA9" s="48">
        <f t="shared" si="9"/>
        <v>3360.3825625000004</v>
      </c>
      <c r="AB9" s="49">
        <f t="shared" si="10"/>
        <v>168.01912812500001</v>
      </c>
      <c r="AC9" s="49">
        <f t="shared" si="11"/>
        <v>3528.4016906250004</v>
      </c>
      <c r="AD9" s="49">
        <f t="shared" si="12"/>
        <v>100</v>
      </c>
      <c r="AE9" s="50">
        <f t="shared" si="13"/>
        <v>3628.4016906250004</v>
      </c>
    </row>
    <row r="10" spans="1:32" s="24" customFormat="1" ht="15" thickBot="1">
      <c r="A10" s="121">
        <f>A9+7</f>
        <v>44591</v>
      </c>
      <c r="B10" s="120">
        <f>D9+I9-P9</f>
        <v>2552.5631249999997</v>
      </c>
      <c r="C10" s="70">
        <f>(B10*required_return)</f>
        <v>127.62815624999999</v>
      </c>
      <c r="D10" s="20">
        <f>B10+C10</f>
        <v>2680.1912812499995</v>
      </c>
      <c r="E10" s="16">
        <f>B10/2200</f>
        <v>1.1602559659090907</v>
      </c>
      <c r="F10" s="16">
        <f>E10</f>
        <v>1.1602559659090907</v>
      </c>
      <c r="G10" s="94">
        <f t="shared" si="16"/>
        <v>109.99999999999989</v>
      </c>
      <c r="H10" s="61"/>
      <c r="I10" s="21"/>
      <c r="J10" s="21"/>
      <c r="K10" s="20">
        <f>D10+I10-J10</f>
        <v>2680.1912812499995</v>
      </c>
      <c r="L10" s="83">
        <f>(0.7*B10)</f>
        <v>1786.7941874999997</v>
      </c>
      <c r="M10" s="97">
        <f t="shared" ref="M10:M11" si="18">E10*50/B10</f>
        <v>2.2727272727272728E-2</v>
      </c>
      <c r="N10" s="82"/>
      <c r="O10" s="85"/>
      <c r="P10" s="44"/>
      <c r="Q10" s="20"/>
      <c r="R10" s="16">
        <f>R9+C10+I9</f>
        <v>2680.1912812499995</v>
      </c>
      <c r="S10" s="29">
        <f>(R10-(B3+SUM(I3:I9)))/(B3+SUM(I3:I9))</f>
        <v>0.34009564062499975</v>
      </c>
      <c r="T10" s="29">
        <f t="shared" si="17"/>
        <v>5.0000000000000044E-2</v>
      </c>
      <c r="U10" s="126">
        <f t="shared" si="14"/>
        <v>2000</v>
      </c>
      <c r="V10" s="51">
        <f t="shared" si="15"/>
        <v>100</v>
      </c>
      <c r="W10" s="52">
        <f t="shared" si="7"/>
        <v>2100</v>
      </c>
      <c r="X10" s="52">
        <f t="shared" si="3"/>
        <v>100</v>
      </c>
      <c r="Y10" s="53">
        <f t="shared" si="8"/>
        <v>2000</v>
      </c>
      <c r="Z10" s="69">
        <f t="shared" si="4"/>
        <v>1.8142008453125003</v>
      </c>
      <c r="AA10" s="51">
        <f t="shared" si="9"/>
        <v>3628.4016906250004</v>
      </c>
      <c r="AB10" s="52">
        <f t="shared" si="10"/>
        <v>181.42008453125001</v>
      </c>
      <c r="AC10" s="52">
        <f t="shared" si="11"/>
        <v>3809.8217751562502</v>
      </c>
      <c r="AD10" s="52">
        <f t="shared" si="12"/>
        <v>100</v>
      </c>
      <c r="AE10" s="53">
        <f t="shared" si="13"/>
        <v>3909.8217751562502</v>
      </c>
    </row>
    <row r="11" spans="1:32" s="24" customFormat="1" ht="15" thickBot="1">
      <c r="A11" s="1">
        <f>A10+7</f>
        <v>44598</v>
      </c>
      <c r="B11" s="19">
        <f>D10+I10-P10</f>
        <v>2680.1912812499995</v>
      </c>
      <c r="C11" s="70">
        <f>(B11*required_return)</f>
        <v>134.00956406249998</v>
      </c>
      <c r="D11" s="20">
        <f>B11+C11</f>
        <v>2814.2008453124995</v>
      </c>
      <c r="E11" s="16">
        <f>B11/2200</f>
        <v>1.2182687642045453</v>
      </c>
      <c r="F11" s="16">
        <f>E11</f>
        <v>1.2182687642045453</v>
      </c>
      <c r="G11" s="94">
        <f t="shared" si="16"/>
        <v>109.99999999999999</v>
      </c>
      <c r="H11" s="61"/>
      <c r="I11" s="21"/>
      <c r="J11" s="21"/>
      <c r="K11" s="20">
        <f>D11+I11-J11</f>
        <v>2814.2008453124995</v>
      </c>
      <c r="L11" s="83">
        <f>(0.7*B11)</f>
        <v>1876.1338968749994</v>
      </c>
      <c r="M11" s="97">
        <f t="shared" si="18"/>
        <v>2.2727272727272731E-2</v>
      </c>
      <c r="N11" s="82"/>
      <c r="O11" s="85"/>
      <c r="P11" s="44"/>
      <c r="Q11" s="20"/>
      <c r="R11" s="16">
        <f>R10+C11+I10</f>
        <v>2814.2008453124995</v>
      </c>
      <c r="S11" s="29">
        <f>(R11-(B3+SUM(I3:I10)))/(B3+SUM(I3:I10))</f>
        <v>0.40710042265624974</v>
      </c>
      <c r="T11" s="29">
        <f t="shared" si="17"/>
        <v>5.0000000000000044E-2</v>
      </c>
      <c r="U11" s="123">
        <f t="shared" si="14"/>
        <v>2000</v>
      </c>
      <c r="V11" s="54">
        <f t="shared" si="15"/>
        <v>100</v>
      </c>
      <c r="W11" s="46">
        <f t="shared" si="7"/>
        <v>2100</v>
      </c>
      <c r="X11" s="46">
        <f t="shared" si="3"/>
        <v>100</v>
      </c>
      <c r="Y11" s="47">
        <f t="shared" si="8"/>
        <v>2000</v>
      </c>
      <c r="Z11" s="67">
        <f t="shared" si="4"/>
        <v>1.9549108875781251</v>
      </c>
      <c r="AA11" s="54">
        <f t="shared" si="9"/>
        <v>3909.8217751562502</v>
      </c>
      <c r="AB11" s="46">
        <f t="shared" si="10"/>
        <v>195.49108875781252</v>
      </c>
      <c r="AC11" s="46">
        <f t="shared" si="11"/>
        <v>4105.3128639140623</v>
      </c>
      <c r="AD11" s="46">
        <f t="shared" si="12"/>
        <v>100</v>
      </c>
      <c r="AE11" s="47">
        <f t="shared" si="13"/>
        <v>4205.3128639140623</v>
      </c>
    </row>
    <row r="12" spans="1:32" s="24" customFormat="1" ht="15" thickBot="1">
      <c r="A12" s="2"/>
      <c r="B12" s="3"/>
      <c r="C12" s="4"/>
      <c r="D12" s="4"/>
      <c r="E12" s="4"/>
      <c r="F12" s="4"/>
      <c r="G12" s="4"/>
      <c r="H12" s="62"/>
      <c r="I12" s="4"/>
      <c r="J12" s="4"/>
      <c r="K12" s="4"/>
      <c r="L12" s="5"/>
      <c r="M12" s="4"/>
      <c r="N12" s="4"/>
      <c r="O12" s="4"/>
      <c r="P12" s="43"/>
      <c r="Q12" s="4"/>
      <c r="R12" s="4"/>
      <c r="S12" s="30"/>
      <c r="T12" s="30"/>
      <c r="U12" s="125">
        <f t="shared" si="14"/>
        <v>2000</v>
      </c>
      <c r="V12" s="48">
        <f t="shared" si="15"/>
        <v>100</v>
      </c>
      <c r="W12" s="49">
        <f t="shared" si="7"/>
        <v>2100</v>
      </c>
      <c r="X12" s="49">
        <f t="shared" si="3"/>
        <v>100</v>
      </c>
      <c r="Y12" s="50">
        <f t="shared" si="8"/>
        <v>2000</v>
      </c>
      <c r="Z12" s="68">
        <f t="shared" si="4"/>
        <v>2.1026564319570311</v>
      </c>
      <c r="AA12" s="48">
        <f t="shared" si="9"/>
        <v>4205.3128639140623</v>
      </c>
      <c r="AB12" s="49">
        <f t="shared" si="10"/>
        <v>210.26564319570312</v>
      </c>
      <c r="AC12" s="49">
        <f t="shared" si="11"/>
        <v>4415.5785071097653</v>
      </c>
      <c r="AD12" s="49">
        <f t="shared" si="12"/>
        <v>100</v>
      </c>
      <c r="AE12" s="50">
        <f t="shared" si="13"/>
        <v>4515.5785071097653</v>
      </c>
    </row>
    <row r="13" spans="1:32" s="24" customFormat="1">
      <c r="A13" s="1">
        <f>A11+7</f>
        <v>44605</v>
      </c>
      <c r="B13" s="19">
        <f>D11+I11-P11</f>
        <v>2814.2008453124995</v>
      </c>
      <c r="C13" s="70">
        <f>(B13*required_return)</f>
        <v>140.71004226562499</v>
      </c>
      <c r="D13" s="16">
        <f>B13+C13</f>
        <v>2954.9108875781244</v>
      </c>
      <c r="E13" s="16">
        <f>B13/2200</f>
        <v>1.2791822024147725</v>
      </c>
      <c r="F13" s="16">
        <f>E13</f>
        <v>1.2791822024147725</v>
      </c>
      <c r="G13" s="95">
        <f>(D13-B13)/F13</f>
        <v>109.99999999999994</v>
      </c>
      <c r="H13" s="63"/>
      <c r="I13" s="23"/>
      <c r="J13" s="23"/>
      <c r="K13" s="20">
        <f>D13+I13-J13</f>
        <v>2954.9108875781244</v>
      </c>
      <c r="L13" s="83">
        <f>(0.7*B13)</f>
        <v>1969.9405917187496</v>
      </c>
      <c r="M13" s="97">
        <f>E13*50/B13</f>
        <v>2.2727272727272728E-2</v>
      </c>
      <c r="N13" s="82"/>
      <c r="O13" s="85"/>
      <c r="P13" s="44"/>
      <c r="Q13" s="20"/>
      <c r="R13" s="16">
        <f>R11+C13+I11</f>
        <v>2954.9108875781244</v>
      </c>
      <c r="S13" s="29">
        <f>(R13-(B3+SUM(I3:I11)))/(B3+SUM(I3:I11))</f>
        <v>0.47745544378906218</v>
      </c>
      <c r="T13" s="29">
        <f>D13/B13-1</f>
        <v>5.0000000000000044E-2</v>
      </c>
      <c r="U13" s="125">
        <f t="shared" si="14"/>
        <v>2000</v>
      </c>
      <c r="V13" s="48">
        <f t="shared" si="15"/>
        <v>100</v>
      </c>
      <c r="W13" s="49">
        <f t="shared" si="7"/>
        <v>2100</v>
      </c>
      <c r="X13" s="49">
        <f t="shared" si="3"/>
        <v>100</v>
      </c>
      <c r="Y13" s="50">
        <f t="shared" si="8"/>
        <v>2000</v>
      </c>
      <c r="Z13" s="68">
        <f t="shared" si="4"/>
        <v>2.2577892535548827</v>
      </c>
      <c r="AA13" s="48">
        <f t="shared" si="9"/>
        <v>4515.5785071097653</v>
      </c>
      <c r="AB13" s="49">
        <f t="shared" si="10"/>
        <v>225.77892535548827</v>
      </c>
      <c r="AC13" s="49">
        <f t="shared" si="11"/>
        <v>4741.3574324652536</v>
      </c>
      <c r="AD13" s="49">
        <f t="shared" si="12"/>
        <v>100</v>
      </c>
      <c r="AE13" s="50">
        <f t="shared" si="13"/>
        <v>4841.3574324652536</v>
      </c>
    </row>
    <row r="14" spans="1:32" s="24" customFormat="1" ht="15" thickBot="1">
      <c r="A14" s="1">
        <f>A13+7</f>
        <v>44612</v>
      </c>
      <c r="B14" s="19">
        <f>D13+I13-P13</f>
        <v>2954.9108875781244</v>
      </c>
      <c r="C14" s="70">
        <f>(B14*required_return)</f>
        <v>147.74554437890623</v>
      </c>
      <c r="D14" s="20">
        <f>B14+C14</f>
        <v>3102.6564319570307</v>
      </c>
      <c r="E14" s="16">
        <f>B14/2200</f>
        <v>1.3431413125355112</v>
      </c>
      <c r="F14" s="16">
        <f>E14</f>
        <v>1.3431413125355112</v>
      </c>
      <c r="G14" s="94">
        <f t="shared" ref="G14:G16" si="19">(D14-B14)/F14</f>
        <v>110.00000000000004</v>
      </c>
      <c r="H14" s="61"/>
      <c r="I14" s="21"/>
      <c r="J14" s="21"/>
      <c r="K14" s="20">
        <f>D14+I14-J14</f>
        <v>3102.6564319570307</v>
      </c>
      <c r="L14" s="83">
        <f>(0.7*B14)</f>
        <v>2068.4376213046871</v>
      </c>
      <c r="M14" s="97">
        <f>E14*50/B14</f>
        <v>2.2727272727272731E-2</v>
      </c>
      <c r="N14" s="82"/>
      <c r="O14" s="85"/>
      <c r="P14" s="44"/>
      <c r="Q14" s="20"/>
      <c r="R14" s="16">
        <f>R13+C14+I13</f>
        <v>3102.6564319570307</v>
      </c>
      <c r="S14" s="29">
        <f>(R14-(B3+SUM(I3:I13)))/(B3+SUM(I3:I13))</f>
        <v>0.55132821597851533</v>
      </c>
      <c r="T14" s="29">
        <f t="shared" ref="T14:T16" si="20">D14/B14-1</f>
        <v>5.0000000000000044E-2</v>
      </c>
      <c r="U14" s="126">
        <f t="shared" si="14"/>
        <v>2000</v>
      </c>
      <c r="V14" s="51">
        <f t="shared" si="15"/>
        <v>100</v>
      </c>
      <c r="W14" s="52">
        <f t="shared" si="7"/>
        <v>2100</v>
      </c>
      <c r="X14" s="52">
        <f t="shared" si="3"/>
        <v>100</v>
      </c>
      <c r="Y14" s="53">
        <f t="shared" si="8"/>
        <v>2000</v>
      </c>
      <c r="Z14" s="69">
        <f t="shared" si="4"/>
        <v>2.4206787162326266</v>
      </c>
      <c r="AA14" s="51">
        <f t="shared" si="9"/>
        <v>4841.3574324652536</v>
      </c>
      <c r="AB14" s="52">
        <f t="shared" si="10"/>
        <v>242.06787162326268</v>
      </c>
      <c r="AC14" s="52">
        <f t="shared" si="11"/>
        <v>5083.425304088516</v>
      </c>
      <c r="AD14" s="52">
        <f t="shared" si="12"/>
        <v>100</v>
      </c>
      <c r="AE14" s="53">
        <f t="shared" si="13"/>
        <v>5183.425304088516</v>
      </c>
    </row>
    <row r="15" spans="1:32" s="24" customFormat="1">
      <c r="A15" s="1">
        <f>A14+7</f>
        <v>44619</v>
      </c>
      <c r="B15" s="19">
        <f>D14+I14-P14</f>
        <v>3102.6564319570307</v>
      </c>
      <c r="C15" s="70">
        <f>(B15*required_return)</f>
        <v>155.13282159785155</v>
      </c>
      <c r="D15" s="20">
        <f>B15+C15</f>
        <v>3257.7892535548822</v>
      </c>
      <c r="E15" s="16">
        <f>B15/2200</f>
        <v>1.4102983781622866</v>
      </c>
      <c r="F15" s="16">
        <f>E15</f>
        <v>1.4102983781622866</v>
      </c>
      <c r="G15" s="94">
        <f t="shared" si="19"/>
        <v>109.99999999999997</v>
      </c>
      <c r="H15" s="61"/>
      <c r="I15" s="21"/>
      <c r="J15" s="21"/>
      <c r="K15" s="20">
        <f>D15+I15-J15</f>
        <v>3257.7892535548822</v>
      </c>
      <c r="L15" s="83">
        <f>(0.7*B15)</f>
        <v>2171.8595023699213</v>
      </c>
      <c r="M15" s="97">
        <f t="shared" ref="M15:M16" si="21">E15*50/B15</f>
        <v>2.2727272727272728E-2</v>
      </c>
      <c r="N15" s="82"/>
      <c r="O15" s="85"/>
      <c r="P15" s="44"/>
      <c r="Q15" s="20"/>
      <c r="R15" s="16">
        <f>R14+C15+I14</f>
        <v>3257.7892535548822</v>
      </c>
      <c r="S15" s="29">
        <f>(R15-(B3+SUM(I3:I14)))/(B3+SUM(I3:I14))</f>
        <v>0.62889462677744112</v>
      </c>
      <c r="T15" s="29">
        <f t="shared" si="20"/>
        <v>5.0000000000000044E-2</v>
      </c>
      <c r="U15" s="123">
        <f t="shared" si="14"/>
        <v>2000</v>
      </c>
      <c r="V15" s="54">
        <f t="shared" si="15"/>
        <v>100</v>
      </c>
      <c r="W15" s="46">
        <f t="shared" si="7"/>
        <v>2100</v>
      </c>
      <c r="X15" s="46">
        <f t="shared" si="3"/>
        <v>100</v>
      </c>
      <c r="Y15" s="47">
        <f t="shared" si="8"/>
        <v>2000</v>
      </c>
      <c r="Z15" s="67">
        <f t="shared" si="4"/>
        <v>2.5917126520442579</v>
      </c>
      <c r="AA15" s="54">
        <f t="shared" si="9"/>
        <v>5183.425304088516</v>
      </c>
      <c r="AB15" s="46">
        <f t="shared" si="10"/>
        <v>259.17126520442582</v>
      </c>
      <c r="AC15" s="46">
        <f t="shared" si="11"/>
        <v>5442.5965692929421</v>
      </c>
      <c r="AD15" s="46">
        <f t="shared" si="12"/>
        <v>100</v>
      </c>
      <c r="AE15" s="47">
        <f t="shared" si="13"/>
        <v>5542.5965692929421</v>
      </c>
    </row>
    <row r="16" spans="1:32" s="24" customFormat="1" ht="15" thickBot="1">
      <c r="A16" s="1">
        <f>A15+7</f>
        <v>44626</v>
      </c>
      <c r="B16" s="19">
        <f>D15+I15-P15</f>
        <v>3257.7892535548822</v>
      </c>
      <c r="C16" s="70">
        <f>(B16*required_return)</f>
        <v>162.88946267774412</v>
      </c>
      <c r="D16" s="20">
        <f>B16+C16</f>
        <v>3420.6787162326264</v>
      </c>
      <c r="E16" s="16">
        <f>B16/2200</f>
        <v>1.4808132970704009</v>
      </c>
      <c r="F16" s="16">
        <f>E16</f>
        <v>1.4808132970704009</v>
      </c>
      <c r="G16" s="94">
        <f t="shared" si="19"/>
        <v>110.00000000000006</v>
      </c>
      <c r="H16" s="61"/>
      <c r="I16" s="21"/>
      <c r="J16" s="21"/>
      <c r="K16" s="20">
        <f>D16+I16-J16</f>
        <v>3420.6787162326264</v>
      </c>
      <c r="L16" s="83">
        <f>(0.7*B16)</f>
        <v>2280.4524774884176</v>
      </c>
      <c r="M16" s="97">
        <f t="shared" si="21"/>
        <v>2.2727272727272724E-2</v>
      </c>
      <c r="N16" s="82"/>
      <c r="O16" s="85"/>
      <c r="P16" s="44"/>
      <c r="Q16" s="20"/>
      <c r="R16" s="16">
        <f>R15+C16+I15</f>
        <v>3420.6787162326264</v>
      </c>
      <c r="S16" s="29">
        <f>(R16-(B3+SUM(I3:I15)))/(B3+SUM(I3:I15))</f>
        <v>0.71033935811631321</v>
      </c>
      <c r="T16" s="29">
        <f t="shared" si="20"/>
        <v>5.0000000000000044E-2</v>
      </c>
      <c r="U16" s="125">
        <f t="shared" si="14"/>
        <v>2000</v>
      </c>
      <c r="V16" s="48">
        <f t="shared" si="15"/>
        <v>100</v>
      </c>
      <c r="W16" s="49">
        <f t="shared" si="7"/>
        <v>2100</v>
      </c>
      <c r="X16" s="49">
        <f t="shared" si="3"/>
        <v>100</v>
      </c>
      <c r="Y16" s="50">
        <f t="shared" si="8"/>
        <v>2000</v>
      </c>
      <c r="Z16" s="68">
        <f t="shared" si="4"/>
        <v>2.7712982846464711</v>
      </c>
      <c r="AA16" s="48">
        <f t="shared" si="9"/>
        <v>5542.5965692929421</v>
      </c>
      <c r="AB16" s="49">
        <f t="shared" si="10"/>
        <v>277.12982846464712</v>
      </c>
      <c r="AC16" s="49">
        <f t="shared" si="11"/>
        <v>5819.7263977575894</v>
      </c>
      <c r="AD16" s="49">
        <f t="shared" si="12"/>
        <v>100</v>
      </c>
      <c r="AE16" s="50">
        <f t="shared" si="13"/>
        <v>5919.7263977575894</v>
      </c>
    </row>
    <row r="17" spans="1:31" s="24" customFormat="1" ht="15" thickBot="1">
      <c r="A17" s="2"/>
      <c r="B17" s="3"/>
      <c r="C17" s="14"/>
      <c r="D17" s="4"/>
      <c r="E17" s="4"/>
      <c r="F17" s="4"/>
      <c r="G17" s="4"/>
      <c r="H17" s="62"/>
      <c r="I17" s="4"/>
      <c r="J17" s="4"/>
      <c r="K17" s="4"/>
      <c r="L17" s="5"/>
      <c r="M17" s="4"/>
      <c r="N17" s="4"/>
      <c r="O17" s="4"/>
      <c r="P17" s="43"/>
      <c r="Q17" s="4"/>
      <c r="R17" s="4"/>
      <c r="S17" s="30"/>
      <c r="T17" s="30"/>
      <c r="U17" s="125">
        <f t="shared" si="14"/>
        <v>2000</v>
      </c>
      <c r="V17" s="48">
        <f t="shared" si="15"/>
        <v>100</v>
      </c>
      <c r="W17" s="49">
        <f t="shared" si="7"/>
        <v>2100</v>
      </c>
      <c r="X17" s="49">
        <f t="shared" si="3"/>
        <v>100</v>
      </c>
      <c r="Y17" s="50">
        <f t="shared" si="8"/>
        <v>2000</v>
      </c>
      <c r="Z17" s="68">
        <f t="shared" si="4"/>
        <v>2.9598631988787947</v>
      </c>
      <c r="AA17" s="48">
        <f t="shared" si="9"/>
        <v>5919.7263977575894</v>
      </c>
      <c r="AB17" s="49">
        <f t="shared" si="10"/>
        <v>295.98631988787946</v>
      </c>
      <c r="AC17" s="49">
        <f t="shared" si="11"/>
        <v>6215.7127176454687</v>
      </c>
      <c r="AD17" s="49">
        <f t="shared" si="12"/>
        <v>100</v>
      </c>
      <c r="AE17" s="50">
        <f t="shared" si="13"/>
        <v>6315.7127176454687</v>
      </c>
    </row>
    <row r="18" spans="1:31" s="24" customFormat="1" ht="15" thickBot="1">
      <c r="A18" s="1">
        <f>A16+7</f>
        <v>44633</v>
      </c>
      <c r="B18" s="19">
        <f>D16+I16-P16</f>
        <v>3420.6787162326264</v>
      </c>
      <c r="C18" s="70">
        <f>(B18*required_return)</f>
        <v>171.03393581163132</v>
      </c>
      <c r="D18" s="16">
        <f>B18+C18</f>
        <v>3591.7126520442575</v>
      </c>
      <c r="E18" s="16">
        <f>B18/2200</f>
        <v>1.554853961923921</v>
      </c>
      <c r="F18" s="16">
        <f>E18</f>
        <v>1.554853961923921</v>
      </c>
      <c r="G18" s="95">
        <f>(D18-B18)/F18</f>
        <v>109.99999999999991</v>
      </c>
      <c r="H18" s="61"/>
      <c r="I18" s="21"/>
      <c r="J18" s="21"/>
      <c r="K18" s="16">
        <f>D18+I18-J18</f>
        <v>3591.7126520442575</v>
      </c>
      <c r="L18" s="83">
        <f>(0.7*B18)</f>
        <v>2394.4751013628384</v>
      </c>
      <c r="M18" s="97">
        <f>E18*50/B18</f>
        <v>2.2727272727272728E-2</v>
      </c>
      <c r="N18" s="82"/>
      <c r="O18" s="85"/>
      <c r="P18" s="44"/>
      <c r="Q18" s="20"/>
      <c r="R18" s="16">
        <f>R16+C18+I16</f>
        <v>3591.7126520442575</v>
      </c>
      <c r="S18" s="29">
        <f>(R18-(B3+SUM(I3:I16)))/(B3+SUM(I3:I16))</f>
        <v>0.79585632602212875</v>
      </c>
      <c r="T18" s="29">
        <f>D18/B18-1</f>
        <v>5.0000000000000044E-2</v>
      </c>
      <c r="U18" s="126">
        <f t="shared" si="14"/>
        <v>2000</v>
      </c>
      <c r="V18" s="51">
        <f t="shared" si="15"/>
        <v>100</v>
      </c>
      <c r="W18" s="52">
        <f t="shared" si="7"/>
        <v>2100</v>
      </c>
      <c r="X18" s="52">
        <f t="shared" si="3"/>
        <v>100</v>
      </c>
      <c r="Y18" s="53">
        <f t="shared" si="8"/>
        <v>2000</v>
      </c>
      <c r="Z18" s="69">
        <f t="shared" si="4"/>
        <v>3.1578563588227344</v>
      </c>
      <c r="AA18" s="51">
        <f t="shared" si="9"/>
        <v>6315.7127176454687</v>
      </c>
      <c r="AB18" s="52">
        <f t="shared" si="10"/>
        <v>315.78563588227343</v>
      </c>
      <c r="AC18" s="52">
        <f t="shared" si="11"/>
        <v>6631.4983535277424</v>
      </c>
      <c r="AD18" s="52">
        <f t="shared" si="12"/>
        <v>100</v>
      </c>
      <c r="AE18" s="53">
        <f t="shared" si="13"/>
        <v>6731.4983535277424</v>
      </c>
    </row>
    <row r="19" spans="1:31" s="24" customFormat="1">
      <c r="A19" s="1">
        <f>A18+7</f>
        <v>44640</v>
      </c>
      <c r="B19" s="19">
        <f>D18+I18-P18</f>
        <v>3591.7126520442575</v>
      </c>
      <c r="C19" s="70">
        <f>(B19*required_return)</f>
        <v>179.58563260221288</v>
      </c>
      <c r="D19" s="20">
        <f>B19+C19</f>
        <v>3771.2982846464706</v>
      </c>
      <c r="E19" s="16">
        <f>B19/2200</f>
        <v>1.6325966600201172</v>
      </c>
      <c r="F19" s="16">
        <f>E19</f>
        <v>1.6325966600201172</v>
      </c>
      <c r="G19" s="94">
        <f t="shared" ref="G19:G21" si="22">(D19-B19)/F19</f>
        <v>110.00000000000011</v>
      </c>
      <c r="H19" s="61"/>
      <c r="I19" s="21"/>
      <c r="J19" s="21"/>
      <c r="K19" s="20">
        <f>D19+I19-J19</f>
        <v>3771.2982846464706</v>
      </c>
      <c r="L19" s="83">
        <f>(0.7*B19)</f>
        <v>2514.19885643098</v>
      </c>
      <c r="M19" s="97">
        <f>E19*50/B19</f>
        <v>2.2727272727272731E-2</v>
      </c>
      <c r="N19" s="82"/>
      <c r="O19" s="85"/>
      <c r="P19" s="44"/>
      <c r="Q19" s="20"/>
      <c r="R19" s="16">
        <f>R18+C19+I18</f>
        <v>3771.2982846464706</v>
      </c>
      <c r="S19" s="29">
        <f>(R19-(B3+SUM(I3:I18)))/(B3+SUM(I3:I18))</f>
        <v>0.88564914232323533</v>
      </c>
      <c r="T19" s="29">
        <f t="shared" ref="T19:T21" si="23">D19/B19-1</f>
        <v>5.0000000000000044E-2</v>
      </c>
      <c r="U19" s="123">
        <f t="shared" si="14"/>
        <v>2000</v>
      </c>
      <c r="V19" s="54">
        <f t="shared" si="15"/>
        <v>100</v>
      </c>
      <c r="W19" s="46">
        <f t="shared" si="7"/>
        <v>2100</v>
      </c>
      <c r="X19" s="46">
        <f t="shared" si="3"/>
        <v>100</v>
      </c>
      <c r="Y19" s="47">
        <f t="shared" si="8"/>
        <v>2000</v>
      </c>
      <c r="Z19" s="67">
        <f t="shared" si="4"/>
        <v>3.3657491767638712</v>
      </c>
      <c r="AA19" s="54">
        <f t="shared" si="9"/>
        <v>6731.4983535277424</v>
      </c>
      <c r="AB19" s="46">
        <f t="shared" si="10"/>
        <v>336.57491767638714</v>
      </c>
      <c r="AC19" s="46">
        <f t="shared" si="11"/>
        <v>7068.0732712041299</v>
      </c>
      <c r="AD19" s="46">
        <f t="shared" si="12"/>
        <v>100</v>
      </c>
      <c r="AE19" s="47">
        <f t="shared" si="13"/>
        <v>7168.0732712041299</v>
      </c>
    </row>
    <row r="20" spans="1:31" s="24" customFormat="1">
      <c r="A20" s="1">
        <f>A19+7</f>
        <v>44647</v>
      </c>
      <c r="B20" s="19">
        <f>D19+I19-P19</f>
        <v>3771.2982846464706</v>
      </c>
      <c r="C20" s="70">
        <f>(B20*required_return)</f>
        <v>188.56491423232353</v>
      </c>
      <c r="D20" s="20">
        <f>B20+C20</f>
        <v>3959.8631988787943</v>
      </c>
      <c r="E20" s="16">
        <f>B20/2200</f>
        <v>1.7142264930211231</v>
      </c>
      <c r="F20" s="16">
        <f>E20</f>
        <v>1.7142264930211231</v>
      </c>
      <c r="G20" s="94">
        <f t="shared" si="22"/>
        <v>110.00000000000006</v>
      </c>
      <c r="H20" s="61"/>
      <c r="I20" s="21"/>
      <c r="J20" s="21"/>
      <c r="K20" s="20">
        <f>D20+I20-J20</f>
        <v>3959.8631988787943</v>
      </c>
      <c r="L20" s="83">
        <f>(0.7*B20)</f>
        <v>2639.9087992525292</v>
      </c>
      <c r="M20" s="97">
        <f t="shared" ref="M20:M21" si="24">E20*50/B20</f>
        <v>2.2727272727272731E-2</v>
      </c>
      <c r="N20" s="82"/>
      <c r="O20" s="85"/>
      <c r="P20" s="44"/>
      <c r="Q20" s="20"/>
      <c r="R20" s="16">
        <f>R19+C20+I19</f>
        <v>3959.8631988787943</v>
      </c>
      <c r="S20" s="29">
        <f>(R20-(B3+SUM(I3:I19)))/(B3+SUM(I3:I19))</f>
        <v>0.97993159943939712</v>
      </c>
      <c r="T20" s="29">
        <f t="shared" si="23"/>
        <v>5.0000000000000044E-2</v>
      </c>
      <c r="U20" s="125">
        <f t="shared" si="14"/>
        <v>2000</v>
      </c>
      <c r="V20" s="48">
        <f t="shared" si="15"/>
        <v>100</v>
      </c>
      <c r="W20" s="49">
        <f t="shared" si="7"/>
        <v>2100</v>
      </c>
      <c r="X20" s="49">
        <f t="shared" si="3"/>
        <v>100</v>
      </c>
      <c r="Y20" s="50">
        <f t="shared" si="8"/>
        <v>2000</v>
      </c>
      <c r="Z20" s="68">
        <f t="shared" si="4"/>
        <v>3.584036635602065</v>
      </c>
      <c r="AA20" s="48">
        <f t="shared" si="9"/>
        <v>7168.0732712041299</v>
      </c>
      <c r="AB20" s="49">
        <f t="shared" si="10"/>
        <v>358.4036635602065</v>
      </c>
      <c r="AC20" s="49">
        <f t="shared" si="11"/>
        <v>7526.476934764336</v>
      </c>
      <c r="AD20" s="49">
        <f t="shared" si="12"/>
        <v>100</v>
      </c>
      <c r="AE20" s="50">
        <f t="shared" si="13"/>
        <v>7626.476934764336</v>
      </c>
    </row>
    <row r="21" spans="1:31" s="24" customFormat="1" ht="15" thickBot="1">
      <c r="A21" s="1">
        <f>A20+7</f>
        <v>44654</v>
      </c>
      <c r="B21" s="19">
        <f>D20+I20-P20</f>
        <v>3959.8631988787943</v>
      </c>
      <c r="C21" s="70">
        <f>(B21*required_return)</f>
        <v>197.99315994393973</v>
      </c>
      <c r="D21" s="20">
        <f>B21+C21</f>
        <v>4157.8563588227344</v>
      </c>
      <c r="E21" s="16">
        <f>B21/2200</f>
        <v>1.7999378176721792</v>
      </c>
      <c r="F21" s="16">
        <f>E21</f>
        <v>1.7999378176721792</v>
      </c>
      <c r="G21" s="94">
        <f t="shared" si="22"/>
        <v>110.00000000000021</v>
      </c>
      <c r="H21" s="61"/>
      <c r="I21" s="21"/>
      <c r="J21" s="21"/>
      <c r="K21" s="20">
        <f>D21+I21-J21</f>
        <v>4157.8563588227344</v>
      </c>
      <c r="L21" s="83">
        <f>(0.7*B21)</f>
        <v>2771.9042392151559</v>
      </c>
      <c r="M21" s="97">
        <f t="shared" si="24"/>
        <v>2.2727272727272724E-2</v>
      </c>
      <c r="N21" s="82"/>
      <c r="O21" s="85"/>
      <c r="P21" s="44"/>
      <c r="Q21" s="20"/>
      <c r="R21" s="16">
        <f>R20+C21+I20</f>
        <v>4157.8563588227344</v>
      </c>
      <c r="S21" s="29">
        <f>(R21-(B3+SUM(I3:I20)))/(B3+SUM(I3:I20))</f>
        <v>1.0789281794113672</v>
      </c>
      <c r="T21" s="29">
        <f t="shared" si="23"/>
        <v>5.0000000000000044E-2</v>
      </c>
      <c r="U21" s="125">
        <f t="shared" si="14"/>
        <v>2000</v>
      </c>
      <c r="V21" s="48">
        <f t="shared" si="15"/>
        <v>100</v>
      </c>
      <c r="W21" s="49">
        <f t="shared" si="7"/>
        <v>2100</v>
      </c>
      <c r="X21" s="49">
        <f t="shared" si="3"/>
        <v>100</v>
      </c>
      <c r="Y21" s="50">
        <f t="shared" si="8"/>
        <v>2000</v>
      </c>
      <c r="Z21" s="68">
        <f t="shared" si="4"/>
        <v>3.8132384673821678</v>
      </c>
      <c r="AA21" s="48">
        <f t="shared" si="9"/>
        <v>7626.476934764336</v>
      </c>
      <c r="AB21" s="49">
        <f t="shared" si="10"/>
        <v>381.32384673821679</v>
      </c>
      <c r="AC21" s="49">
        <f t="shared" si="11"/>
        <v>8007.800781502553</v>
      </c>
      <c r="AD21" s="49">
        <f t="shared" si="12"/>
        <v>100</v>
      </c>
      <c r="AE21" s="50">
        <f t="shared" si="13"/>
        <v>8107.800781502553</v>
      </c>
    </row>
    <row r="22" spans="1:31" s="24" customFormat="1" ht="15" thickBot="1">
      <c r="A22" s="2"/>
      <c r="B22" s="3"/>
      <c r="C22" s="14"/>
      <c r="D22" s="4"/>
      <c r="E22" s="4"/>
      <c r="F22" s="4"/>
      <c r="G22" s="4"/>
      <c r="H22" s="62"/>
      <c r="I22" s="4"/>
      <c r="J22" s="4"/>
      <c r="K22" s="4"/>
      <c r="L22" s="5"/>
      <c r="M22" s="4"/>
      <c r="N22" s="4"/>
      <c r="O22" s="4"/>
      <c r="P22" s="43"/>
      <c r="Q22" s="4"/>
      <c r="R22" s="4"/>
      <c r="S22" s="30"/>
      <c r="T22" s="30"/>
      <c r="U22" s="126">
        <f t="shared" si="14"/>
        <v>2000</v>
      </c>
      <c r="V22" s="51">
        <f t="shared" si="15"/>
        <v>100</v>
      </c>
      <c r="W22" s="52">
        <f t="shared" si="7"/>
        <v>2100</v>
      </c>
      <c r="X22" s="52">
        <f t="shared" si="3"/>
        <v>100</v>
      </c>
      <c r="Y22" s="53">
        <f t="shared" si="8"/>
        <v>2000</v>
      </c>
      <c r="Z22" s="69">
        <f t="shared" si="4"/>
        <v>4.0539003907512763</v>
      </c>
      <c r="AA22" s="51">
        <f t="shared" si="9"/>
        <v>8107.800781502553</v>
      </c>
      <c r="AB22" s="52">
        <f t="shared" si="10"/>
        <v>405.39003907512762</v>
      </c>
      <c r="AC22" s="52">
        <f t="shared" si="11"/>
        <v>8513.1908205776799</v>
      </c>
      <c r="AD22" s="52">
        <f t="shared" si="12"/>
        <v>100</v>
      </c>
      <c r="AE22" s="53">
        <f t="shared" si="13"/>
        <v>8613.1908205776799</v>
      </c>
    </row>
    <row r="23" spans="1:31" s="24" customFormat="1">
      <c r="A23" s="1">
        <f>A21+7</f>
        <v>44661</v>
      </c>
      <c r="B23" s="19">
        <f>D21+I21-P21</f>
        <v>4157.8563588227344</v>
      </c>
      <c r="C23" s="70">
        <f>(B23*required_return)</f>
        <v>207.89281794113674</v>
      </c>
      <c r="D23" s="16">
        <f>B23+C23</f>
        <v>4365.7491767638712</v>
      </c>
      <c r="E23" s="16">
        <f>B23/2200</f>
        <v>1.8899347085557883</v>
      </c>
      <c r="F23" s="16">
        <f>E23</f>
        <v>1.8899347085557883</v>
      </c>
      <c r="G23" s="95">
        <f>(D23-B23)/F23</f>
        <v>110.00000000000007</v>
      </c>
      <c r="H23" s="61"/>
      <c r="I23" s="21"/>
      <c r="J23" s="21"/>
      <c r="K23" s="16">
        <f>D23+I23-J23</f>
        <v>4365.7491767638712</v>
      </c>
      <c r="L23" s="83">
        <f>(0.7*B23)</f>
        <v>2910.4994511759137</v>
      </c>
      <c r="M23" s="97">
        <f>E23*50/B23</f>
        <v>2.2727272727272728E-2</v>
      </c>
      <c r="N23" s="82"/>
      <c r="O23" s="85"/>
      <c r="P23" s="44"/>
      <c r="Q23" s="20"/>
      <c r="R23" s="16">
        <f>R21+C23+I21</f>
        <v>4365.7491767638712</v>
      </c>
      <c r="S23" s="29">
        <f>(R23-(B3+SUM(I3:I21)))/(B3+SUM(I3:I21))</f>
        <v>1.1828745883819356</v>
      </c>
      <c r="T23" s="29">
        <f>D23/B23-1</f>
        <v>5.0000000000000044E-2</v>
      </c>
      <c r="U23" s="123">
        <f t="shared" si="14"/>
        <v>2000</v>
      </c>
      <c r="V23" s="54">
        <f t="shared" si="15"/>
        <v>100</v>
      </c>
      <c r="W23" s="46">
        <f t="shared" si="7"/>
        <v>2100</v>
      </c>
      <c r="X23" s="46">
        <f t="shared" si="3"/>
        <v>100</v>
      </c>
      <c r="Y23" s="47">
        <f t="shared" si="8"/>
        <v>2000</v>
      </c>
      <c r="Z23" s="67">
        <f t="shared" si="4"/>
        <v>4.30659541028884</v>
      </c>
      <c r="AA23" s="54">
        <f t="shared" si="9"/>
        <v>8613.1908205776799</v>
      </c>
      <c r="AB23" s="46">
        <f t="shared" si="10"/>
        <v>430.65954102888401</v>
      </c>
      <c r="AC23" s="46">
        <f t="shared" si="11"/>
        <v>9043.8503616065645</v>
      </c>
      <c r="AD23" s="46">
        <f t="shared" si="12"/>
        <v>100</v>
      </c>
      <c r="AE23" s="47">
        <f t="shared" si="13"/>
        <v>9143.8503616065645</v>
      </c>
    </row>
    <row r="24" spans="1:31" s="24" customFormat="1">
      <c r="A24" s="1">
        <f>A23+7</f>
        <v>44668</v>
      </c>
      <c r="B24" s="19">
        <f>D23+I23-P23</f>
        <v>4365.7491767638712</v>
      </c>
      <c r="C24" s="70">
        <f>(B24*required_return)</f>
        <v>218.28745883819357</v>
      </c>
      <c r="D24" s="20">
        <f>B24+C24</f>
        <v>4584.036635602065</v>
      </c>
      <c r="E24" s="16">
        <f>B24/2200</f>
        <v>1.9844314439835777</v>
      </c>
      <c r="F24" s="16">
        <f>E24</f>
        <v>1.9844314439835777</v>
      </c>
      <c r="G24" s="94">
        <f t="shared" ref="G24:G26" si="25">(D24-B24)/F24</f>
        <v>110.0000000000001</v>
      </c>
      <c r="H24" s="61"/>
      <c r="I24" s="21"/>
      <c r="J24" s="21"/>
      <c r="K24" s="20">
        <f>D24+I24-J24</f>
        <v>4584.036635602065</v>
      </c>
      <c r="L24" s="83">
        <f>(0.7*B24)</f>
        <v>3056.0244237347097</v>
      </c>
      <c r="M24" s="97">
        <f>E24*50/B24</f>
        <v>2.2727272727272728E-2</v>
      </c>
      <c r="N24" s="82"/>
      <c r="O24" s="85"/>
      <c r="P24" s="44"/>
      <c r="Q24" s="20"/>
      <c r="R24" s="16">
        <f>R23+C24+I23</f>
        <v>4584.036635602065</v>
      </c>
      <c r="S24" s="29">
        <f>(R24-(B3+SUM(I3:I23)))/(B3+SUM(I3:I23))</f>
        <v>1.2920183178010325</v>
      </c>
      <c r="T24" s="29">
        <f t="shared" ref="T24:T26" si="26">D24/B24-1</f>
        <v>5.0000000000000044E-2</v>
      </c>
      <c r="U24" s="125">
        <f t="shared" si="14"/>
        <v>2000</v>
      </c>
      <c r="V24" s="48">
        <f t="shared" si="15"/>
        <v>100</v>
      </c>
      <c r="W24" s="49">
        <f t="shared" si="7"/>
        <v>2100</v>
      </c>
      <c r="X24" s="49">
        <f t="shared" si="3"/>
        <v>100</v>
      </c>
      <c r="Y24" s="50">
        <f t="shared" si="8"/>
        <v>2000</v>
      </c>
      <c r="Z24" s="68">
        <f t="shared" si="4"/>
        <v>4.5719251808032819</v>
      </c>
      <c r="AA24" s="48">
        <f t="shared" si="9"/>
        <v>9143.8503616065645</v>
      </c>
      <c r="AB24" s="49">
        <f t="shared" si="10"/>
        <v>457.19251808032817</v>
      </c>
      <c r="AC24" s="49">
        <f t="shared" si="11"/>
        <v>9601.0428796868928</v>
      </c>
      <c r="AD24" s="49">
        <f t="shared" si="12"/>
        <v>100</v>
      </c>
      <c r="AE24" s="50">
        <f t="shared" si="13"/>
        <v>9701.0428796868928</v>
      </c>
    </row>
    <row r="25" spans="1:31" s="24" customFormat="1">
      <c r="A25" s="1">
        <f>A24+7</f>
        <v>44675</v>
      </c>
      <c r="B25" s="19">
        <f>D24+I24-P24</f>
        <v>4584.036635602065</v>
      </c>
      <c r="C25" s="70">
        <f>(B25*required_return)</f>
        <v>229.20183178010325</v>
      </c>
      <c r="D25" s="20">
        <f>B25+C25</f>
        <v>4813.238467382168</v>
      </c>
      <c r="E25" s="16">
        <f>B25/2200</f>
        <v>2.0836530161827569</v>
      </c>
      <c r="F25" s="16">
        <f>E25</f>
        <v>2.0836530161827569</v>
      </c>
      <c r="G25" s="94">
        <f t="shared" si="25"/>
        <v>109.99999999999989</v>
      </c>
      <c r="H25" s="63"/>
      <c r="I25" s="23"/>
      <c r="J25" s="23"/>
      <c r="K25" s="20">
        <f>D25+I25-J25</f>
        <v>4813.238467382168</v>
      </c>
      <c r="L25" s="83">
        <f>(0.7*B25)</f>
        <v>3208.8256449214455</v>
      </c>
      <c r="M25" s="97">
        <f t="shared" ref="M25:M26" si="27">E25*50/B25</f>
        <v>2.2727272727272728E-2</v>
      </c>
      <c r="N25" s="82"/>
      <c r="O25" s="85"/>
      <c r="P25" s="22"/>
      <c r="Q25" s="20"/>
      <c r="R25" s="16">
        <f>R24+C25+I24</f>
        <v>4813.238467382168</v>
      </c>
      <c r="S25" s="29">
        <f>(R25-(B3+SUM(I3:I24)))/(B3+SUM(I3:I24))</f>
        <v>1.4066192336910839</v>
      </c>
      <c r="T25" s="29">
        <f t="shared" si="26"/>
        <v>5.0000000000000044E-2</v>
      </c>
      <c r="U25" s="125">
        <f t="shared" si="14"/>
        <v>2000</v>
      </c>
      <c r="V25" s="48">
        <f t="shared" si="15"/>
        <v>100</v>
      </c>
      <c r="W25" s="49">
        <f t="shared" si="7"/>
        <v>2100</v>
      </c>
      <c r="X25" s="49">
        <f t="shared" si="3"/>
        <v>100</v>
      </c>
      <c r="Y25" s="50">
        <f t="shared" si="8"/>
        <v>2000</v>
      </c>
      <c r="Z25" s="68">
        <f t="shared" si="4"/>
        <v>4.8505214398434466</v>
      </c>
      <c r="AA25" s="48">
        <f t="shared" si="9"/>
        <v>9701.0428796868928</v>
      </c>
      <c r="AB25" s="49">
        <f t="shared" si="10"/>
        <v>485.05214398434464</v>
      </c>
      <c r="AC25" s="49">
        <f t="shared" si="11"/>
        <v>10186.095023671238</v>
      </c>
      <c r="AD25" s="49">
        <f t="shared" si="12"/>
        <v>100</v>
      </c>
      <c r="AE25" s="50">
        <f t="shared" si="13"/>
        <v>10286.095023671238</v>
      </c>
    </row>
    <row r="26" spans="1:31" s="24" customFormat="1" ht="15" thickBot="1">
      <c r="A26" s="1">
        <f>A25+7</f>
        <v>44682</v>
      </c>
      <c r="B26" s="19">
        <f>D25+I25-P25</f>
        <v>4813.238467382168</v>
      </c>
      <c r="C26" s="70">
        <f>(B26*required_return)</f>
        <v>240.66192336910842</v>
      </c>
      <c r="D26" s="20">
        <f>B26+C26</f>
        <v>5053.9003907512761</v>
      </c>
      <c r="E26" s="16">
        <f>B26/2200</f>
        <v>2.1878356669918944</v>
      </c>
      <c r="F26" s="16">
        <f>E26</f>
        <v>2.1878356669918944</v>
      </c>
      <c r="G26" s="94">
        <f t="shared" si="25"/>
        <v>109.99999999999986</v>
      </c>
      <c r="H26" s="63"/>
      <c r="I26" s="23"/>
      <c r="J26" s="23"/>
      <c r="K26" s="20">
        <f>D26+I26-J26</f>
        <v>5053.9003907512761</v>
      </c>
      <c r="L26" s="83">
        <f>(0.7*B26)</f>
        <v>3369.2669271675172</v>
      </c>
      <c r="M26" s="97">
        <f t="shared" si="27"/>
        <v>2.2727272727272724E-2</v>
      </c>
      <c r="N26" s="82"/>
      <c r="O26" s="85"/>
      <c r="P26" s="22"/>
      <c r="Q26" s="20"/>
      <c r="R26" s="16">
        <f>R25+C26+I25</f>
        <v>5053.9003907512761</v>
      </c>
      <c r="S26" s="29">
        <f>(R26-(B3+SUM(I3:I25)))/(B3+SUM(I3:I25))</f>
        <v>1.5269501953756381</v>
      </c>
      <c r="T26" s="29">
        <f t="shared" si="26"/>
        <v>5.0000000000000044E-2</v>
      </c>
      <c r="U26" s="126">
        <f t="shared" si="14"/>
        <v>2000</v>
      </c>
      <c r="V26" s="51">
        <f t="shared" si="15"/>
        <v>100</v>
      </c>
      <c r="W26" s="52">
        <f t="shared" si="7"/>
        <v>2100</v>
      </c>
      <c r="X26" s="52">
        <f t="shared" si="3"/>
        <v>100</v>
      </c>
      <c r="Y26" s="53">
        <f t="shared" si="8"/>
        <v>2000</v>
      </c>
      <c r="Z26" s="69">
        <f t="shared" si="4"/>
        <v>5.1430475118356194</v>
      </c>
      <c r="AA26" s="51">
        <f t="shared" si="9"/>
        <v>10286.095023671238</v>
      </c>
      <c r="AB26" s="52">
        <f t="shared" si="10"/>
        <v>514.30475118356196</v>
      </c>
      <c r="AC26" s="52">
        <f t="shared" si="11"/>
        <v>10800.399774854799</v>
      </c>
      <c r="AD26" s="52">
        <f t="shared" si="12"/>
        <v>100</v>
      </c>
      <c r="AE26" s="53">
        <f t="shared" si="13"/>
        <v>10900.399774854799</v>
      </c>
    </row>
    <row r="27" spans="1:31" s="24" customFormat="1" ht="15" thickBot="1">
      <c r="A27" s="2"/>
      <c r="B27" s="3"/>
      <c r="C27" s="4"/>
      <c r="D27" s="4"/>
      <c r="E27" s="4"/>
      <c r="F27" s="4"/>
      <c r="G27" s="4"/>
      <c r="H27" s="62"/>
      <c r="I27" s="4"/>
      <c r="J27" s="4"/>
      <c r="K27" s="4"/>
      <c r="L27" s="5"/>
      <c r="M27" s="4"/>
      <c r="N27" s="4"/>
      <c r="O27" s="4"/>
      <c r="P27" s="4"/>
      <c r="Q27" s="4"/>
      <c r="R27" s="4"/>
      <c r="S27" s="30"/>
      <c r="T27" s="30"/>
      <c r="U27" s="123">
        <f t="shared" si="14"/>
        <v>2000</v>
      </c>
      <c r="V27" s="54">
        <f>V26</f>
        <v>100</v>
      </c>
      <c r="W27" s="46">
        <f t="shared" si="7"/>
        <v>2100</v>
      </c>
      <c r="X27" s="46">
        <f t="shared" si="3"/>
        <v>100</v>
      </c>
      <c r="Y27" s="47">
        <f t="shared" si="8"/>
        <v>2000</v>
      </c>
      <c r="Z27" s="67">
        <f t="shared" si="4"/>
        <v>5.4501998874273996</v>
      </c>
      <c r="AA27" s="54">
        <f>AE26</f>
        <v>10900.399774854799</v>
      </c>
      <c r="AB27" s="46">
        <f t="shared" si="10"/>
        <v>545.01998874274</v>
      </c>
      <c r="AC27" s="46">
        <f t="shared" si="11"/>
        <v>11445.41976359754</v>
      </c>
      <c r="AD27" s="46">
        <f t="shared" si="12"/>
        <v>100</v>
      </c>
      <c r="AE27" s="47">
        <f t="shared" si="13"/>
        <v>11545.41976359754</v>
      </c>
    </row>
    <row r="28" spans="1:31" s="24" customFormat="1">
      <c r="A28" s="1">
        <f>A26+7</f>
        <v>44689</v>
      </c>
      <c r="B28" s="19">
        <f>D26+I26-P26</f>
        <v>5053.9003907512761</v>
      </c>
      <c r="C28" s="70">
        <f>(B28*required_return)</f>
        <v>252.69501953756381</v>
      </c>
      <c r="D28" s="16">
        <f>B28+C28</f>
        <v>5306.59541028884</v>
      </c>
      <c r="E28" s="16">
        <f>B28/2200</f>
        <v>2.2972274503414893</v>
      </c>
      <c r="F28" s="16">
        <f>E28</f>
        <v>2.2972274503414893</v>
      </c>
      <c r="G28" s="95">
        <f>(D28-B28)/F28</f>
        <v>110.00000000000003</v>
      </c>
      <c r="H28" s="63"/>
      <c r="I28" s="23"/>
      <c r="J28" s="23"/>
      <c r="K28" s="16">
        <f>D28+I28-J28</f>
        <v>5306.59541028884</v>
      </c>
      <c r="L28" s="83">
        <f>(0.7*B28)</f>
        <v>3537.7302735258932</v>
      </c>
      <c r="M28" s="97">
        <f>E28*50/B28</f>
        <v>2.2727272727272731E-2</v>
      </c>
      <c r="N28" s="82"/>
      <c r="O28" s="85"/>
      <c r="P28" s="22"/>
      <c r="Q28" s="20"/>
      <c r="R28" s="16">
        <f>R26+C28+I26</f>
        <v>5306.59541028884</v>
      </c>
      <c r="S28" s="29">
        <f>(R28-(B3+SUM(I3:I26)))/(B3+SUM(I3:I26))</f>
        <v>1.65329770514442</v>
      </c>
      <c r="T28" s="29">
        <f>D28/B28-1</f>
        <v>5.0000000000000044E-2</v>
      </c>
      <c r="U28" s="125">
        <f t="shared" si="14"/>
        <v>2000</v>
      </c>
      <c r="V28" s="48">
        <f t="shared" si="15"/>
        <v>100</v>
      </c>
      <c r="W28" s="49">
        <f t="shared" si="7"/>
        <v>2100</v>
      </c>
      <c r="X28" s="49">
        <f t="shared" si="3"/>
        <v>100</v>
      </c>
      <c r="Y28" s="50">
        <f t="shared" si="8"/>
        <v>2000</v>
      </c>
      <c r="Z28" s="68">
        <f t="shared" si="4"/>
        <v>5.7727098817987699</v>
      </c>
      <c r="AA28" s="48">
        <f t="shared" ref="AA28:AA62" si="28">AE27</f>
        <v>11545.41976359754</v>
      </c>
      <c r="AB28" s="49">
        <f t="shared" si="10"/>
        <v>577.27098817987701</v>
      </c>
      <c r="AC28" s="49">
        <f t="shared" si="11"/>
        <v>12122.690751777416</v>
      </c>
      <c r="AD28" s="49">
        <f t="shared" si="12"/>
        <v>100</v>
      </c>
      <c r="AE28" s="50">
        <f t="shared" si="13"/>
        <v>12222.690751777416</v>
      </c>
    </row>
    <row r="29" spans="1:31" s="24" customFormat="1">
      <c r="A29" s="1">
        <f>A28+7</f>
        <v>44696</v>
      </c>
      <c r="B29" s="19">
        <f>D28+I28-P28</f>
        <v>5306.59541028884</v>
      </c>
      <c r="C29" s="70">
        <f>(B29*required_return)</f>
        <v>265.32977051444203</v>
      </c>
      <c r="D29" s="20">
        <f>B29+C29</f>
        <v>5571.9251808032823</v>
      </c>
      <c r="E29" s="16">
        <f>B29/2200</f>
        <v>2.4120888228585637</v>
      </c>
      <c r="F29" s="16">
        <f>E29</f>
        <v>2.4120888228585637</v>
      </c>
      <c r="G29" s="94">
        <f t="shared" ref="G29:G31" si="29">(D29-B29)/F29</f>
        <v>110.00000000000013</v>
      </c>
      <c r="H29" s="63"/>
      <c r="I29" s="23"/>
      <c r="J29" s="23"/>
      <c r="K29" s="20">
        <f>D29+I29-J29</f>
        <v>5571.9251808032823</v>
      </c>
      <c r="L29" s="83">
        <f>(0.7*B29)</f>
        <v>3714.6167872021879</v>
      </c>
      <c r="M29" s="97">
        <f>E29*50/B29</f>
        <v>2.2727272727272728E-2</v>
      </c>
      <c r="N29" s="82"/>
      <c r="O29" s="85"/>
      <c r="P29" s="22"/>
      <c r="Q29" s="20"/>
      <c r="R29" s="16">
        <f>R28+C29+I28</f>
        <v>5571.9251808032823</v>
      </c>
      <c r="S29" s="29">
        <f>(R29-(B3+SUM(I3:I28)))/(B3+SUM(I3:I28))</f>
        <v>1.7859625904016412</v>
      </c>
      <c r="T29" s="29">
        <f t="shared" ref="T29:T31" si="30">D29/B29-1</f>
        <v>5.0000000000000044E-2</v>
      </c>
      <c r="U29" s="125">
        <f t="shared" si="14"/>
        <v>2000</v>
      </c>
      <c r="V29" s="48">
        <f t="shared" si="15"/>
        <v>100</v>
      </c>
      <c r="W29" s="49">
        <f t="shared" si="7"/>
        <v>2100</v>
      </c>
      <c r="X29" s="49">
        <f t="shared" si="3"/>
        <v>100</v>
      </c>
      <c r="Y29" s="50">
        <f t="shared" si="8"/>
        <v>2000</v>
      </c>
      <c r="Z29" s="68">
        <f t="shared" si="4"/>
        <v>6.1113453758887077</v>
      </c>
      <c r="AA29" s="48">
        <f t="shared" si="28"/>
        <v>12222.690751777416</v>
      </c>
      <c r="AB29" s="49">
        <f t="shared" si="10"/>
        <v>611.13453758887078</v>
      </c>
      <c r="AC29" s="49">
        <f t="shared" si="11"/>
        <v>12833.825289366287</v>
      </c>
      <c r="AD29" s="49">
        <f t="shared" si="12"/>
        <v>100</v>
      </c>
      <c r="AE29" s="50">
        <f t="shared" si="13"/>
        <v>12933.825289366287</v>
      </c>
    </row>
    <row r="30" spans="1:31" s="24" customFormat="1" ht="15" thickBot="1">
      <c r="A30" s="1">
        <f>A29+7</f>
        <v>44703</v>
      </c>
      <c r="B30" s="19">
        <f>D29+I29-P29</f>
        <v>5571.9251808032823</v>
      </c>
      <c r="C30" s="70">
        <f>(B30*required_return)</f>
        <v>278.59625904016411</v>
      </c>
      <c r="D30" s="20">
        <f>B30+C30</f>
        <v>5850.5214398434464</v>
      </c>
      <c r="E30" s="16">
        <f>B30/2200</f>
        <v>2.5326932640014919</v>
      </c>
      <c r="F30" s="16">
        <f>E30</f>
        <v>2.5326932640014919</v>
      </c>
      <c r="G30" s="94">
        <f t="shared" si="29"/>
        <v>110</v>
      </c>
      <c r="H30" s="63"/>
      <c r="I30" s="23"/>
      <c r="J30" s="23"/>
      <c r="K30" s="20">
        <f>D30+I30-J30</f>
        <v>5850.5214398434464</v>
      </c>
      <c r="L30" s="83">
        <f>(0.7*B30)</f>
        <v>3900.3476265622971</v>
      </c>
      <c r="M30" s="97">
        <f t="shared" ref="M30:M31" si="31">E30*50/B30</f>
        <v>2.2727272727272728E-2</v>
      </c>
      <c r="N30" s="82"/>
      <c r="O30" s="85"/>
      <c r="P30" s="22"/>
      <c r="Q30" s="20"/>
      <c r="R30" s="16">
        <f>R29+C30+I29</f>
        <v>5850.5214398434464</v>
      </c>
      <c r="S30" s="29">
        <f>(R30-(B3+SUM(I3:I29)))/(B3+SUM(I3:I29))</f>
        <v>1.9252607199217231</v>
      </c>
      <c r="T30" s="29">
        <f t="shared" si="30"/>
        <v>5.0000000000000044E-2</v>
      </c>
      <c r="U30" s="126">
        <f t="shared" si="14"/>
        <v>2000</v>
      </c>
      <c r="V30" s="51">
        <f t="shared" si="15"/>
        <v>100</v>
      </c>
      <c r="W30" s="52">
        <f t="shared" si="7"/>
        <v>2100</v>
      </c>
      <c r="X30" s="52">
        <f t="shared" si="3"/>
        <v>100</v>
      </c>
      <c r="Y30" s="53">
        <f t="shared" si="8"/>
        <v>2000</v>
      </c>
      <c r="Z30" s="69">
        <f t="shared" si="4"/>
        <v>6.4669126446831431</v>
      </c>
      <c r="AA30" s="51">
        <f t="shared" si="28"/>
        <v>12933.825289366287</v>
      </c>
      <c r="AB30" s="52">
        <f t="shared" si="10"/>
        <v>646.69126446831433</v>
      </c>
      <c r="AC30" s="52">
        <f t="shared" si="11"/>
        <v>13580.516553834601</v>
      </c>
      <c r="AD30" s="52">
        <f t="shared" si="12"/>
        <v>100</v>
      </c>
      <c r="AE30" s="53">
        <f t="shared" si="13"/>
        <v>13680.516553834601</v>
      </c>
    </row>
    <row r="31" spans="1:31" s="24" customFormat="1" ht="15" thickBot="1">
      <c r="A31" s="1">
        <f>A30+7</f>
        <v>44710</v>
      </c>
      <c r="B31" s="19">
        <f>D30+I30-P30</f>
        <v>5850.5214398434464</v>
      </c>
      <c r="C31" s="70">
        <f>(B31*required_return)</f>
        <v>292.52607199217232</v>
      </c>
      <c r="D31" s="20">
        <f>B31+C31</f>
        <v>6143.0475118356189</v>
      </c>
      <c r="E31" s="16">
        <f>B31/2200</f>
        <v>2.6593279272015664</v>
      </c>
      <c r="F31" s="16">
        <f>E31</f>
        <v>2.6593279272015664</v>
      </c>
      <c r="G31" s="94">
        <f t="shared" si="29"/>
        <v>110.00000000000009</v>
      </c>
      <c r="H31" s="63"/>
      <c r="I31" s="23"/>
      <c r="J31" s="23"/>
      <c r="K31" s="20">
        <f>D31+I31-J31</f>
        <v>6143.0475118356189</v>
      </c>
      <c r="L31" s="83">
        <f>(0.7*B31)</f>
        <v>4095.365007890412</v>
      </c>
      <c r="M31" s="97">
        <f t="shared" si="31"/>
        <v>2.2727272727272724E-2</v>
      </c>
      <c r="N31" s="82"/>
      <c r="O31" s="85"/>
      <c r="P31" s="22"/>
      <c r="Q31" s="20"/>
      <c r="R31" s="16">
        <f>R30+C31+I30</f>
        <v>6143.0475118356189</v>
      </c>
      <c r="S31" s="29">
        <f>(R31-(B3+SUM(I3:I30)))/(B3+SUM(I3:I30))</f>
        <v>2.0715237559178097</v>
      </c>
      <c r="T31" s="29">
        <f t="shared" si="30"/>
        <v>5.0000000000000044E-2</v>
      </c>
      <c r="U31" s="123">
        <f t="shared" si="14"/>
        <v>2000</v>
      </c>
      <c r="V31" s="54">
        <f t="shared" si="15"/>
        <v>100</v>
      </c>
      <c r="W31" s="46">
        <f t="shared" si="7"/>
        <v>2100</v>
      </c>
      <c r="X31" s="46">
        <f t="shared" si="3"/>
        <v>100</v>
      </c>
      <c r="Y31" s="47">
        <f t="shared" si="8"/>
        <v>2000</v>
      </c>
      <c r="Z31" s="67">
        <f t="shared" si="4"/>
        <v>6.8402582769173002</v>
      </c>
      <c r="AA31" s="54">
        <f t="shared" si="28"/>
        <v>13680.516553834601</v>
      </c>
      <c r="AB31" s="46">
        <f t="shared" si="10"/>
        <v>684.02582769173</v>
      </c>
      <c r="AC31" s="46">
        <f t="shared" si="11"/>
        <v>14364.542381526331</v>
      </c>
      <c r="AD31" s="46">
        <f t="shared" si="12"/>
        <v>100</v>
      </c>
      <c r="AE31" s="47">
        <f t="shared" si="13"/>
        <v>14464.542381526331</v>
      </c>
    </row>
    <row r="32" spans="1:31" s="24" customFormat="1" ht="15" thickBot="1">
      <c r="A32" s="2"/>
      <c r="B32" s="3"/>
      <c r="C32" s="14"/>
      <c r="D32" s="4"/>
      <c r="E32" s="4"/>
      <c r="F32" s="4"/>
      <c r="G32" s="4"/>
      <c r="H32" s="62"/>
      <c r="I32" s="4"/>
      <c r="J32" s="4"/>
      <c r="K32" s="4"/>
      <c r="L32" s="5"/>
      <c r="M32" s="4"/>
      <c r="N32" s="4"/>
      <c r="O32" s="4"/>
      <c r="P32" s="4"/>
      <c r="Q32" s="4"/>
      <c r="R32" s="4"/>
      <c r="S32" s="30"/>
      <c r="T32" s="30"/>
      <c r="U32" s="125">
        <f t="shared" si="14"/>
        <v>2000</v>
      </c>
      <c r="V32" s="48">
        <f t="shared" si="15"/>
        <v>100</v>
      </c>
      <c r="W32" s="49">
        <f t="shared" si="7"/>
        <v>2100</v>
      </c>
      <c r="X32" s="49">
        <f t="shared" si="3"/>
        <v>100</v>
      </c>
      <c r="Y32" s="50">
        <f t="shared" si="8"/>
        <v>2000</v>
      </c>
      <c r="Z32" s="68">
        <f t="shared" si="4"/>
        <v>7.2322711907631652</v>
      </c>
      <c r="AA32" s="48">
        <f t="shared" si="28"/>
        <v>14464.542381526331</v>
      </c>
      <c r="AB32" s="49">
        <f t="shared" si="10"/>
        <v>723.22711907631651</v>
      </c>
      <c r="AC32" s="49">
        <f t="shared" si="11"/>
        <v>15187.769500602648</v>
      </c>
      <c r="AD32" s="49">
        <f t="shared" si="12"/>
        <v>100</v>
      </c>
      <c r="AE32" s="50">
        <f t="shared" si="13"/>
        <v>15287.769500602648</v>
      </c>
    </row>
    <row r="33" spans="1:31" s="24" customFormat="1">
      <c r="A33" s="1">
        <f>A31+7</f>
        <v>44717</v>
      </c>
      <c r="B33" s="19">
        <f>D31+I31-P31</f>
        <v>6143.0475118356189</v>
      </c>
      <c r="C33" s="70">
        <f>(B33*required_return)</f>
        <v>307.15237559178098</v>
      </c>
      <c r="D33" s="16">
        <f>B33+C33</f>
        <v>6450.1998874273995</v>
      </c>
      <c r="E33" s="16">
        <f>B33/2200</f>
        <v>2.7922943235616451</v>
      </c>
      <c r="F33" s="16">
        <f>E33</f>
        <v>2.7922943235616451</v>
      </c>
      <c r="G33" s="95">
        <f>(D33-B33)/F33</f>
        <v>109.99999999999987</v>
      </c>
      <c r="H33" s="63"/>
      <c r="I33" s="23"/>
      <c r="J33" s="23"/>
      <c r="K33" s="16">
        <f>D33+I33-J33</f>
        <v>6450.1998874273995</v>
      </c>
      <c r="L33" s="83">
        <f>(0.7*B33)</f>
        <v>4300.1332582849327</v>
      </c>
      <c r="M33" s="97">
        <f>E33*50/B33</f>
        <v>2.2727272727272728E-2</v>
      </c>
      <c r="N33" s="82"/>
      <c r="O33" s="85"/>
      <c r="P33" s="22"/>
      <c r="Q33" s="20"/>
      <c r="R33" s="16">
        <f>R31+C33+I31</f>
        <v>6450.1998874273995</v>
      </c>
      <c r="S33" s="29">
        <f>(R33-(B3+SUM(I3:I31)))/(B3+SUM(I3:I31))</f>
        <v>2.2250999437136998</v>
      </c>
      <c r="T33" s="29">
        <f>D33/B33-1</f>
        <v>5.0000000000000044E-2</v>
      </c>
      <c r="U33" s="125">
        <f t="shared" si="14"/>
        <v>2000</v>
      </c>
      <c r="V33" s="48">
        <f t="shared" si="15"/>
        <v>100</v>
      </c>
      <c r="W33" s="49">
        <f t="shared" si="7"/>
        <v>2100</v>
      </c>
      <c r="X33" s="49">
        <f t="shared" si="3"/>
        <v>100</v>
      </c>
      <c r="Y33" s="50">
        <f t="shared" si="8"/>
        <v>2000</v>
      </c>
      <c r="Z33" s="68">
        <f t="shared" si="4"/>
        <v>7.6438847503013241</v>
      </c>
      <c r="AA33" s="48">
        <f t="shared" si="28"/>
        <v>15287.769500602648</v>
      </c>
      <c r="AB33" s="49">
        <f t="shared" si="10"/>
        <v>764.38847503013244</v>
      </c>
      <c r="AC33" s="49">
        <f t="shared" si="11"/>
        <v>16052.157975632781</v>
      </c>
      <c r="AD33" s="49">
        <f t="shared" si="12"/>
        <v>100</v>
      </c>
      <c r="AE33" s="50">
        <f t="shared" si="13"/>
        <v>16152.157975632781</v>
      </c>
    </row>
    <row r="34" spans="1:31" s="24" customFormat="1" ht="15" thickBot="1">
      <c r="A34" s="1">
        <f>A33+7</f>
        <v>44724</v>
      </c>
      <c r="B34" s="19">
        <f>D33+I33-P33</f>
        <v>6450.1998874273995</v>
      </c>
      <c r="C34" s="70">
        <f>(B34*required_return)</f>
        <v>322.50999437137</v>
      </c>
      <c r="D34" s="20">
        <f>B34+C34</f>
        <v>6772.7098817987699</v>
      </c>
      <c r="E34" s="16">
        <f>B34/2200</f>
        <v>2.9319090397397272</v>
      </c>
      <c r="F34" s="16">
        <f>E34</f>
        <v>2.9319090397397272</v>
      </c>
      <c r="G34" s="94">
        <f t="shared" ref="G34:G36" si="32">(D34-B34)/F34</f>
        <v>110.00000000000011</v>
      </c>
      <c r="H34" s="63"/>
      <c r="I34" s="23"/>
      <c r="J34" s="23"/>
      <c r="K34" s="20">
        <f>D34+I34-J34</f>
        <v>6772.7098817987699</v>
      </c>
      <c r="L34" s="83">
        <f>(0.7*B34)</f>
        <v>4515.1399211991793</v>
      </c>
      <c r="M34" s="97">
        <f>E34*50/B34</f>
        <v>2.2727272727272728E-2</v>
      </c>
      <c r="N34" s="82"/>
      <c r="O34" s="85"/>
      <c r="P34" s="22"/>
      <c r="Q34" s="20"/>
      <c r="R34" s="16">
        <f>R33+C34+I33</f>
        <v>6772.7098817987699</v>
      </c>
      <c r="S34" s="29">
        <f>(R34-(B3+SUM(I3:I33)))/(B3+SUM(I3:I33))</f>
        <v>2.3863549408993849</v>
      </c>
      <c r="T34" s="29">
        <f t="shared" ref="T34:T36" si="33">D34/B34-1</f>
        <v>5.0000000000000044E-2</v>
      </c>
      <c r="U34" s="126">
        <f t="shared" si="14"/>
        <v>2000</v>
      </c>
      <c r="V34" s="51">
        <f t="shared" si="15"/>
        <v>100</v>
      </c>
      <c r="W34" s="52">
        <f t="shared" si="7"/>
        <v>2100</v>
      </c>
      <c r="X34" s="52">
        <f t="shared" si="3"/>
        <v>100</v>
      </c>
      <c r="Y34" s="53">
        <f t="shared" si="8"/>
        <v>2000</v>
      </c>
      <c r="Z34" s="69">
        <f t="shared" si="4"/>
        <v>8.0760789878163912</v>
      </c>
      <c r="AA34" s="51">
        <f t="shared" si="28"/>
        <v>16152.157975632781</v>
      </c>
      <c r="AB34" s="52">
        <f t="shared" si="10"/>
        <v>807.60789878163916</v>
      </c>
      <c r="AC34" s="52">
        <f t="shared" si="11"/>
        <v>16959.765874414421</v>
      </c>
      <c r="AD34" s="52">
        <f t="shared" si="12"/>
        <v>100</v>
      </c>
      <c r="AE34" s="53">
        <f t="shared" si="13"/>
        <v>17059.765874414421</v>
      </c>
    </row>
    <row r="35" spans="1:31" s="24" customFormat="1">
      <c r="A35" s="1">
        <f>A34+7</f>
        <v>44731</v>
      </c>
      <c r="B35" s="19">
        <f>D34+I34-P34</f>
        <v>6772.7098817987699</v>
      </c>
      <c r="C35" s="70">
        <f>(B35*required_return)</f>
        <v>338.6354940899385</v>
      </c>
      <c r="D35" s="20">
        <f>B35+C35</f>
        <v>7111.3453758887081</v>
      </c>
      <c r="E35" s="16">
        <f>B35/2200</f>
        <v>3.0785044917267137</v>
      </c>
      <c r="F35" s="16">
        <f>E35</f>
        <v>3.0785044917267137</v>
      </c>
      <c r="G35" s="94">
        <f t="shared" si="32"/>
        <v>109.9999999999999</v>
      </c>
      <c r="H35" s="63"/>
      <c r="I35" s="23"/>
      <c r="J35" s="23"/>
      <c r="K35" s="20">
        <f>D35+I35-J35</f>
        <v>7111.3453758887081</v>
      </c>
      <c r="L35" s="83">
        <f>(0.7*B35)</f>
        <v>4740.8969172591387</v>
      </c>
      <c r="M35" s="97">
        <f t="shared" ref="M35:M36" si="34">E35*50/B35</f>
        <v>2.2727272727272728E-2</v>
      </c>
      <c r="N35" s="82"/>
      <c r="O35" s="85"/>
      <c r="P35" s="22"/>
      <c r="Q35" s="20"/>
      <c r="R35" s="16">
        <f>R34+C35+I34</f>
        <v>7111.3453758887081</v>
      </c>
      <c r="S35" s="29">
        <f>(R35-(B3+SUM(I3:I34)))/(B3+SUM(I3:I34))</f>
        <v>2.5556726879443539</v>
      </c>
      <c r="T35" s="29">
        <f t="shared" si="33"/>
        <v>5.0000000000000044E-2</v>
      </c>
      <c r="U35" s="123">
        <f t="shared" si="14"/>
        <v>2000</v>
      </c>
      <c r="V35" s="54">
        <f t="shared" si="15"/>
        <v>100</v>
      </c>
      <c r="W35" s="46">
        <f t="shared" si="7"/>
        <v>2100</v>
      </c>
      <c r="X35" s="46">
        <f t="shared" si="3"/>
        <v>100</v>
      </c>
      <c r="Y35" s="47">
        <f t="shared" si="8"/>
        <v>2000</v>
      </c>
      <c r="Z35" s="67">
        <f t="shared" si="4"/>
        <v>8.5298829372072102</v>
      </c>
      <c r="AA35" s="54">
        <f t="shared" si="28"/>
        <v>17059.765874414421</v>
      </c>
      <c r="AB35" s="46">
        <f t="shared" si="10"/>
        <v>852.988293720721</v>
      </c>
      <c r="AC35" s="46">
        <f t="shared" si="11"/>
        <v>17912.754168135143</v>
      </c>
      <c r="AD35" s="46">
        <f t="shared" si="12"/>
        <v>100</v>
      </c>
      <c r="AE35" s="47">
        <f t="shared" si="13"/>
        <v>18012.754168135143</v>
      </c>
    </row>
    <row r="36" spans="1:31" s="24" customFormat="1" ht="15" thickBot="1">
      <c r="A36" s="1">
        <f>A35+7</f>
        <v>44738</v>
      </c>
      <c r="B36" s="19">
        <f>D35+I35-P35</f>
        <v>7111.3453758887081</v>
      </c>
      <c r="C36" s="70">
        <f>(B36*required_return)</f>
        <v>355.56726879443545</v>
      </c>
      <c r="D36" s="20">
        <f>B36+C36</f>
        <v>7466.9126446831433</v>
      </c>
      <c r="E36" s="16">
        <f>B36/2200</f>
        <v>3.2324297163130491</v>
      </c>
      <c r="F36" s="16">
        <f>E36</f>
        <v>3.2324297163130491</v>
      </c>
      <c r="G36" s="94">
        <f t="shared" si="32"/>
        <v>109.99999999999994</v>
      </c>
      <c r="H36" s="63"/>
      <c r="I36" s="23"/>
      <c r="J36" s="23"/>
      <c r="K36" s="20">
        <f>D36+I36-J36</f>
        <v>7466.9126446831433</v>
      </c>
      <c r="L36" s="83">
        <f>(0.7*B36)</f>
        <v>4977.9417631220949</v>
      </c>
      <c r="M36" s="97">
        <f t="shared" si="34"/>
        <v>2.2727272727272728E-2</v>
      </c>
      <c r="N36" s="82"/>
      <c r="O36" s="85"/>
      <c r="P36" s="22"/>
      <c r="Q36" s="20"/>
      <c r="R36" s="16">
        <f>R35+C36+I35</f>
        <v>7466.9126446831433</v>
      </c>
      <c r="S36" s="29">
        <f>(R36-(B3+SUM(I3:I35)))/(B3+SUM(I3:I35))</f>
        <v>2.7334563223415715</v>
      </c>
      <c r="T36" s="29">
        <f t="shared" si="33"/>
        <v>5.0000000000000044E-2</v>
      </c>
      <c r="U36" s="125">
        <f t="shared" si="14"/>
        <v>2000</v>
      </c>
      <c r="V36" s="48">
        <f t="shared" si="15"/>
        <v>100</v>
      </c>
      <c r="W36" s="49">
        <f t="shared" si="7"/>
        <v>2100</v>
      </c>
      <c r="X36" s="49">
        <f t="shared" si="3"/>
        <v>100</v>
      </c>
      <c r="Y36" s="50">
        <f t="shared" si="8"/>
        <v>2000</v>
      </c>
      <c r="Z36" s="68">
        <f t="shared" si="4"/>
        <v>9.0063770840675712</v>
      </c>
      <c r="AA36" s="48">
        <f t="shared" si="28"/>
        <v>18012.754168135143</v>
      </c>
      <c r="AB36" s="49">
        <f t="shared" si="10"/>
        <v>900.63770840675716</v>
      </c>
      <c r="AC36" s="49">
        <f t="shared" si="11"/>
        <v>18913.3918765419</v>
      </c>
      <c r="AD36" s="49">
        <f t="shared" si="12"/>
        <v>100</v>
      </c>
      <c r="AE36" s="50">
        <f t="shared" si="13"/>
        <v>19013.3918765419</v>
      </c>
    </row>
    <row r="37" spans="1:31" s="24" customFormat="1" ht="15" thickBot="1">
      <c r="A37" s="2"/>
      <c r="B37" s="3"/>
      <c r="C37" s="14"/>
      <c r="D37" s="4"/>
      <c r="E37" s="4"/>
      <c r="F37" s="4"/>
      <c r="G37" s="4"/>
      <c r="H37" s="62"/>
      <c r="I37" s="4"/>
      <c r="J37" s="4"/>
      <c r="K37" s="4"/>
      <c r="L37" s="5"/>
      <c r="M37" s="4"/>
      <c r="N37" s="4"/>
      <c r="O37" s="4"/>
      <c r="P37" s="4"/>
      <c r="Q37" s="4"/>
      <c r="R37" s="4"/>
      <c r="S37" s="30"/>
      <c r="T37" s="30"/>
      <c r="U37" s="125">
        <f t="shared" si="14"/>
        <v>2000</v>
      </c>
      <c r="V37" s="48">
        <f t="shared" si="15"/>
        <v>100</v>
      </c>
      <c r="W37" s="49">
        <f t="shared" si="7"/>
        <v>2100</v>
      </c>
      <c r="X37" s="49">
        <f t="shared" si="3"/>
        <v>100</v>
      </c>
      <c r="Y37" s="50">
        <f t="shared" si="8"/>
        <v>2000</v>
      </c>
      <c r="Z37" s="68">
        <f t="shared" si="4"/>
        <v>9.5066959382709495</v>
      </c>
      <c r="AA37" s="48">
        <f t="shared" si="28"/>
        <v>19013.3918765419</v>
      </c>
      <c r="AB37" s="49">
        <f t="shared" si="10"/>
        <v>950.6695938270949</v>
      </c>
      <c r="AC37" s="49">
        <f t="shared" si="11"/>
        <v>19964.061470368993</v>
      </c>
      <c r="AD37" s="49">
        <f t="shared" si="12"/>
        <v>100</v>
      </c>
      <c r="AE37" s="50">
        <f t="shared" si="13"/>
        <v>20064.061470368993</v>
      </c>
    </row>
    <row r="38" spans="1:31" s="24" customFormat="1" ht="15" thickBot="1">
      <c r="A38" s="1">
        <f>A36+7</f>
        <v>44745</v>
      </c>
      <c r="B38" s="19">
        <f>D36+I36-P36</f>
        <v>7466.9126446831433</v>
      </c>
      <c r="C38" s="70">
        <f>(B38*required_return)</f>
        <v>373.34563223415716</v>
      </c>
      <c r="D38" s="16">
        <f>B38+C38</f>
        <v>7840.2582769173005</v>
      </c>
      <c r="E38" s="16">
        <f>B38/2200</f>
        <v>3.3940512021287015</v>
      </c>
      <c r="F38" s="16">
        <f>E38</f>
        <v>3.3940512021287015</v>
      </c>
      <c r="G38" s="95">
        <f>(D38-B38)/F38</f>
        <v>110</v>
      </c>
      <c r="H38" s="63"/>
      <c r="I38" s="23"/>
      <c r="J38" s="23"/>
      <c r="K38" s="16">
        <f>D38+I38-J38</f>
        <v>7840.2582769173005</v>
      </c>
      <c r="L38" s="83">
        <f>(0.7*B38)</f>
        <v>5226.8388512782003</v>
      </c>
      <c r="M38" s="97">
        <f>E38*50/B38</f>
        <v>2.2727272727272728E-2</v>
      </c>
      <c r="N38" s="82"/>
      <c r="O38" s="85"/>
      <c r="P38" s="22"/>
      <c r="Q38" s="20"/>
      <c r="R38" s="16">
        <f>R36+C38+I36</f>
        <v>7840.2582769173005</v>
      </c>
      <c r="S38" s="29">
        <f>(R38-(B3+SUM(I3:I36)))/(B3+SUM(I3:I36))</f>
        <v>2.9201291384586501</v>
      </c>
      <c r="T38" s="29">
        <f>D38/B38-1</f>
        <v>5.0000000000000044E-2</v>
      </c>
      <c r="U38" s="126">
        <f t="shared" si="14"/>
        <v>2000</v>
      </c>
      <c r="V38" s="51">
        <f t="shared" si="15"/>
        <v>100</v>
      </c>
      <c r="W38" s="52">
        <f t="shared" si="7"/>
        <v>2100</v>
      </c>
      <c r="X38" s="52">
        <f t="shared" si="3"/>
        <v>100</v>
      </c>
      <c r="Y38" s="53">
        <f t="shared" si="8"/>
        <v>2000</v>
      </c>
      <c r="Z38" s="69">
        <f t="shared" si="4"/>
        <v>10.032030735184497</v>
      </c>
      <c r="AA38" s="51">
        <f t="shared" si="28"/>
        <v>20064.061470368993</v>
      </c>
      <c r="AB38" s="52">
        <f t="shared" si="10"/>
        <v>1003.2030735184497</v>
      </c>
      <c r="AC38" s="52">
        <f t="shared" si="11"/>
        <v>21067.264543887442</v>
      </c>
      <c r="AD38" s="52">
        <f t="shared" si="12"/>
        <v>100</v>
      </c>
      <c r="AE38" s="53">
        <f t="shared" si="13"/>
        <v>21167.264543887442</v>
      </c>
    </row>
    <row r="39" spans="1:31" s="24" customFormat="1">
      <c r="A39" s="1">
        <f>A38+7</f>
        <v>44752</v>
      </c>
      <c r="B39" s="19">
        <f>D38+I38-P38</f>
        <v>7840.2582769173005</v>
      </c>
      <c r="C39" s="70">
        <f>(B39*required_return)</f>
        <v>392.01291384586506</v>
      </c>
      <c r="D39" s="20">
        <f>B39+C39</f>
        <v>8232.2711907631656</v>
      </c>
      <c r="E39" s="16">
        <f>B39/2200</f>
        <v>3.5637537622351365</v>
      </c>
      <c r="F39" s="16">
        <f>E39</f>
        <v>3.5637537622351365</v>
      </c>
      <c r="G39" s="94">
        <f t="shared" ref="G39:G41" si="35">(D39-B39)/F39</f>
        <v>110.00000000000003</v>
      </c>
      <c r="H39" s="63"/>
      <c r="I39" s="23"/>
      <c r="J39" s="23"/>
      <c r="K39" s="20">
        <f>D39+I39-J39</f>
        <v>8232.2711907631656</v>
      </c>
      <c r="L39" s="83">
        <f>(0.7*B39)</f>
        <v>5488.1807938421098</v>
      </c>
      <c r="M39" s="97">
        <f>E39*50/B39</f>
        <v>2.2727272727272724E-2</v>
      </c>
      <c r="N39" s="82"/>
      <c r="O39" s="85"/>
      <c r="P39" s="22"/>
      <c r="Q39" s="20"/>
      <c r="R39" s="16">
        <f>R38+C39+I38</f>
        <v>8232.2711907631656</v>
      </c>
      <c r="S39" s="29">
        <f>(R39-(B3+SUM(I3:I38)))/(B3+SUM(I3:I38))</f>
        <v>3.1161355953815826</v>
      </c>
      <c r="T39" s="29">
        <f t="shared" ref="T39:T41" si="36">D39/B39-1</f>
        <v>5.0000000000000044E-2</v>
      </c>
      <c r="U39" s="123">
        <f t="shared" si="14"/>
        <v>2000</v>
      </c>
      <c r="V39" s="54">
        <f t="shared" si="15"/>
        <v>100</v>
      </c>
      <c r="W39" s="46">
        <f t="shared" si="7"/>
        <v>2100</v>
      </c>
      <c r="X39" s="46">
        <f t="shared" si="3"/>
        <v>100</v>
      </c>
      <c r="Y39" s="47">
        <f t="shared" si="8"/>
        <v>2000</v>
      </c>
      <c r="Z39" s="67">
        <f t="shared" si="4"/>
        <v>10.583632271943721</v>
      </c>
      <c r="AA39" s="54">
        <f t="shared" si="28"/>
        <v>21167.264543887442</v>
      </c>
      <c r="AB39" s="46">
        <f t="shared" si="10"/>
        <v>1058.363227194372</v>
      </c>
      <c r="AC39" s="46">
        <f t="shared" si="11"/>
        <v>22225.627771081814</v>
      </c>
      <c r="AD39" s="46">
        <f t="shared" si="12"/>
        <v>100</v>
      </c>
      <c r="AE39" s="47">
        <f t="shared" si="13"/>
        <v>22325.627771081814</v>
      </c>
    </row>
    <row r="40" spans="1:31" s="24" customFormat="1">
      <c r="A40" s="1">
        <f>A39+7</f>
        <v>44759</v>
      </c>
      <c r="B40" s="19">
        <f>D39+I39-P39</f>
        <v>8232.2711907631656</v>
      </c>
      <c r="C40" s="70">
        <f>(B40*required_return)</f>
        <v>411.61355953815831</v>
      </c>
      <c r="D40" s="20">
        <f>B40+C40</f>
        <v>8643.8847503013239</v>
      </c>
      <c r="E40" s="16">
        <f>B40/2200</f>
        <v>3.7419414503468933</v>
      </c>
      <c r="F40" s="16">
        <f>E40</f>
        <v>3.7419414503468933</v>
      </c>
      <c r="G40" s="94">
        <f t="shared" si="35"/>
        <v>110.00000000000003</v>
      </c>
      <c r="H40" s="63"/>
      <c r="I40" s="23"/>
      <c r="J40" s="23"/>
      <c r="K40" s="20">
        <f>D40+I40-J40</f>
        <v>8643.8847503013239</v>
      </c>
      <c r="L40" s="83">
        <f>(0.7*B40)</f>
        <v>5762.5898335342154</v>
      </c>
      <c r="M40" s="97">
        <f t="shared" ref="M40:M41" si="37">E40*50/B40</f>
        <v>2.2727272727272724E-2</v>
      </c>
      <c r="N40" s="82"/>
      <c r="O40" s="85"/>
      <c r="P40" s="22"/>
      <c r="Q40" s="20"/>
      <c r="R40" s="16">
        <f>R39+C40+I39</f>
        <v>8643.8847503013239</v>
      </c>
      <c r="S40" s="29">
        <f>(R40-(B3+SUM(I3:I39)))/(B3+SUM(I3:I39))</f>
        <v>3.321942375150662</v>
      </c>
      <c r="T40" s="29">
        <f t="shared" si="36"/>
        <v>5.0000000000000044E-2</v>
      </c>
      <c r="U40" s="125">
        <f t="shared" si="14"/>
        <v>2000</v>
      </c>
      <c r="V40" s="48">
        <f t="shared" si="15"/>
        <v>100</v>
      </c>
      <c r="W40" s="49">
        <f t="shared" si="7"/>
        <v>2100</v>
      </c>
      <c r="X40" s="49">
        <f t="shared" si="3"/>
        <v>100</v>
      </c>
      <c r="Y40" s="50">
        <f t="shared" si="8"/>
        <v>2000</v>
      </c>
      <c r="Z40" s="68">
        <f t="shared" si="4"/>
        <v>11.162813885540906</v>
      </c>
      <c r="AA40" s="48">
        <f t="shared" si="28"/>
        <v>22325.627771081814</v>
      </c>
      <c r="AB40" s="49">
        <f t="shared" si="10"/>
        <v>1116.2813885540907</v>
      </c>
      <c r="AC40" s="49">
        <f t="shared" si="11"/>
        <v>23441.909159635903</v>
      </c>
      <c r="AD40" s="49">
        <f t="shared" si="12"/>
        <v>100</v>
      </c>
      <c r="AE40" s="50">
        <f t="shared" si="13"/>
        <v>23541.909159635903</v>
      </c>
    </row>
    <row r="41" spans="1:31" s="24" customFormat="1" ht="15" thickBot="1">
      <c r="A41" s="1">
        <f>A40+7</f>
        <v>44766</v>
      </c>
      <c r="B41" s="19">
        <f>D40+I40-P40</f>
        <v>8643.8847503013239</v>
      </c>
      <c r="C41" s="70">
        <f>(B41*required_return)</f>
        <v>432.19423751506622</v>
      </c>
      <c r="D41" s="20">
        <f>B41+C41</f>
        <v>9076.0789878163905</v>
      </c>
      <c r="E41" s="16">
        <f>B41/2200</f>
        <v>3.9290385228642379</v>
      </c>
      <c r="F41" s="16">
        <f>E41</f>
        <v>3.9290385228642379</v>
      </c>
      <c r="G41" s="94">
        <f t="shared" si="35"/>
        <v>110.0000000000001</v>
      </c>
      <c r="H41" s="63"/>
      <c r="I41" s="23"/>
      <c r="J41" s="23"/>
      <c r="K41" s="20">
        <f>D41+I41-J41</f>
        <v>9076.0789878163905</v>
      </c>
      <c r="L41" s="83">
        <f>(0.7*B41)</f>
        <v>6050.7193252109264</v>
      </c>
      <c r="M41" s="97">
        <f t="shared" si="37"/>
        <v>2.2727272727272724E-2</v>
      </c>
      <c r="N41" s="82"/>
      <c r="O41" s="85"/>
      <c r="P41" s="22"/>
      <c r="Q41" s="20"/>
      <c r="R41" s="16">
        <f>R40+C41+I40</f>
        <v>9076.0789878163905</v>
      </c>
      <c r="S41" s="29">
        <f>(R41-(B3+SUM(I3:I40)))/(B3+SUM(I3:I40))</f>
        <v>3.5380394939081952</v>
      </c>
      <c r="T41" s="29">
        <f t="shared" si="36"/>
        <v>5.0000000000000044E-2</v>
      </c>
      <c r="U41" s="125">
        <f t="shared" si="14"/>
        <v>2000</v>
      </c>
      <c r="V41" s="48">
        <f t="shared" si="15"/>
        <v>100</v>
      </c>
      <c r="W41" s="49">
        <f t="shared" si="7"/>
        <v>2100</v>
      </c>
      <c r="X41" s="49">
        <f t="shared" si="3"/>
        <v>100</v>
      </c>
      <c r="Y41" s="50">
        <f t="shared" si="8"/>
        <v>2000</v>
      </c>
      <c r="Z41" s="68">
        <f t="shared" si="4"/>
        <v>11.770954579817952</v>
      </c>
      <c r="AA41" s="48">
        <f t="shared" si="28"/>
        <v>23541.909159635903</v>
      </c>
      <c r="AB41" s="49">
        <f t="shared" si="10"/>
        <v>1177.0954579817951</v>
      </c>
      <c r="AC41" s="49">
        <f t="shared" si="11"/>
        <v>24719.004617617698</v>
      </c>
      <c r="AD41" s="49">
        <f t="shared" si="12"/>
        <v>100</v>
      </c>
      <c r="AE41" s="50">
        <f t="shared" si="13"/>
        <v>24819.004617617698</v>
      </c>
    </row>
    <row r="42" spans="1:31" s="24" customFormat="1" ht="15" thickBot="1">
      <c r="A42" s="2"/>
      <c r="B42" s="3"/>
      <c r="C42" s="14"/>
      <c r="D42" s="4"/>
      <c r="E42" s="4"/>
      <c r="F42" s="4"/>
      <c r="G42" s="4"/>
      <c r="H42" s="62"/>
      <c r="I42" s="4"/>
      <c r="J42" s="4"/>
      <c r="K42" s="4"/>
      <c r="L42" s="5"/>
      <c r="M42" s="4"/>
      <c r="N42" s="4"/>
      <c r="O42" s="4"/>
      <c r="P42" s="4"/>
      <c r="Q42" s="4"/>
      <c r="R42" s="4"/>
      <c r="S42" s="30"/>
      <c r="T42" s="30"/>
      <c r="U42" s="126">
        <f t="shared" si="14"/>
        <v>2000</v>
      </c>
      <c r="V42" s="51">
        <f t="shared" si="15"/>
        <v>100</v>
      </c>
      <c r="W42" s="52">
        <f t="shared" si="7"/>
        <v>2100</v>
      </c>
      <c r="X42" s="52">
        <f t="shared" si="3"/>
        <v>100</v>
      </c>
      <c r="Y42" s="53">
        <f t="shared" si="8"/>
        <v>2000</v>
      </c>
      <c r="Z42" s="69">
        <f t="shared" si="4"/>
        <v>12.409502308808849</v>
      </c>
      <c r="AA42" s="51">
        <f t="shared" si="28"/>
        <v>24819.004617617698</v>
      </c>
      <c r="AB42" s="52">
        <f t="shared" si="10"/>
        <v>1240.9502308808849</v>
      </c>
      <c r="AC42" s="52">
        <f t="shared" si="11"/>
        <v>26059.954848498583</v>
      </c>
      <c r="AD42" s="52">
        <f t="shared" si="12"/>
        <v>100</v>
      </c>
      <c r="AE42" s="53">
        <f t="shared" si="13"/>
        <v>26159.954848498583</v>
      </c>
    </row>
    <row r="43" spans="1:31" s="24" customFormat="1">
      <c r="A43" s="1">
        <f>A41+7</f>
        <v>44773</v>
      </c>
      <c r="B43" s="19">
        <f>D41+I41-P41</f>
        <v>9076.0789878163905</v>
      </c>
      <c r="C43" s="70">
        <f>(B43*required_return)</f>
        <v>453.80394939081953</v>
      </c>
      <c r="D43" s="16">
        <f>B43+C43</f>
        <v>9529.8829372072105</v>
      </c>
      <c r="E43" s="16">
        <f>B43/2200</f>
        <v>4.12549044900745</v>
      </c>
      <c r="F43" s="16">
        <f>E43</f>
        <v>4.12549044900745</v>
      </c>
      <c r="G43" s="95">
        <f>(D43-B43)/F43</f>
        <v>110.00000000000011</v>
      </c>
      <c r="H43" s="63"/>
      <c r="I43" s="23"/>
      <c r="J43" s="23"/>
      <c r="K43" s="16">
        <f>D43+I43-J43</f>
        <v>9529.8829372072105</v>
      </c>
      <c r="L43" s="83">
        <f>(0.7*B43)</f>
        <v>6353.2552914714734</v>
      </c>
      <c r="M43" s="97">
        <f>E43*50/B43</f>
        <v>2.2727272727272724E-2</v>
      </c>
      <c r="N43" s="82"/>
      <c r="O43" s="85"/>
      <c r="P43" s="22"/>
      <c r="Q43" s="20"/>
      <c r="R43" s="16">
        <f>R41+C43+I41</f>
        <v>9529.8829372072105</v>
      </c>
      <c r="S43" s="29">
        <f>(R43-(B3+SUM(I3:I41)))/(B3+SUM(I3:I41))</f>
        <v>3.7649414686036051</v>
      </c>
      <c r="T43" s="29">
        <f>D43/B43-1</f>
        <v>5.0000000000000044E-2</v>
      </c>
      <c r="U43" s="123">
        <f t="shared" si="14"/>
        <v>2000</v>
      </c>
      <c r="V43" s="54">
        <f t="shared" si="15"/>
        <v>100</v>
      </c>
      <c r="W43" s="46">
        <f t="shared" si="7"/>
        <v>2100</v>
      </c>
      <c r="X43" s="46">
        <f t="shared" si="3"/>
        <v>100</v>
      </c>
      <c r="Y43" s="47">
        <f t="shared" si="8"/>
        <v>2000</v>
      </c>
      <c r="Z43" s="67">
        <f t="shared" si="4"/>
        <v>13.079977424249291</v>
      </c>
      <c r="AA43" s="54">
        <f t="shared" si="28"/>
        <v>26159.954848498583</v>
      </c>
      <c r="AB43" s="46">
        <f t="shared" si="10"/>
        <v>1307.9977424249291</v>
      </c>
      <c r="AC43" s="46">
        <f t="shared" si="11"/>
        <v>27467.952590923513</v>
      </c>
      <c r="AD43" s="46">
        <f t="shared" si="12"/>
        <v>100</v>
      </c>
      <c r="AE43" s="47">
        <f t="shared" si="13"/>
        <v>27567.952590923513</v>
      </c>
    </row>
    <row r="44" spans="1:31" s="24" customFormat="1">
      <c r="A44" s="1">
        <f>A43+7</f>
        <v>44780</v>
      </c>
      <c r="B44" s="19">
        <f>D43+I43-P43</f>
        <v>9529.8829372072105</v>
      </c>
      <c r="C44" s="70">
        <f>(B44*required_return)</f>
        <v>476.49414686036056</v>
      </c>
      <c r="D44" s="20">
        <f>B44+C44</f>
        <v>10006.377084067572</v>
      </c>
      <c r="E44" s="16">
        <f>B44/2200</f>
        <v>4.3317649714578232</v>
      </c>
      <c r="F44" s="16">
        <f>E44</f>
        <v>4.3317649714578232</v>
      </c>
      <c r="G44" s="94">
        <f t="shared" ref="G44:G46" si="38">(D44-B44)/F44</f>
        <v>110.00000000000011</v>
      </c>
      <c r="H44" s="63"/>
      <c r="I44" s="23"/>
      <c r="J44" s="23"/>
      <c r="K44" s="20">
        <f>D44+I44-J44</f>
        <v>10006.377084067572</v>
      </c>
      <c r="L44" s="83">
        <f>(0.7*B44)</f>
        <v>6670.9180560450468</v>
      </c>
      <c r="M44" s="97">
        <f>E44*50/B44</f>
        <v>2.2727272727272728E-2</v>
      </c>
      <c r="N44" s="82"/>
      <c r="O44" s="85"/>
      <c r="P44" s="22"/>
      <c r="Q44" s="20"/>
      <c r="R44" s="16">
        <f>R43+C44+I43</f>
        <v>10006.377084067572</v>
      </c>
      <c r="S44" s="29">
        <f>(R44-(B3+SUM(I3:I43)))/(B3+SUM(I3:I43))</f>
        <v>4.0031885420337856</v>
      </c>
      <c r="T44" s="29">
        <f t="shared" ref="T44:T46" si="39">D44/B44-1</f>
        <v>5.0000000000000044E-2</v>
      </c>
      <c r="U44" s="125">
        <f t="shared" si="14"/>
        <v>2000</v>
      </c>
      <c r="V44" s="48">
        <f t="shared" si="15"/>
        <v>100</v>
      </c>
      <c r="W44" s="49">
        <f t="shared" si="7"/>
        <v>2100</v>
      </c>
      <c r="X44" s="49">
        <f t="shared" si="3"/>
        <v>100</v>
      </c>
      <c r="Y44" s="50">
        <f t="shared" si="8"/>
        <v>2000</v>
      </c>
      <c r="Z44" s="68">
        <f t="shared" si="4"/>
        <v>13.783976295461756</v>
      </c>
      <c r="AA44" s="48">
        <f t="shared" si="28"/>
        <v>27567.952590923513</v>
      </c>
      <c r="AB44" s="49">
        <f t="shared" si="10"/>
        <v>1378.3976295461755</v>
      </c>
      <c r="AC44" s="49">
        <f t="shared" si="11"/>
        <v>28946.350220469689</v>
      </c>
      <c r="AD44" s="49">
        <f t="shared" si="12"/>
        <v>100</v>
      </c>
      <c r="AE44" s="50">
        <f t="shared" si="13"/>
        <v>29046.350220469689</v>
      </c>
    </row>
    <row r="45" spans="1:31" s="24" customFormat="1">
      <c r="A45" s="1">
        <f>A44+7</f>
        <v>44787</v>
      </c>
      <c r="B45" s="19">
        <f>D44+I44-P44</f>
        <v>10006.377084067572</v>
      </c>
      <c r="C45" s="70">
        <f>(B45*required_return)</f>
        <v>500.31885420337858</v>
      </c>
      <c r="D45" s="20">
        <f>B45+C45</f>
        <v>10506.69593827095</v>
      </c>
      <c r="E45" s="16">
        <f>B45/2200</f>
        <v>4.5483532200307142</v>
      </c>
      <c r="F45" s="16">
        <f>E45</f>
        <v>4.5483532200307142</v>
      </c>
      <c r="G45" s="94">
        <f t="shared" si="38"/>
        <v>110</v>
      </c>
      <c r="H45" s="63"/>
      <c r="I45" s="23"/>
      <c r="J45" s="23"/>
      <c r="K45" s="20">
        <f>D45+I45-J45</f>
        <v>10506.69593827095</v>
      </c>
      <c r="L45" s="83">
        <f>(0.7*B45)</f>
        <v>7004.4639588473001</v>
      </c>
      <c r="M45" s="97">
        <f t="shared" ref="M45:M46" si="40">E45*50/B45</f>
        <v>2.2727272727272728E-2</v>
      </c>
      <c r="N45" s="82"/>
      <c r="O45" s="85"/>
      <c r="P45" s="22"/>
      <c r="Q45" s="20"/>
      <c r="R45" s="16">
        <f>R44+C45+I44</f>
        <v>10506.69593827095</v>
      </c>
      <c r="S45" s="29">
        <f>(R45-(B3+SUM(I3:I44)))/(B3+SUM(I3:I44))</f>
        <v>4.2533479691354747</v>
      </c>
      <c r="T45" s="29">
        <f t="shared" si="39"/>
        <v>5.0000000000000044E-2</v>
      </c>
      <c r="U45" s="125">
        <f t="shared" si="14"/>
        <v>2000</v>
      </c>
      <c r="V45" s="48">
        <f t="shared" si="15"/>
        <v>100</v>
      </c>
      <c r="W45" s="49">
        <f t="shared" si="7"/>
        <v>2100</v>
      </c>
      <c r="X45" s="49">
        <f t="shared" si="3"/>
        <v>100</v>
      </c>
      <c r="Y45" s="50">
        <f t="shared" si="8"/>
        <v>2000</v>
      </c>
      <c r="Z45" s="68">
        <f t="shared" si="4"/>
        <v>14.523175110234844</v>
      </c>
      <c r="AA45" s="48">
        <f t="shared" si="28"/>
        <v>29046.350220469689</v>
      </c>
      <c r="AB45" s="49">
        <f t="shared" si="10"/>
        <v>1452.3175110234843</v>
      </c>
      <c r="AC45" s="49">
        <f t="shared" si="11"/>
        <v>30498.667731493173</v>
      </c>
      <c r="AD45" s="49">
        <f t="shared" si="12"/>
        <v>100</v>
      </c>
      <c r="AE45" s="50">
        <f t="shared" si="13"/>
        <v>30598.667731493173</v>
      </c>
    </row>
    <row r="46" spans="1:31" s="24" customFormat="1" ht="15" thickBot="1">
      <c r="A46" s="1">
        <f>A45+7</f>
        <v>44794</v>
      </c>
      <c r="B46" s="19">
        <f>D45+I45-P45</f>
        <v>10506.69593827095</v>
      </c>
      <c r="C46" s="70">
        <f>(B46*required_return)</f>
        <v>525.33479691354751</v>
      </c>
      <c r="D46" s="20">
        <f>B46+C46</f>
        <v>11032.030735184497</v>
      </c>
      <c r="E46" s="16">
        <f>B46/2200</f>
        <v>4.7757708810322503</v>
      </c>
      <c r="F46" s="16">
        <f>E46</f>
        <v>4.7757708810322503</v>
      </c>
      <c r="G46" s="94">
        <f t="shared" si="38"/>
        <v>109.9999999999998</v>
      </c>
      <c r="H46" s="64"/>
      <c r="I46" s="25"/>
      <c r="J46" s="25"/>
      <c r="K46" s="20">
        <f>D46+I46-J46</f>
        <v>11032.030735184497</v>
      </c>
      <c r="L46" s="83">
        <f>(0.7*B46)</f>
        <v>7354.6871567896642</v>
      </c>
      <c r="M46" s="97">
        <f t="shared" si="40"/>
        <v>2.2727272727272728E-2</v>
      </c>
      <c r="N46" s="82"/>
      <c r="O46" s="85"/>
      <c r="P46" s="22"/>
      <c r="Q46" s="20"/>
      <c r="R46" s="16">
        <f>R45+C46+I45</f>
        <v>11032.030735184497</v>
      </c>
      <c r="S46" s="29">
        <f>(R46-(B3+SUM(I3:I45)))/(B3+SUM(I3:I45))</f>
        <v>4.5160153675922485</v>
      </c>
      <c r="T46" s="29">
        <f t="shared" si="39"/>
        <v>4.9999999999999822E-2</v>
      </c>
      <c r="U46" s="126">
        <f t="shared" si="14"/>
        <v>2000</v>
      </c>
      <c r="V46" s="51">
        <f t="shared" si="15"/>
        <v>100</v>
      </c>
      <c r="W46" s="52">
        <f t="shared" si="7"/>
        <v>2100</v>
      </c>
      <c r="X46" s="52">
        <f t="shared" si="3"/>
        <v>100</v>
      </c>
      <c r="Y46" s="53">
        <f t="shared" si="8"/>
        <v>2000</v>
      </c>
      <c r="Z46" s="69">
        <f t="shared" si="4"/>
        <v>15.299333865746586</v>
      </c>
      <c r="AA46" s="51">
        <f t="shared" si="28"/>
        <v>30598.667731493173</v>
      </c>
      <c r="AB46" s="52">
        <f t="shared" si="10"/>
        <v>1529.9333865746587</v>
      </c>
      <c r="AC46" s="52">
        <f t="shared" si="11"/>
        <v>32128.601118067832</v>
      </c>
      <c r="AD46" s="52">
        <f t="shared" si="12"/>
        <v>100</v>
      </c>
      <c r="AE46" s="53">
        <f t="shared" si="13"/>
        <v>32228.601118067832</v>
      </c>
    </row>
    <row r="47" spans="1:31" s="24" customFormat="1" ht="15" thickBot="1">
      <c r="A47" s="127"/>
      <c r="B47" s="128"/>
      <c r="C47" s="129"/>
      <c r="D47" s="129"/>
      <c r="E47" s="129"/>
      <c r="F47" s="129"/>
      <c r="G47" s="129"/>
      <c r="H47" s="130"/>
      <c r="I47" s="129"/>
      <c r="J47" s="129"/>
      <c r="K47" s="129"/>
      <c r="L47" s="131"/>
      <c r="M47" s="129"/>
      <c r="N47" s="129"/>
      <c r="O47" s="129"/>
      <c r="P47" s="129"/>
      <c r="Q47" s="129"/>
      <c r="R47" s="129"/>
      <c r="S47" s="132"/>
      <c r="T47" s="132"/>
      <c r="U47" s="123">
        <f t="shared" si="14"/>
        <v>2000</v>
      </c>
      <c r="V47" s="54">
        <f t="shared" si="15"/>
        <v>100</v>
      </c>
      <c r="W47" s="46">
        <f t="shared" si="7"/>
        <v>2100</v>
      </c>
      <c r="X47" s="46">
        <f t="shared" si="3"/>
        <v>100</v>
      </c>
      <c r="Y47" s="47">
        <f t="shared" si="8"/>
        <v>2000</v>
      </c>
      <c r="Z47" s="67">
        <f t="shared" si="4"/>
        <v>16.114300559033918</v>
      </c>
      <c r="AA47" s="54">
        <f t="shared" si="28"/>
        <v>32228.601118067832</v>
      </c>
      <c r="AB47" s="46">
        <f t="shared" si="10"/>
        <v>1611.4300559033918</v>
      </c>
      <c r="AC47" s="46">
        <f t="shared" si="11"/>
        <v>33840.031173971227</v>
      </c>
      <c r="AD47" s="46">
        <f t="shared" si="12"/>
        <v>100</v>
      </c>
      <c r="AE47" s="47">
        <f t="shared" si="13"/>
        <v>33940.031173971227</v>
      </c>
    </row>
    <row r="48" spans="1:31" s="24" customFormat="1">
      <c r="A48" s="1">
        <f>A46+7</f>
        <v>44801</v>
      </c>
      <c r="B48" s="19">
        <f>D46+I46-P46</f>
        <v>11032.030735184497</v>
      </c>
      <c r="C48" s="70" cm="1">
        <f t="array" ref="C48">(B48*required_return_medium)</f>
        <v>496.44138308330236</v>
      </c>
      <c r="D48" s="16">
        <f>B48+C48</f>
        <v>11528.472118267799</v>
      </c>
      <c r="E48" s="16">
        <f>B48/2500</f>
        <v>4.4128122940737988</v>
      </c>
      <c r="F48" s="16">
        <f>E48</f>
        <v>4.4128122940737988</v>
      </c>
      <c r="G48" s="95">
        <f>(D48-B48)/F48</f>
        <v>112.49999999999989</v>
      </c>
      <c r="H48" s="63">
        <f>Z3</f>
        <v>0</v>
      </c>
      <c r="I48" s="23"/>
      <c r="J48" s="23"/>
      <c r="K48" s="16">
        <f>D48+I48-J48</f>
        <v>11528.472118267799</v>
      </c>
      <c r="L48" s="83">
        <f>(0.7*B48)</f>
        <v>7722.4215146291472</v>
      </c>
      <c r="M48" s="97">
        <f>E48*50/B48</f>
        <v>0.02</v>
      </c>
      <c r="N48" s="82"/>
      <c r="O48" s="85"/>
      <c r="P48" s="22"/>
      <c r="Q48" s="20"/>
      <c r="R48" s="16">
        <f>R46+C48+I46</f>
        <v>11528.472118267799</v>
      </c>
      <c r="S48" s="29">
        <f>(R48-(B3+SUM(I3:I46)))/(B3+SUM(I3:I46))</f>
        <v>4.764236059133899</v>
      </c>
      <c r="T48" s="29">
        <f>D48/B48-1</f>
        <v>4.4999999999999929E-2</v>
      </c>
      <c r="U48" s="125">
        <f t="shared" si="14"/>
        <v>2000</v>
      </c>
      <c r="V48" s="48">
        <f t="shared" si="15"/>
        <v>100</v>
      </c>
      <c r="W48" s="49">
        <f t="shared" si="7"/>
        <v>2100</v>
      </c>
      <c r="X48" s="49">
        <f t="shared" si="3"/>
        <v>100</v>
      </c>
      <c r="Y48" s="50">
        <f t="shared" si="8"/>
        <v>2000</v>
      </c>
      <c r="Z48" s="68">
        <f t="shared" si="4"/>
        <v>16.970015586985614</v>
      </c>
      <c r="AA48" s="48">
        <f t="shared" si="28"/>
        <v>33940.031173971227</v>
      </c>
      <c r="AB48" s="49">
        <f t="shared" si="10"/>
        <v>1697.0015586985614</v>
      </c>
      <c r="AC48" s="49">
        <f t="shared" si="11"/>
        <v>35637.032732669788</v>
      </c>
      <c r="AD48" s="49">
        <f t="shared" si="12"/>
        <v>100</v>
      </c>
      <c r="AE48" s="50">
        <f t="shared" si="13"/>
        <v>35737.032732669788</v>
      </c>
    </row>
    <row r="49" spans="1:31" s="24" customFormat="1">
      <c r="A49" s="1">
        <f>A48+7</f>
        <v>44808</v>
      </c>
      <c r="B49" s="19">
        <f>D48+I48-P48</f>
        <v>11528.472118267799</v>
      </c>
      <c r="C49" s="70" cm="1">
        <f t="array" ref="C49">(B49*required_return_medium)</f>
        <v>518.78124532205095</v>
      </c>
      <c r="D49" s="20">
        <f>B49+C49</f>
        <v>12047.253363589849</v>
      </c>
      <c r="E49" s="16">
        <f t="shared" ref="E49:E51" si="41">B49/2500</f>
        <v>4.6113888473071194</v>
      </c>
      <c r="F49" s="16">
        <f>E49</f>
        <v>4.6113888473071194</v>
      </c>
      <c r="G49" s="94">
        <f t="shared" ref="G49:G51" si="42">(D49-B49)/F49</f>
        <v>112.49999999999989</v>
      </c>
      <c r="H49" s="63">
        <f>Z4</f>
        <v>1.1000000000000001</v>
      </c>
      <c r="I49" s="23"/>
      <c r="J49" s="23"/>
      <c r="K49" s="20">
        <f>D49+I49-J49</f>
        <v>12047.253363589849</v>
      </c>
      <c r="L49" s="83">
        <f>(0.7*B49)</f>
        <v>8069.9304827874585</v>
      </c>
      <c r="M49" s="97">
        <f>E49*50/B49</f>
        <v>0.02</v>
      </c>
      <c r="N49" s="82"/>
      <c r="O49" s="85"/>
      <c r="P49" s="22"/>
      <c r="Q49" s="20"/>
      <c r="R49" s="16">
        <f>R48+C49+I48</f>
        <v>12047.253363589849</v>
      </c>
      <c r="S49" s="29">
        <f>(R49-(B3+SUM(I3:I48)))/(B3+SUM(I3:I48))</f>
        <v>5.0236266817949247</v>
      </c>
      <c r="T49" s="29">
        <f t="shared" ref="T49:T51" si="43">D49/B49-1</f>
        <v>4.4999999999999929E-2</v>
      </c>
      <c r="U49" s="125">
        <f t="shared" si="14"/>
        <v>2000</v>
      </c>
      <c r="V49" s="48">
        <f t="shared" si="15"/>
        <v>100</v>
      </c>
      <c r="W49" s="49">
        <f t="shared" si="7"/>
        <v>2100</v>
      </c>
      <c r="X49" s="49">
        <f t="shared" si="3"/>
        <v>100</v>
      </c>
      <c r="Y49" s="50">
        <f t="shared" si="8"/>
        <v>2000</v>
      </c>
      <c r="Z49" s="68">
        <f t="shared" si="4"/>
        <v>17.868516366334894</v>
      </c>
      <c r="AA49" s="48">
        <f t="shared" si="28"/>
        <v>35737.032732669788</v>
      </c>
      <c r="AB49" s="49">
        <f t="shared" si="10"/>
        <v>1786.8516366334895</v>
      </c>
      <c r="AC49" s="49">
        <f t="shared" si="11"/>
        <v>37523.884369303276</v>
      </c>
      <c r="AD49" s="49">
        <f t="shared" si="12"/>
        <v>100</v>
      </c>
      <c r="AE49" s="50">
        <f t="shared" si="13"/>
        <v>37623.884369303276</v>
      </c>
    </row>
    <row r="50" spans="1:31" s="24" customFormat="1" ht="15" thickBot="1">
      <c r="A50" s="1">
        <f>A49+7</f>
        <v>44815</v>
      </c>
      <c r="B50" s="19">
        <f>D49+I49-P49</f>
        <v>12047.253363589849</v>
      </c>
      <c r="C50" s="70" cm="1">
        <f t="array" ref="C50">(B50*required_return_medium)</f>
        <v>542.12640136154323</v>
      </c>
      <c r="D50" s="20">
        <f>B50+C50</f>
        <v>12589.379764951393</v>
      </c>
      <c r="E50" s="16">
        <f t="shared" si="41"/>
        <v>4.8189013454359397</v>
      </c>
      <c r="F50" s="16">
        <f>E50</f>
        <v>4.8189013454359397</v>
      </c>
      <c r="G50" s="94">
        <f t="shared" si="42"/>
        <v>112.5000000000001</v>
      </c>
      <c r="H50" s="63">
        <f>Z5</f>
        <v>1.2050000000000001</v>
      </c>
      <c r="I50" s="23"/>
      <c r="J50" s="23"/>
      <c r="K50" s="20">
        <f>D50+I50-J50</f>
        <v>12589.379764951393</v>
      </c>
      <c r="L50" s="83">
        <f>(0.7*B50)</f>
        <v>8433.0773545128941</v>
      </c>
      <c r="M50" s="97">
        <f t="shared" ref="M50:M51" si="44">E50*50/B50</f>
        <v>0.02</v>
      </c>
      <c r="N50" s="82"/>
      <c r="O50" s="85"/>
      <c r="P50" s="22"/>
      <c r="Q50" s="20"/>
      <c r="R50" s="16">
        <f>R49+C50+I49</f>
        <v>12589.379764951393</v>
      </c>
      <c r="S50" s="29">
        <f>(R50-(B3+SUM(I3:I49)))/(B3+SUM(I3:I49))</f>
        <v>5.2946898824756961</v>
      </c>
      <c r="T50" s="29">
        <f t="shared" si="43"/>
        <v>4.4999999999999929E-2</v>
      </c>
      <c r="U50" s="126">
        <f t="shared" si="14"/>
        <v>2000</v>
      </c>
      <c r="V50" s="51">
        <f t="shared" si="15"/>
        <v>100</v>
      </c>
      <c r="W50" s="52">
        <f t="shared" si="7"/>
        <v>2100</v>
      </c>
      <c r="X50" s="52">
        <f t="shared" si="3"/>
        <v>100</v>
      </c>
      <c r="Y50" s="53">
        <f t="shared" si="8"/>
        <v>2000</v>
      </c>
      <c r="Z50" s="69">
        <f t="shared" si="4"/>
        <v>18.811942184651638</v>
      </c>
      <c r="AA50" s="51">
        <f t="shared" si="28"/>
        <v>37623.884369303276</v>
      </c>
      <c r="AB50" s="52">
        <f t="shared" si="10"/>
        <v>1881.1942184651639</v>
      </c>
      <c r="AC50" s="52">
        <f t="shared" si="11"/>
        <v>39505.078587768439</v>
      </c>
      <c r="AD50" s="52">
        <f t="shared" si="12"/>
        <v>100</v>
      </c>
      <c r="AE50" s="53">
        <f t="shared" si="13"/>
        <v>39605.078587768439</v>
      </c>
    </row>
    <row r="51" spans="1:31" s="24" customFormat="1" ht="15" thickBot="1">
      <c r="A51" s="1">
        <f>A50+7</f>
        <v>44822</v>
      </c>
      <c r="B51" s="19">
        <f>D50+I50-P50</f>
        <v>12589.379764951393</v>
      </c>
      <c r="C51" s="70" cm="1">
        <f t="array" ref="C51">(B51*required_return_medium)</f>
        <v>566.52208942281266</v>
      </c>
      <c r="D51" s="20">
        <f>B51+C51</f>
        <v>13155.901854374206</v>
      </c>
      <c r="E51" s="16">
        <f t="shared" si="41"/>
        <v>5.0357519059805567</v>
      </c>
      <c r="F51" s="16">
        <f>E51</f>
        <v>5.0357519059805567</v>
      </c>
      <c r="G51" s="94">
        <f t="shared" si="42"/>
        <v>112.50000000000011</v>
      </c>
      <c r="H51" s="63">
        <f>Z6</f>
        <v>1.31525</v>
      </c>
      <c r="I51" s="25"/>
      <c r="J51" s="25"/>
      <c r="K51" s="20">
        <f>D51+I51-J51</f>
        <v>13155.901854374206</v>
      </c>
      <c r="L51" s="83">
        <f>(0.7*B51)</f>
        <v>8812.5658354659736</v>
      </c>
      <c r="M51" s="97">
        <f t="shared" si="44"/>
        <v>1.9999999999999997E-2</v>
      </c>
      <c r="N51" s="82"/>
      <c r="O51" s="86"/>
      <c r="P51" s="22"/>
      <c r="Q51" s="20"/>
      <c r="R51" s="16">
        <f>R50+C51+I50</f>
        <v>13155.901854374206</v>
      </c>
      <c r="S51" s="29">
        <f>(R51-(B3+SUM(I3:I50)))/(B3+SUM(I3:I50))</f>
        <v>5.5779509271871026</v>
      </c>
      <c r="T51" s="29">
        <f t="shared" si="43"/>
        <v>4.5000000000000151E-2</v>
      </c>
      <c r="U51" s="123">
        <f t="shared" si="14"/>
        <v>2000</v>
      </c>
      <c r="V51" s="54">
        <f t="shared" si="15"/>
        <v>100</v>
      </c>
      <c r="W51" s="46">
        <f t="shared" si="7"/>
        <v>2100</v>
      </c>
      <c r="X51" s="46">
        <f t="shared" si="3"/>
        <v>100</v>
      </c>
      <c r="Y51" s="47">
        <f t="shared" si="8"/>
        <v>2000</v>
      </c>
      <c r="Z51" s="67">
        <f t="shared" si="4"/>
        <v>19.80253929388422</v>
      </c>
      <c r="AA51" s="54">
        <f t="shared" si="28"/>
        <v>39605.078587768439</v>
      </c>
      <c r="AB51" s="46">
        <f t="shared" si="10"/>
        <v>1980.253929388422</v>
      </c>
      <c r="AC51" s="46">
        <f t="shared" si="11"/>
        <v>41585.332517156858</v>
      </c>
      <c r="AD51" s="46">
        <f t="shared" si="12"/>
        <v>100</v>
      </c>
      <c r="AE51" s="47">
        <f t="shared" si="13"/>
        <v>41685.332517156858</v>
      </c>
    </row>
    <row r="52" spans="1:31" ht="15" thickBot="1">
      <c r="A52" s="2"/>
      <c r="B52" s="3"/>
      <c r="C52" s="14"/>
      <c r="D52" s="4"/>
      <c r="E52" s="4"/>
      <c r="F52" s="4"/>
      <c r="G52" s="4"/>
      <c r="H52" s="62"/>
      <c r="I52" s="4"/>
      <c r="J52" s="4"/>
      <c r="K52" s="4"/>
      <c r="L52" s="5"/>
      <c r="M52" s="4"/>
      <c r="N52" s="4"/>
      <c r="O52" s="4"/>
      <c r="P52" s="4"/>
      <c r="Q52" s="4"/>
      <c r="R52" s="4"/>
      <c r="S52" s="30"/>
      <c r="T52" s="30"/>
      <c r="U52" s="125">
        <f t="shared" si="14"/>
        <v>2000</v>
      </c>
      <c r="V52" s="48">
        <f t="shared" si="15"/>
        <v>100</v>
      </c>
      <c r="W52" s="49">
        <f t="shared" si="7"/>
        <v>2100</v>
      </c>
      <c r="X52" s="49">
        <f t="shared" si="3"/>
        <v>100</v>
      </c>
      <c r="Y52" s="50">
        <f t="shared" si="8"/>
        <v>2000</v>
      </c>
      <c r="Z52" s="68">
        <f t="shared" si="4"/>
        <v>20.842666258578429</v>
      </c>
      <c r="AA52" s="48">
        <f t="shared" si="28"/>
        <v>41685.332517156858</v>
      </c>
      <c r="AB52" s="49">
        <f t="shared" si="10"/>
        <v>2084.2666258578429</v>
      </c>
      <c r="AC52" s="49">
        <f t="shared" si="11"/>
        <v>43769.599143014697</v>
      </c>
      <c r="AD52" s="49">
        <f t="shared" si="12"/>
        <v>100</v>
      </c>
      <c r="AE52" s="50">
        <f t="shared" si="13"/>
        <v>43869.599143014697</v>
      </c>
    </row>
    <row r="53" spans="1:31" s="24" customFormat="1">
      <c r="A53" s="1">
        <f>A51+7</f>
        <v>44829</v>
      </c>
      <c r="B53" s="19">
        <f>D51+I51-P51</f>
        <v>13155.901854374206</v>
      </c>
      <c r="C53" s="70" cm="1">
        <f t="array" ref="C53">(B53*required_return_medium)</f>
        <v>592.01558344683929</v>
      </c>
      <c r="D53" s="16">
        <f>B53+C53</f>
        <v>13747.917437821045</v>
      </c>
      <c r="E53" s="16">
        <f>B53/2500</f>
        <v>5.2623607417496823</v>
      </c>
      <c r="F53" s="16">
        <f>E53</f>
        <v>5.2623607417496823</v>
      </c>
      <c r="G53" s="95">
        <f>(D53-B53)/F53</f>
        <v>112.4999999999999</v>
      </c>
      <c r="H53" s="63">
        <f>Z7</f>
        <v>1.4310125</v>
      </c>
      <c r="I53" s="23"/>
      <c r="J53" s="23"/>
      <c r="K53" s="16">
        <f>D53+I53-J53</f>
        <v>13747.917437821045</v>
      </c>
      <c r="L53" s="83">
        <f>(0.7*B53)</f>
        <v>9209.1312980619441</v>
      </c>
      <c r="M53" s="97">
        <f>E53*50/B53</f>
        <v>0.02</v>
      </c>
      <c r="N53" s="82"/>
      <c r="O53" s="85"/>
      <c r="P53" s="22"/>
      <c r="Q53" s="20"/>
      <c r="R53" s="16">
        <f>R51+C53+I51</f>
        <v>13747.917437821045</v>
      </c>
      <c r="S53" s="29">
        <f>(R53-(B3+SUM(I3:I51)))/(B3+SUM(I3:I51))</f>
        <v>5.8739587189105222</v>
      </c>
      <c r="T53" s="29">
        <f>D53/B53-1</f>
        <v>4.4999999999999929E-2</v>
      </c>
      <c r="U53" s="125">
        <f t="shared" si="14"/>
        <v>2000</v>
      </c>
      <c r="V53" s="48">
        <f t="shared" si="15"/>
        <v>100</v>
      </c>
      <c r="W53" s="49">
        <f t="shared" si="7"/>
        <v>2100</v>
      </c>
      <c r="X53" s="49">
        <f t="shared" si="3"/>
        <v>100</v>
      </c>
      <c r="Y53" s="50">
        <f t="shared" si="8"/>
        <v>2000</v>
      </c>
      <c r="Z53" s="68">
        <f t="shared" si="4"/>
        <v>21.934799571507348</v>
      </c>
      <c r="AA53" s="48">
        <f t="shared" si="28"/>
        <v>43869.599143014697</v>
      </c>
      <c r="AB53" s="49">
        <f t="shared" si="10"/>
        <v>2193.4799571507347</v>
      </c>
      <c r="AC53" s="49">
        <f t="shared" si="11"/>
        <v>46063.079100165429</v>
      </c>
      <c r="AD53" s="49">
        <f t="shared" si="12"/>
        <v>100</v>
      </c>
      <c r="AE53" s="50">
        <f t="shared" si="13"/>
        <v>46163.079100165429</v>
      </c>
    </row>
    <row r="54" spans="1:31" s="24" customFormat="1" ht="15" thickBot="1">
      <c r="A54" s="1">
        <f>A53+7</f>
        <v>44836</v>
      </c>
      <c r="B54" s="19">
        <f>D53+I53-P53</f>
        <v>13747.917437821045</v>
      </c>
      <c r="C54" s="70" cm="1">
        <f t="array" ref="C54">(B54*required_return_medium)</f>
        <v>618.65628470194702</v>
      </c>
      <c r="D54" s="20">
        <f>B54+C54</f>
        <v>14366.573722522991</v>
      </c>
      <c r="E54" s="16">
        <f t="shared" ref="E54:E56" si="45">B54/2500</f>
        <v>5.4991669751284178</v>
      </c>
      <c r="F54" s="16">
        <f>E54</f>
        <v>5.4991669751284178</v>
      </c>
      <c r="G54" s="94">
        <f t="shared" ref="G54:G56" si="46">(D54-B54)/F54</f>
        <v>112.49999999999996</v>
      </c>
      <c r="H54" s="63">
        <f>Z8</f>
        <v>1.552563125</v>
      </c>
      <c r="I54" s="23"/>
      <c r="J54" s="23"/>
      <c r="K54" s="20">
        <f>D54+I54-J54</f>
        <v>14366.573722522991</v>
      </c>
      <c r="L54" s="83">
        <f>(0.7*B54)</f>
        <v>9623.5422064747308</v>
      </c>
      <c r="M54" s="97">
        <f>E54*50/B54</f>
        <v>0.02</v>
      </c>
      <c r="N54" s="82"/>
      <c r="O54" s="85"/>
      <c r="P54" s="22"/>
      <c r="Q54" s="20"/>
      <c r="R54" s="16">
        <f>R53+C54+I53</f>
        <v>14366.573722522991</v>
      </c>
      <c r="S54" s="29">
        <f>(R54-(B3+SUM(I3:I53)))/(B3+SUM(I3:I53))</f>
        <v>6.1832868612614957</v>
      </c>
      <c r="T54" s="29">
        <f t="shared" ref="T54:T56" si="47">D54/B54-1</f>
        <v>4.4999999999999929E-2</v>
      </c>
      <c r="U54" s="126">
        <f t="shared" si="14"/>
        <v>2000</v>
      </c>
      <c r="V54" s="51">
        <f t="shared" si="15"/>
        <v>100</v>
      </c>
      <c r="W54" s="52">
        <f t="shared" si="7"/>
        <v>2100</v>
      </c>
      <c r="X54" s="52">
        <f t="shared" si="3"/>
        <v>100</v>
      </c>
      <c r="Y54" s="53">
        <f t="shared" si="8"/>
        <v>2000</v>
      </c>
      <c r="Z54" s="69">
        <f t="shared" si="4"/>
        <v>23.081539550082713</v>
      </c>
      <c r="AA54" s="51">
        <f t="shared" si="28"/>
        <v>46163.079100165429</v>
      </c>
      <c r="AB54" s="52">
        <f t="shared" si="10"/>
        <v>2308.1539550082712</v>
      </c>
      <c r="AC54" s="52">
        <f t="shared" si="11"/>
        <v>48471.233055173703</v>
      </c>
      <c r="AD54" s="52">
        <f t="shared" si="12"/>
        <v>100</v>
      </c>
      <c r="AE54" s="53">
        <f t="shared" si="13"/>
        <v>48571.233055173703</v>
      </c>
    </row>
    <row r="55" spans="1:31" s="24" customFormat="1">
      <c r="A55" s="1">
        <f>A54+7</f>
        <v>44843</v>
      </c>
      <c r="B55" s="19">
        <f>D54+I54-P54</f>
        <v>14366.573722522991</v>
      </c>
      <c r="C55" s="70" cm="1">
        <f t="array" ref="C55">(B55*required_return_medium)</f>
        <v>646.49581751353458</v>
      </c>
      <c r="D55" s="20">
        <f>B55+C55</f>
        <v>15013.069540036526</v>
      </c>
      <c r="E55" s="16">
        <f t="shared" si="45"/>
        <v>5.7466294890091962</v>
      </c>
      <c r="F55" s="16">
        <f>E55</f>
        <v>5.7466294890091962</v>
      </c>
      <c r="G55" s="94">
        <f t="shared" si="46"/>
        <v>112.49999999999996</v>
      </c>
      <c r="H55" s="63">
        <f>Z9</f>
        <v>1.6801912812500002</v>
      </c>
      <c r="I55" s="23"/>
      <c r="J55" s="23"/>
      <c r="K55" s="20">
        <f>D55+I55-J55</f>
        <v>15013.069540036526</v>
      </c>
      <c r="L55" s="83">
        <f>(0.7*B55)</f>
        <v>10056.601605766093</v>
      </c>
      <c r="M55" s="97">
        <f t="shared" ref="M55:M56" si="48">E55*50/B55</f>
        <v>0.02</v>
      </c>
      <c r="N55" s="82"/>
      <c r="O55" s="85"/>
      <c r="P55" s="22"/>
      <c r="Q55" s="20"/>
      <c r="R55" s="16">
        <f>R54+C55+I54</f>
        <v>15013.069540036526</v>
      </c>
      <c r="S55" s="29">
        <f>(R55-(B3+SUM(I3:I54)))/(B3+SUM(I3:I54))</f>
        <v>6.5065347700182627</v>
      </c>
      <c r="T55" s="29">
        <f t="shared" si="47"/>
        <v>4.4999999999999929E-2</v>
      </c>
      <c r="U55" s="123">
        <f t="shared" si="14"/>
        <v>2000</v>
      </c>
      <c r="V55" s="54">
        <f t="shared" si="15"/>
        <v>100</v>
      </c>
      <c r="W55" s="46">
        <f t="shared" si="7"/>
        <v>2100</v>
      </c>
      <c r="X55" s="46">
        <f t="shared" si="3"/>
        <v>100</v>
      </c>
      <c r="Y55" s="47">
        <f t="shared" si="8"/>
        <v>2000</v>
      </c>
      <c r="Z55" s="67">
        <f t="shared" si="4"/>
        <v>24.28561652758685</v>
      </c>
      <c r="AA55" s="54">
        <f t="shared" si="28"/>
        <v>48571.233055173703</v>
      </c>
      <c r="AB55" s="46">
        <f t="shared" si="10"/>
        <v>2428.5616527586849</v>
      </c>
      <c r="AC55" s="46">
        <f t="shared" si="11"/>
        <v>50999.794707932386</v>
      </c>
      <c r="AD55" s="46">
        <f t="shared" si="12"/>
        <v>100</v>
      </c>
      <c r="AE55" s="47">
        <f t="shared" si="13"/>
        <v>51099.794707932386</v>
      </c>
    </row>
    <row r="56" spans="1:31" s="24" customFormat="1" ht="15" thickBot="1">
      <c r="A56" s="1">
        <f>A55+7</f>
        <v>44850</v>
      </c>
      <c r="B56" s="19">
        <f>D55+I55-P55</f>
        <v>15013.069540036526</v>
      </c>
      <c r="C56" s="70" cm="1">
        <f t="array" ref="C56">(B56*required_return_medium)</f>
        <v>675.58812930164368</v>
      </c>
      <c r="D56" s="20">
        <f>B56+C56</f>
        <v>15688.657669338168</v>
      </c>
      <c r="E56" s="16">
        <f t="shared" si="45"/>
        <v>6.0052278160146102</v>
      </c>
      <c r="F56" s="16">
        <f>E56</f>
        <v>6.0052278160146102</v>
      </c>
      <c r="G56" s="94">
        <f t="shared" si="46"/>
        <v>112.49999999999986</v>
      </c>
      <c r="H56" s="63">
        <f>Z10</f>
        <v>1.8142008453125003</v>
      </c>
      <c r="I56" s="25"/>
      <c r="J56" s="25"/>
      <c r="K56" s="20">
        <f>D56+I56-J56</f>
        <v>15688.657669338168</v>
      </c>
      <c r="L56" s="83">
        <f>(0.7*B56)</f>
        <v>10509.148678025567</v>
      </c>
      <c r="M56" s="97">
        <f t="shared" si="48"/>
        <v>0.02</v>
      </c>
      <c r="N56" s="82"/>
      <c r="O56" s="86"/>
      <c r="P56" s="22"/>
      <c r="Q56" s="20"/>
      <c r="R56" s="16">
        <f>R55+C56+I55</f>
        <v>15688.657669338168</v>
      </c>
      <c r="S56" s="29">
        <f>(R56-(B3+SUM(I3:I55)))/(B3+SUM(I3:I55))</f>
        <v>6.844328834669084</v>
      </c>
      <c r="T56" s="29">
        <f t="shared" si="47"/>
        <v>4.4999999999999929E-2</v>
      </c>
      <c r="U56" s="125">
        <f t="shared" si="14"/>
        <v>2000</v>
      </c>
      <c r="V56" s="48">
        <f t="shared" si="15"/>
        <v>100</v>
      </c>
      <c r="W56" s="49">
        <f t="shared" si="7"/>
        <v>2100</v>
      </c>
      <c r="X56" s="49">
        <f t="shared" si="3"/>
        <v>100</v>
      </c>
      <c r="Y56" s="50">
        <f t="shared" si="8"/>
        <v>2000</v>
      </c>
      <c r="Z56" s="68">
        <f t="shared" si="4"/>
        <v>25.549897353966195</v>
      </c>
      <c r="AA56" s="48">
        <f t="shared" si="28"/>
        <v>51099.794707932386</v>
      </c>
      <c r="AB56" s="49">
        <f t="shared" si="10"/>
        <v>2554.9897353966194</v>
      </c>
      <c r="AC56" s="49">
        <f t="shared" si="11"/>
        <v>53654.784443329008</v>
      </c>
      <c r="AD56" s="49">
        <f t="shared" si="12"/>
        <v>100</v>
      </c>
      <c r="AE56" s="50">
        <f t="shared" si="13"/>
        <v>53754.784443329008</v>
      </c>
    </row>
    <row r="57" spans="1:31" ht="15" thickBot="1">
      <c r="A57" s="2"/>
      <c r="B57" s="3"/>
      <c r="C57" s="14"/>
      <c r="D57" s="4"/>
      <c r="E57" s="4"/>
      <c r="F57" s="4"/>
      <c r="G57" s="4"/>
      <c r="H57" s="62"/>
      <c r="I57" s="4"/>
      <c r="J57" s="4"/>
      <c r="K57" s="4"/>
      <c r="L57" s="5"/>
      <c r="M57" s="4"/>
      <c r="N57" s="4"/>
      <c r="O57" s="4"/>
      <c r="P57" s="4"/>
      <c r="Q57" s="4"/>
      <c r="R57" s="4"/>
      <c r="S57" s="30"/>
      <c r="T57" s="30"/>
      <c r="U57" s="125">
        <f t="shared" si="14"/>
        <v>2000</v>
      </c>
      <c r="V57" s="48">
        <f t="shared" si="15"/>
        <v>100</v>
      </c>
      <c r="W57" s="49">
        <f t="shared" si="7"/>
        <v>2100</v>
      </c>
      <c r="X57" s="49">
        <f t="shared" si="3"/>
        <v>100</v>
      </c>
      <c r="Y57" s="50">
        <f t="shared" si="8"/>
        <v>2000</v>
      </c>
      <c r="Z57" s="68">
        <f t="shared" si="4"/>
        <v>26.877392221664504</v>
      </c>
      <c r="AA57" s="48">
        <f t="shared" si="28"/>
        <v>53754.784443329008</v>
      </c>
      <c r="AB57" s="49">
        <f t="shared" si="10"/>
        <v>2687.7392221664504</v>
      </c>
      <c r="AC57" s="49">
        <f t="shared" si="11"/>
        <v>56442.523665495457</v>
      </c>
      <c r="AD57" s="49">
        <f t="shared" si="12"/>
        <v>100</v>
      </c>
      <c r="AE57" s="50">
        <f t="shared" si="13"/>
        <v>56542.523665495457</v>
      </c>
    </row>
    <row r="58" spans="1:31" s="24" customFormat="1" ht="15" thickBot="1">
      <c r="A58" s="1">
        <f>A56+7</f>
        <v>44857</v>
      </c>
      <c r="B58" s="19">
        <f>D56+I56-P56</f>
        <v>15688.657669338168</v>
      </c>
      <c r="C58" s="70" cm="1">
        <f t="array" ref="C58">(B58*required_return_medium)</f>
        <v>705.98959512021759</v>
      </c>
      <c r="D58" s="16">
        <f>B58+C58</f>
        <v>16394.647264458385</v>
      </c>
      <c r="E58" s="16">
        <f>B58/2500</f>
        <v>6.2754630677352674</v>
      </c>
      <c r="F58" s="16">
        <f>E58</f>
        <v>6.2754630677352674</v>
      </c>
      <c r="G58" s="95">
        <f>(D58-B58)/F58</f>
        <v>112.49999999999976</v>
      </c>
      <c r="H58" s="63">
        <f>Z11</f>
        <v>1.9549108875781251</v>
      </c>
      <c r="I58" s="23"/>
      <c r="J58" s="23"/>
      <c r="K58" s="16">
        <f>D58+I58-J58</f>
        <v>16394.647264458385</v>
      </c>
      <c r="L58" s="83">
        <f>(0.7*B58)</f>
        <v>10982.060368536717</v>
      </c>
      <c r="M58" s="97">
        <f>E58*50/B58</f>
        <v>0.02</v>
      </c>
      <c r="N58" s="82"/>
      <c r="O58" s="85"/>
      <c r="P58" s="22"/>
      <c r="Q58" s="20"/>
      <c r="R58" s="16">
        <f>R56+C58+I56</f>
        <v>16394.647264458385</v>
      </c>
      <c r="S58" s="29">
        <f>(R58-(B3+SUM(I3:I56)))/(B3+SUM(I3:I56))</f>
        <v>7.1973236322291925</v>
      </c>
      <c r="T58" s="29">
        <f>D58/B58-1</f>
        <v>4.4999999999999929E-2</v>
      </c>
      <c r="U58" s="126">
        <f t="shared" si="14"/>
        <v>2000</v>
      </c>
      <c r="V58" s="51">
        <f t="shared" si="15"/>
        <v>100</v>
      </c>
      <c r="W58" s="52">
        <f t="shared" si="7"/>
        <v>2100</v>
      </c>
      <c r="X58" s="52">
        <f t="shared" si="3"/>
        <v>100</v>
      </c>
      <c r="Y58" s="53">
        <f t="shared" si="8"/>
        <v>2000</v>
      </c>
      <c r="Z58" s="69">
        <f t="shared" si="4"/>
        <v>28.271261832747729</v>
      </c>
      <c r="AA58" s="51">
        <f t="shared" si="28"/>
        <v>56542.523665495457</v>
      </c>
      <c r="AB58" s="52">
        <f t="shared" si="10"/>
        <v>2827.1261832747728</v>
      </c>
      <c r="AC58" s="52">
        <f t="shared" si="11"/>
        <v>59369.649848770227</v>
      </c>
      <c r="AD58" s="52">
        <f t="shared" si="12"/>
        <v>100</v>
      </c>
      <c r="AE58" s="53">
        <f t="shared" si="13"/>
        <v>59469.649848770227</v>
      </c>
    </row>
    <row r="59" spans="1:31" s="24" customFormat="1">
      <c r="A59" s="1">
        <f>A58+7</f>
        <v>44864</v>
      </c>
      <c r="B59" s="19">
        <f>D58+I58-P58</f>
        <v>16394.647264458385</v>
      </c>
      <c r="C59" s="70" cm="1">
        <f t="array" ref="C59">(B59*required_return_medium)</f>
        <v>737.75912690062728</v>
      </c>
      <c r="D59" s="20">
        <f>B59+C59</f>
        <v>17132.406391359011</v>
      </c>
      <c r="E59" s="16">
        <f t="shared" ref="E59:E61" si="49">B59/2500</f>
        <v>6.5578589057833536</v>
      </c>
      <c r="F59" s="16">
        <f>E59</f>
        <v>6.5578589057833536</v>
      </c>
      <c r="G59" s="94">
        <f t="shared" ref="G59:G61" si="50">(D59-B59)/F59</f>
        <v>112.49999999999983</v>
      </c>
      <c r="H59" s="63">
        <f>Z12</f>
        <v>2.1026564319570311</v>
      </c>
      <c r="I59" s="23"/>
      <c r="J59" s="23"/>
      <c r="K59" s="20">
        <f>D59+I59-J59</f>
        <v>17132.406391359011</v>
      </c>
      <c r="L59" s="83">
        <f>(0.7*B59)</f>
        <v>11476.253085120868</v>
      </c>
      <c r="M59" s="97">
        <f>E59*50/B59</f>
        <v>0.02</v>
      </c>
      <c r="N59" s="82"/>
      <c r="O59" s="85"/>
      <c r="P59" s="22"/>
      <c r="Q59" s="20"/>
      <c r="R59" s="16">
        <f>R58+C59+I58</f>
        <v>17132.406391359011</v>
      </c>
      <c r="S59" s="29">
        <f>(R59-(B3+SUM(I3:I58)))/(B3+SUM(I3:I58))</f>
        <v>7.5662031956795053</v>
      </c>
      <c r="T59" s="29">
        <f t="shared" ref="T59:T61" si="51">D59/B59-1</f>
        <v>4.4999999999999929E-2</v>
      </c>
      <c r="U59" s="123">
        <f t="shared" si="14"/>
        <v>2000</v>
      </c>
      <c r="V59" s="54">
        <f t="shared" si="15"/>
        <v>100</v>
      </c>
      <c r="W59" s="46">
        <f t="shared" si="7"/>
        <v>2100</v>
      </c>
      <c r="X59" s="46">
        <f t="shared" si="3"/>
        <v>100</v>
      </c>
      <c r="Y59" s="47">
        <f t="shared" si="8"/>
        <v>2000</v>
      </c>
      <c r="Z59" s="67">
        <f t="shared" si="4"/>
        <v>29.734824924385112</v>
      </c>
      <c r="AA59" s="54">
        <f t="shared" si="28"/>
        <v>59469.649848770227</v>
      </c>
      <c r="AB59" s="46">
        <f t="shared" si="10"/>
        <v>2973.4824924385111</v>
      </c>
      <c r="AC59" s="46">
        <f t="shared" si="11"/>
        <v>62443.132341208737</v>
      </c>
      <c r="AD59" s="46">
        <f t="shared" si="12"/>
        <v>100</v>
      </c>
      <c r="AE59" s="47">
        <f t="shared" si="13"/>
        <v>62543.132341208737</v>
      </c>
    </row>
    <row r="60" spans="1:31" s="24" customFormat="1">
      <c r="A60" s="1">
        <f>A59+7</f>
        <v>44871</v>
      </c>
      <c r="B60" s="19">
        <f>D59+I59-P59</f>
        <v>17132.406391359011</v>
      </c>
      <c r="C60" s="70" cm="1">
        <f t="array" ref="C60">(B60*required_return_medium)</f>
        <v>770.95828761115547</v>
      </c>
      <c r="D60" s="20">
        <f>B60+C60</f>
        <v>17903.364678970167</v>
      </c>
      <c r="E60" s="16">
        <f t="shared" si="49"/>
        <v>6.8529625565436039</v>
      </c>
      <c r="F60" s="16">
        <f>E60</f>
        <v>6.8529625565436039</v>
      </c>
      <c r="G60" s="94">
        <f t="shared" si="50"/>
        <v>112.50000000000013</v>
      </c>
      <c r="H60" s="63">
        <f>Z13</f>
        <v>2.2577892535548827</v>
      </c>
      <c r="I60" s="23"/>
      <c r="J60" s="23"/>
      <c r="K60" s="20">
        <f>D60+I60-J60</f>
        <v>17903.364678970167</v>
      </c>
      <c r="L60" s="83">
        <f>(0.7*B60)</f>
        <v>11992.684473951307</v>
      </c>
      <c r="M60" s="97">
        <f t="shared" ref="M60:M61" si="52">E60*50/B60</f>
        <v>1.9999999999999997E-2</v>
      </c>
      <c r="N60" s="82"/>
      <c r="O60" s="85"/>
      <c r="P60" s="22"/>
      <c r="Q60" s="20"/>
      <c r="R60" s="16">
        <f>R59+C60+I59</f>
        <v>17903.364678970167</v>
      </c>
      <c r="S60" s="29">
        <f>(R60-(B3+SUM(I3:I59)))/(B3+SUM(I3:I59))</f>
        <v>7.9516823394850835</v>
      </c>
      <c r="T60" s="29">
        <f t="shared" si="51"/>
        <v>4.5000000000000151E-2</v>
      </c>
      <c r="U60" s="125">
        <f t="shared" si="14"/>
        <v>2000</v>
      </c>
      <c r="V60" s="48">
        <f t="shared" si="15"/>
        <v>100</v>
      </c>
      <c r="W60" s="49">
        <f t="shared" si="7"/>
        <v>2100</v>
      </c>
      <c r="X60" s="49">
        <f t="shared" si="3"/>
        <v>100</v>
      </c>
      <c r="Y60" s="50">
        <f t="shared" si="8"/>
        <v>2000</v>
      </c>
      <c r="Z60" s="68">
        <f t="shared" si="4"/>
        <v>31.27156617060437</v>
      </c>
      <c r="AA60" s="48">
        <f t="shared" si="28"/>
        <v>62543.132341208737</v>
      </c>
      <c r="AB60" s="49">
        <f t="shared" si="10"/>
        <v>3127.1566170604369</v>
      </c>
      <c r="AC60" s="49">
        <f t="shared" si="11"/>
        <v>65670.288958269171</v>
      </c>
      <c r="AD60" s="49">
        <f t="shared" si="12"/>
        <v>100</v>
      </c>
      <c r="AE60" s="50">
        <f t="shared" si="13"/>
        <v>65770.288958269171</v>
      </c>
    </row>
    <row r="61" spans="1:31" s="24" customFormat="1" ht="15" thickBot="1">
      <c r="A61" s="1">
        <f>A60+7</f>
        <v>44878</v>
      </c>
      <c r="B61" s="19">
        <f>D60+I60-P60</f>
        <v>17903.364678970167</v>
      </c>
      <c r="C61" s="70" cm="1">
        <f t="array" ref="C61">(B61*required_return_medium)</f>
        <v>805.65141055365746</v>
      </c>
      <c r="D61" s="20">
        <f>B61+C61</f>
        <v>18709.016089523826</v>
      </c>
      <c r="E61" s="16">
        <f t="shared" si="49"/>
        <v>7.1613458715880665</v>
      </c>
      <c r="F61" s="16">
        <f>E61</f>
        <v>7.1613458715880665</v>
      </c>
      <c r="G61" s="94">
        <f t="shared" si="50"/>
        <v>112.5000000000002</v>
      </c>
      <c r="H61" s="63">
        <f>Z14</f>
        <v>2.4206787162326266</v>
      </c>
      <c r="I61" s="25"/>
      <c r="J61" s="25"/>
      <c r="K61" s="20">
        <f>D61+I61-J61</f>
        <v>18709.016089523826</v>
      </c>
      <c r="L61" s="83">
        <f>(0.7*B61)</f>
        <v>12532.355275279117</v>
      </c>
      <c r="M61" s="97">
        <f t="shared" si="52"/>
        <v>0.02</v>
      </c>
      <c r="N61" s="82"/>
      <c r="O61" s="86"/>
      <c r="P61" s="22"/>
      <c r="Q61" s="20"/>
      <c r="R61" s="16">
        <f>R60+C61+I60</f>
        <v>18709.016089523826</v>
      </c>
      <c r="S61" s="29">
        <f>(R61-(B3+SUM(I3:I60)))/(B3+SUM(I3:I60))</f>
        <v>8.3545080447619124</v>
      </c>
      <c r="T61" s="29">
        <f t="shared" si="51"/>
        <v>4.5000000000000151E-2</v>
      </c>
      <c r="U61" s="125">
        <f t="shared" si="14"/>
        <v>2000</v>
      </c>
      <c r="V61" s="48">
        <f t="shared" si="15"/>
        <v>100</v>
      </c>
      <c r="W61" s="49">
        <f t="shared" si="7"/>
        <v>2100</v>
      </c>
      <c r="X61" s="49">
        <f t="shared" si="3"/>
        <v>100</v>
      </c>
      <c r="Y61" s="50">
        <f t="shared" si="8"/>
        <v>2000</v>
      </c>
      <c r="Z61" s="68">
        <f t="shared" si="4"/>
        <v>32.885144479134588</v>
      </c>
      <c r="AA61" s="48">
        <f t="shared" si="28"/>
        <v>65770.288958269171</v>
      </c>
      <c r="AB61" s="49">
        <f t="shared" si="10"/>
        <v>3288.5144479134588</v>
      </c>
      <c r="AC61" s="49">
        <f t="shared" si="11"/>
        <v>69058.803406182633</v>
      </c>
      <c r="AD61" s="49">
        <f t="shared" si="12"/>
        <v>100</v>
      </c>
      <c r="AE61" s="50">
        <f t="shared" si="13"/>
        <v>69158.803406182633</v>
      </c>
    </row>
    <row r="62" spans="1:31" ht="15" thickBot="1">
      <c r="A62" s="2"/>
      <c r="B62" s="3"/>
      <c r="C62" s="14"/>
      <c r="D62" s="4"/>
      <c r="E62" s="4"/>
      <c r="F62" s="4"/>
      <c r="G62" s="4"/>
      <c r="H62" s="62"/>
      <c r="I62" s="4"/>
      <c r="J62" s="4"/>
      <c r="K62" s="4"/>
      <c r="L62" s="5"/>
      <c r="M62" s="4"/>
      <c r="N62" s="4"/>
      <c r="O62" s="4"/>
      <c r="P62" s="4"/>
      <c r="Q62" s="4"/>
      <c r="R62" s="4"/>
      <c r="S62" s="30"/>
      <c r="T62" s="30"/>
      <c r="U62" s="126">
        <f t="shared" si="14"/>
        <v>2000</v>
      </c>
      <c r="V62" s="51">
        <f t="shared" si="15"/>
        <v>100</v>
      </c>
      <c r="W62" s="52">
        <f t="shared" si="7"/>
        <v>2100</v>
      </c>
      <c r="X62" s="52">
        <f t="shared" si="3"/>
        <v>100</v>
      </c>
      <c r="Y62" s="53">
        <f t="shared" si="8"/>
        <v>2000</v>
      </c>
      <c r="Z62" s="69">
        <f t="shared" si="4"/>
        <v>34.579401703091314</v>
      </c>
      <c r="AA62" s="51">
        <f t="shared" si="28"/>
        <v>69158.803406182633</v>
      </c>
      <c r="AB62" s="52">
        <f t="shared" si="10"/>
        <v>3457.9401703091312</v>
      </c>
      <c r="AC62" s="52">
        <f t="shared" si="11"/>
        <v>72616.743576491761</v>
      </c>
      <c r="AD62" s="52">
        <f t="shared" si="12"/>
        <v>100</v>
      </c>
      <c r="AE62" s="53">
        <f t="shared" si="13"/>
        <v>72716.743576491761</v>
      </c>
    </row>
    <row r="63" spans="1:31" s="24" customFormat="1">
      <c r="A63" s="1">
        <f>A61+7</f>
        <v>44885</v>
      </c>
      <c r="B63" s="19">
        <f>D61+I61-P61</f>
        <v>18709.016089523826</v>
      </c>
      <c r="C63" s="70" cm="1">
        <f t="array" ref="C63">(B63*required_return_medium)</f>
        <v>841.90572402857208</v>
      </c>
      <c r="D63" s="16">
        <f>B63+C63</f>
        <v>19550.921813552399</v>
      </c>
      <c r="E63" s="16">
        <f>B63/2500</f>
        <v>7.4836064358095307</v>
      </c>
      <c r="F63" s="16">
        <f>E63</f>
        <v>7.4836064358095307</v>
      </c>
      <c r="G63" s="95">
        <f>(D63-B63)/F63</f>
        <v>112.50000000000009</v>
      </c>
      <c r="H63" s="63">
        <f>Z15</f>
        <v>2.5917126520442579</v>
      </c>
      <c r="I63" s="23"/>
      <c r="J63" s="23"/>
      <c r="K63" s="16">
        <f>D63+I63-J63</f>
        <v>19550.921813552399</v>
      </c>
      <c r="L63" s="83">
        <f>(0.7*B63)</f>
        <v>13096.311262666677</v>
      </c>
      <c r="M63" s="97">
        <f>E63*50/B63</f>
        <v>0.02</v>
      </c>
      <c r="N63" s="82"/>
      <c r="O63" s="85"/>
      <c r="P63" s="22"/>
      <c r="Q63" s="20"/>
      <c r="R63" s="16">
        <f>R61+C63+I61</f>
        <v>19550.921813552399</v>
      </c>
      <c r="S63" s="29">
        <f>(R63-(B3+SUM(I3:I61)))/(B3+SUM(I3:I61))</f>
        <v>8.7754609067761997</v>
      </c>
      <c r="T63" s="29">
        <f>D63/B63-1</f>
        <v>4.4999999999999929E-2</v>
      </c>
      <c r="U63" s="45"/>
      <c r="V63"/>
      <c r="W63"/>
      <c r="X63"/>
      <c r="Y63"/>
      <c r="Z63" s="65"/>
      <c r="AA63"/>
      <c r="AB63"/>
      <c r="AC63"/>
      <c r="AD63"/>
      <c r="AE63"/>
    </row>
    <row r="64" spans="1:31" s="24" customFormat="1">
      <c r="A64" s="1">
        <f>A63+7</f>
        <v>44892</v>
      </c>
      <c r="B64" s="19">
        <f>D63+I63-P63</f>
        <v>19550.921813552399</v>
      </c>
      <c r="C64" s="70" cm="1">
        <f t="array" ref="C64">(B64*required_return_medium)</f>
        <v>879.7914816098579</v>
      </c>
      <c r="D64" s="20">
        <f>B64+C64</f>
        <v>20430.713295162255</v>
      </c>
      <c r="E64" s="16">
        <f t="shared" ref="E64:E66" si="53">B64/2500</f>
        <v>7.82036872542096</v>
      </c>
      <c r="F64" s="16">
        <f>E64</f>
        <v>7.82036872542096</v>
      </c>
      <c r="G64" s="94">
        <f t="shared" ref="G64:G66" si="54">(D64-B64)/F64</f>
        <v>112.4999999999998</v>
      </c>
      <c r="H64" s="63">
        <f>Z16</f>
        <v>2.7712982846464711</v>
      </c>
      <c r="I64" s="23"/>
      <c r="J64" s="23"/>
      <c r="K64" s="20">
        <f>D64+I64-J64</f>
        <v>20430.713295162255</v>
      </c>
      <c r="L64" s="83">
        <f>(0.7*B64)</f>
        <v>13685.645269486678</v>
      </c>
      <c r="M64" s="97">
        <f>E64*50/B64</f>
        <v>0.02</v>
      </c>
      <c r="N64" s="82"/>
      <c r="O64" s="85"/>
      <c r="P64" s="22"/>
      <c r="Q64" s="20"/>
      <c r="R64" s="16">
        <f>R63+C64+I63</f>
        <v>20430.713295162255</v>
      </c>
      <c r="S64" s="29">
        <f>(R64-(B3+SUM(I3:I63)))/(B3+SUM(I3:I63))</f>
        <v>9.2153566475811282</v>
      </c>
      <c r="T64" s="29">
        <f t="shared" ref="T64:T66" si="55">D64/B64-1</f>
        <v>4.4999999999999929E-2</v>
      </c>
      <c r="U64" s="45"/>
      <c r="V64"/>
      <c r="W64"/>
      <c r="X64"/>
      <c r="Y64"/>
      <c r="Z64" s="65"/>
      <c r="AA64"/>
      <c r="AB64"/>
      <c r="AC64"/>
      <c r="AD64"/>
      <c r="AE64"/>
    </row>
    <row r="65" spans="1:31" s="24" customFormat="1">
      <c r="A65" s="1">
        <f>A64+7</f>
        <v>44899</v>
      </c>
      <c r="B65" s="19">
        <f>D64+I64-P64</f>
        <v>20430.713295162255</v>
      </c>
      <c r="C65" s="70" cm="1">
        <f t="array" ref="C65">(B65*required_return_medium)</f>
        <v>919.3820982823014</v>
      </c>
      <c r="D65" s="20">
        <f>B65+C65</f>
        <v>21350.095393444557</v>
      </c>
      <c r="E65" s="16">
        <f t="shared" si="53"/>
        <v>8.1722853180649029</v>
      </c>
      <c r="F65" s="16">
        <f>E65</f>
        <v>8.1722853180649029</v>
      </c>
      <c r="G65" s="94">
        <f t="shared" si="54"/>
        <v>112.50000000000001</v>
      </c>
      <c r="H65" s="63">
        <f>Z17</f>
        <v>2.9598631988787947</v>
      </c>
      <c r="I65" s="23"/>
      <c r="J65" s="23"/>
      <c r="K65" s="20">
        <f>D65+I65-J65</f>
        <v>21350.095393444557</v>
      </c>
      <c r="L65" s="83">
        <f>(0.7*B65)</f>
        <v>14301.499306613578</v>
      </c>
      <c r="M65" s="97">
        <f t="shared" ref="M65:M66" si="56">E65*50/B65</f>
        <v>2.0000000000000004E-2</v>
      </c>
      <c r="N65" s="82"/>
      <c r="O65" s="85"/>
      <c r="P65" s="22"/>
      <c r="Q65" s="20"/>
      <c r="R65" s="16">
        <f>R64+C65+I64</f>
        <v>21350.095393444557</v>
      </c>
      <c r="S65" s="29">
        <f>(R65-(B3+SUM(I3:I64)))/(B3+SUM(I3:I64))</f>
        <v>9.6750476967222792</v>
      </c>
      <c r="T65" s="29">
        <f t="shared" si="55"/>
        <v>4.4999999999999929E-2</v>
      </c>
      <c r="U65" s="45"/>
      <c r="V65"/>
      <c r="W65"/>
      <c r="X65"/>
      <c r="Y65"/>
      <c r="Z65" s="65"/>
      <c r="AA65"/>
      <c r="AB65"/>
      <c r="AC65"/>
      <c r="AD65"/>
      <c r="AE65"/>
    </row>
    <row r="66" spans="1:31" s="24" customFormat="1" ht="15" thickBot="1">
      <c r="A66" s="6">
        <f>A65+7</f>
        <v>44906</v>
      </c>
      <c r="B66" s="19">
        <f>D65+I65-P65</f>
        <v>21350.095393444557</v>
      </c>
      <c r="C66" s="70" cm="1">
        <f t="array" ref="C66">(B66*required_return_medium)</f>
        <v>960.75429270500501</v>
      </c>
      <c r="D66" s="20">
        <f>B66+C66</f>
        <v>22310.849686149562</v>
      </c>
      <c r="E66" s="16">
        <f t="shared" si="53"/>
        <v>8.5400381573778219</v>
      </c>
      <c r="F66" s="16">
        <f>E66</f>
        <v>8.5400381573778219</v>
      </c>
      <c r="G66" s="94">
        <f t="shared" si="54"/>
        <v>112.50000000000004</v>
      </c>
      <c r="H66" s="63">
        <f>Z18</f>
        <v>3.1578563588227344</v>
      </c>
      <c r="I66" s="25"/>
      <c r="J66" s="25"/>
      <c r="K66" s="20">
        <f>D66+I66-J66</f>
        <v>22310.849686149562</v>
      </c>
      <c r="L66" s="83">
        <f>(0.7*B66)</f>
        <v>14945.066775411189</v>
      </c>
      <c r="M66" s="97">
        <f t="shared" si="56"/>
        <v>1.9999999999999997E-2</v>
      </c>
      <c r="N66" s="82"/>
      <c r="O66" s="86"/>
      <c r="P66" s="22"/>
      <c r="Q66" s="20"/>
      <c r="R66" s="16">
        <f>R65+C66+I65</f>
        <v>22310.849686149562</v>
      </c>
      <c r="S66" s="29">
        <f>(R66-(B3+SUM(I3:I65)))/(B3+SUM(I3:I65))</f>
        <v>10.155424843074782</v>
      </c>
      <c r="T66" s="29">
        <f t="shared" si="55"/>
        <v>4.4999999999999929E-2</v>
      </c>
      <c r="U66" s="45"/>
      <c r="V66"/>
      <c r="W66"/>
      <c r="X66"/>
      <c r="Y66"/>
      <c r="Z66" s="65"/>
      <c r="AA66"/>
      <c r="AB66"/>
      <c r="AC66"/>
      <c r="AD66"/>
      <c r="AE66"/>
    </row>
    <row r="67" spans="1:31" ht="15" thickBot="1">
      <c r="A67" s="2"/>
      <c r="B67" s="3"/>
      <c r="C67" s="4"/>
      <c r="D67" s="4"/>
      <c r="E67" s="4"/>
      <c r="F67" s="4"/>
      <c r="G67" s="4"/>
      <c r="H67" s="62"/>
      <c r="I67" s="4"/>
      <c r="J67" s="4"/>
      <c r="K67" s="4"/>
      <c r="L67" s="5"/>
      <c r="M67" s="4"/>
      <c r="N67" s="4"/>
      <c r="O67" s="4"/>
      <c r="P67" s="4"/>
      <c r="Q67" s="4"/>
      <c r="R67" s="4"/>
      <c r="S67" s="30"/>
      <c r="T67" s="30"/>
    </row>
    <row r="68" spans="1:31" s="24" customFormat="1">
      <c r="A68" s="1">
        <f>A66+7</f>
        <v>44913</v>
      </c>
      <c r="B68" s="19">
        <f>D66+I66-P66</f>
        <v>22310.849686149562</v>
      </c>
      <c r="C68" s="70" cm="1">
        <f t="array" ref="C68">(B68*required_return_medium)</f>
        <v>1003.9882358767303</v>
      </c>
      <c r="D68" s="16">
        <f>B68+C68</f>
        <v>23314.837922026294</v>
      </c>
      <c r="E68" s="16">
        <f>B68/2500</f>
        <v>8.9243398744598252</v>
      </c>
      <c r="F68" s="16">
        <f>E68</f>
        <v>8.9243398744598252</v>
      </c>
      <c r="G68" s="95">
        <f>(D68-B68)/F68</f>
        <v>112.50000000000016</v>
      </c>
      <c r="H68" s="63">
        <f>Z19</f>
        <v>3.3657491767638712</v>
      </c>
      <c r="I68" s="23"/>
      <c r="J68" s="23"/>
      <c r="K68" s="16">
        <f>D68+I68-J68</f>
        <v>23314.837922026294</v>
      </c>
      <c r="L68" s="83">
        <f>(0.7*B68)</f>
        <v>15617.594780304693</v>
      </c>
      <c r="M68" s="97">
        <f>E68*50/B68</f>
        <v>0.02</v>
      </c>
      <c r="N68" s="82"/>
      <c r="O68" s="85"/>
      <c r="P68" s="22"/>
      <c r="Q68" s="20"/>
      <c r="R68" s="16">
        <f>R66+C68+I66</f>
        <v>23314.837922026294</v>
      </c>
      <c r="S68" s="29">
        <f>(R68-(B3+SUM(I3:I66)))/(B3+SUM(I3:I66))</f>
        <v>10.657418961013146</v>
      </c>
      <c r="T68" s="29">
        <f>D68/B68-1</f>
        <v>4.5000000000000151E-2</v>
      </c>
      <c r="U68" s="45"/>
      <c r="V68"/>
      <c r="W68"/>
      <c r="X68"/>
      <c r="Y68"/>
      <c r="Z68" s="65"/>
      <c r="AA68"/>
      <c r="AB68"/>
      <c r="AC68"/>
      <c r="AD68"/>
      <c r="AE68"/>
    </row>
    <row r="69" spans="1:31" s="24" customFormat="1">
      <c r="A69" s="1">
        <f>A68+7</f>
        <v>44920</v>
      </c>
      <c r="B69" s="19">
        <f>D68+I68-P68</f>
        <v>23314.837922026294</v>
      </c>
      <c r="C69" s="70" cm="1">
        <f t="array" ref="C69">(B69*required_return_medium)</f>
        <v>1049.1677064911833</v>
      </c>
      <c r="D69" s="20">
        <f>B69+C69</f>
        <v>24364.005628517476</v>
      </c>
      <c r="E69" s="16">
        <f t="shared" ref="E69:E71" si="57">B69/2500</f>
        <v>9.325935168810517</v>
      </c>
      <c r="F69" s="16">
        <f>E69</f>
        <v>9.325935168810517</v>
      </c>
      <c r="G69" s="94">
        <f t="shared" ref="G69:G71" si="58">(D69-B69)/F69</f>
        <v>112.49999999999986</v>
      </c>
      <c r="H69" s="63">
        <f>Z20</f>
        <v>3.584036635602065</v>
      </c>
      <c r="I69" s="23"/>
      <c r="J69" s="23"/>
      <c r="K69" s="20">
        <f>D69+I69-J69</f>
        <v>24364.005628517476</v>
      </c>
      <c r="L69" s="83">
        <f>(0.7*B69)</f>
        <v>16320.386545418405</v>
      </c>
      <c r="M69" s="97">
        <f>E69*50/B69</f>
        <v>0.02</v>
      </c>
      <c r="N69" s="82"/>
      <c r="O69" s="85"/>
      <c r="P69" s="22"/>
      <c r="Q69" s="20"/>
      <c r="R69" s="16">
        <f>R68+C69+I68</f>
        <v>24364.005628517476</v>
      </c>
      <c r="S69" s="29">
        <f>(R69-(B3+SUM(I3:I68)))/(B3+SUM(I3:I68))</f>
        <v>11.182002814258738</v>
      </c>
      <c r="T69" s="29">
        <f t="shared" ref="T69:T71" si="59">D69/B69-1</f>
        <v>4.4999999999999929E-2</v>
      </c>
      <c r="U69" s="45"/>
      <c r="V69"/>
      <c r="W69"/>
      <c r="X69"/>
      <c r="Y69"/>
      <c r="Z69" s="65"/>
      <c r="AA69"/>
      <c r="AB69"/>
      <c r="AC69"/>
      <c r="AD69"/>
      <c r="AE69"/>
    </row>
    <row r="70" spans="1:31" s="24" customFormat="1">
      <c r="A70" s="1">
        <f>A69+7</f>
        <v>44927</v>
      </c>
      <c r="B70" s="19">
        <f>D69+I69-P69</f>
        <v>24364.005628517476</v>
      </c>
      <c r="C70" s="70" cm="1">
        <f t="array" ref="C70">(B70*required_return_medium)</f>
        <v>1096.3802532832865</v>
      </c>
      <c r="D70" s="20">
        <f>B70+C70</f>
        <v>25460.385881800761</v>
      </c>
      <c r="E70" s="16">
        <f t="shared" si="57"/>
        <v>9.7456022514069911</v>
      </c>
      <c r="F70" s="16">
        <f>E70</f>
        <v>9.7456022514069911</v>
      </c>
      <c r="G70" s="94">
        <f t="shared" si="58"/>
        <v>112.49999999999986</v>
      </c>
      <c r="H70" s="63">
        <f>Z21</f>
        <v>3.8132384673821678</v>
      </c>
      <c r="I70" s="23"/>
      <c r="J70" s="23"/>
      <c r="K70" s="20">
        <f>D70+I70-J70</f>
        <v>25460.385881800761</v>
      </c>
      <c r="L70" s="83">
        <f>(0.7*B70)</f>
        <v>17054.803939962232</v>
      </c>
      <c r="M70" s="97">
        <f t="shared" ref="M70:M71" si="60">E70*50/B70</f>
        <v>0.02</v>
      </c>
      <c r="N70" s="82"/>
      <c r="O70" s="85"/>
      <c r="P70" s="22"/>
      <c r="Q70" s="20"/>
      <c r="R70" s="16">
        <f>R69+C70+I69</f>
        <v>25460.385881800761</v>
      </c>
      <c r="S70" s="29">
        <f>(R70-(B3+SUM(I3:I69)))/(B3+SUM(I3:I69))</f>
        <v>11.73019294090038</v>
      </c>
      <c r="T70" s="29">
        <f t="shared" si="59"/>
        <v>4.4999999999999929E-2</v>
      </c>
      <c r="U70" s="45"/>
      <c r="V70"/>
      <c r="W70"/>
      <c r="X70"/>
      <c r="Y70"/>
      <c r="Z70" s="65"/>
      <c r="AA70"/>
      <c r="AB70"/>
      <c r="AC70"/>
      <c r="AD70"/>
      <c r="AE70"/>
    </row>
    <row r="71" spans="1:31" s="24" customFormat="1" ht="15" thickBot="1">
      <c r="A71" s="6">
        <f>A70+7</f>
        <v>44934</v>
      </c>
      <c r="B71" s="19">
        <f>D70+I70-P70</f>
        <v>25460.385881800761</v>
      </c>
      <c r="C71" s="70" cm="1">
        <f t="array" ref="C71">(B71*required_return_medium)</f>
        <v>1145.7173646810343</v>
      </c>
      <c r="D71" s="20">
        <f>B71+C71</f>
        <v>26606.103246481794</v>
      </c>
      <c r="E71" s="16">
        <f t="shared" si="57"/>
        <v>10.184154352720304</v>
      </c>
      <c r="F71" s="16">
        <f>E71</f>
        <v>10.184154352720304</v>
      </c>
      <c r="G71" s="94">
        <f t="shared" si="58"/>
        <v>112.49999999999991</v>
      </c>
      <c r="H71" s="63">
        <f>Z22</f>
        <v>4.0539003907512763</v>
      </c>
      <c r="I71" s="25"/>
      <c r="J71" s="25"/>
      <c r="K71" s="20">
        <f>D71+I71-J71</f>
        <v>26606.103246481794</v>
      </c>
      <c r="L71" s="83">
        <f>(0.7*B71)</f>
        <v>17822.27011726053</v>
      </c>
      <c r="M71" s="97">
        <f t="shared" si="60"/>
        <v>0.02</v>
      </c>
      <c r="N71" s="82"/>
      <c r="O71" s="86"/>
      <c r="P71" s="22"/>
      <c r="Q71" s="20"/>
      <c r="R71" s="16">
        <f>R70+C71+I70</f>
        <v>26606.103246481794</v>
      </c>
      <c r="S71" s="29">
        <f>(R71-(B3+SUM(I3:I70)))/(B3+SUM(I3:I70))</f>
        <v>12.303051623240897</v>
      </c>
      <c r="T71" s="29">
        <f t="shared" si="59"/>
        <v>4.4999999999999929E-2</v>
      </c>
      <c r="U71" s="45"/>
      <c r="V71"/>
      <c r="W71"/>
      <c r="X71"/>
      <c r="Y71"/>
      <c r="Z71" s="65"/>
      <c r="AA71"/>
      <c r="AB71"/>
      <c r="AC71"/>
      <c r="AD71"/>
      <c r="AE71"/>
    </row>
    <row r="72" spans="1:31" ht="15" thickBot="1">
      <c r="A72" s="2"/>
      <c r="B72" s="3"/>
      <c r="C72" s="4"/>
      <c r="D72" s="4"/>
      <c r="E72" s="4"/>
      <c r="F72" s="4"/>
      <c r="G72" s="4"/>
      <c r="H72" s="62"/>
      <c r="I72" s="4"/>
      <c r="J72" s="4"/>
      <c r="K72" s="4"/>
      <c r="L72" s="5"/>
      <c r="M72" s="4"/>
      <c r="N72" s="4"/>
      <c r="O72" s="4"/>
      <c r="P72" s="4"/>
      <c r="Q72" s="4"/>
      <c r="R72" s="4"/>
      <c r="S72" s="30"/>
      <c r="T72" s="30"/>
    </row>
    <row r="73" spans="1:31" s="24" customFormat="1">
      <c r="A73" s="1">
        <f>A71+7</f>
        <v>44941</v>
      </c>
      <c r="B73" s="19">
        <f>D71+I71-P71</f>
        <v>26606.103246481794</v>
      </c>
      <c r="C73" s="70" cm="1">
        <f t="array" ref="C73">(B73*required_return_medium)</f>
        <v>1197.2746460916808</v>
      </c>
      <c r="D73" s="16">
        <f>B73+C73</f>
        <v>27803.377892573477</v>
      </c>
      <c r="E73" s="16">
        <f>B73/2500</f>
        <v>10.642441298592718</v>
      </c>
      <c r="F73" s="16">
        <f>E73</f>
        <v>10.642441298592718</v>
      </c>
      <c r="G73" s="95">
        <f>(D73-B73)/F73</f>
        <v>112.50000000000014</v>
      </c>
      <c r="H73" s="63">
        <f>Z23</f>
        <v>4.30659541028884</v>
      </c>
      <c r="I73" s="23"/>
      <c r="J73" s="23"/>
      <c r="K73" s="16">
        <f>D73+I73-J73</f>
        <v>27803.377892573477</v>
      </c>
      <c r="L73" s="83">
        <f>(0.7*B73)</f>
        <v>18624.272272537255</v>
      </c>
      <c r="M73" s="97">
        <f>E73*50/B73</f>
        <v>0.02</v>
      </c>
      <c r="N73" s="82"/>
      <c r="O73" s="85"/>
      <c r="P73" s="22"/>
      <c r="Q73" s="20"/>
      <c r="R73" s="16">
        <f>R71+C73+I71</f>
        <v>27803.377892573477</v>
      </c>
      <c r="S73" s="29">
        <f>(R73-(B3+SUM(I3:I71)))/(B3+SUM(I3:I71))</f>
        <v>12.901688946286738</v>
      </c>
      <c r="T73" s="29">
        <f>D73/B73-1</f>
        <v>4.5000000000000151E-2</v>
      </c>
      <c r="U73" s="45"/>
      <c r="V73"/>
      <c r="W73"/>
      <c r="X73"/>
      <c r="Y73"/>
      <c r="Z73" s="65"/>
      <c r="AA73"/>
      <c r="AB73"/>
      <c r="AC73"/>
      <c r="AD73"/>
      <c r="AE73"/>
    </row>
    <row r="74" spans="1:31" s="24" customFormat="1">
      <c r="A74" s="1">
        <f>A73+7</f>
        <v>44948</v>
      </c>
      <c r="B74" s="19">
        <f>D73+I73-P73</f>
        <v>27803.377892573477</v>
      </c>
      <c r="C74" s="70" cm="1">
        <f t="array" ref="C74">(B74*required_return_medium)</f>
        <v>1251.1520051658065</v>
      </c>
      <c r="D74" s="20">
        <f>B74+C74</f>
        <v>29054.529897739285</v>
      </c>
      <c r="E74" s="16">
        <f t="shared" ref="E74:E76" si="61">B74/2500</f>
        <v>11.121351157029391</v>
      </c>
      <c r="F74" s="16">
        <f>E74</f>
        <v>11.121351157029391</v>
      </c>
      <c r="G74" s="94">
        <f t="shared" ref="G74:G76" si="62">(D74-B74)/F74</f>
        <v>112.50000000000014</v>
      </c>
      <c r="H74" s="63">
        <f>Z24</f>
        <v>4.5719251808032819</v>
      </c>
      <c r="I74" s="23"/>
      <c r="J74" s="23"/>
      <c r="K74" s="20">
        <f>D74+I74-J74</f>
        <v>29054.529897739285</v>
      </c>
      <c r="L74" s="83">
        <f>(0.7*B74)</f>
        <v>19462.364524801433</v>
      </c>
      <c r="M74" s="97">
        <f>E74*50/B74</f>
        <v>0.02</v>
      </c>
      <c r="N74" s="82"/>
      <c r="O74" s="85"/>
      <c r="P74" s="22"/>
      <c r="Q74" s="20"/>
      <c r="R74" s="16">
        <f>R73+C74+I73</f>
        <v>29054.529897739285</v>
      </c>
      <c r="S74" s="29">
        <f>(R74-(B3+SUM(I3:I73)))/(B3+SUM(I3:I73))</f>
        <v>13.527264948869643</v>
      </c>
      <c r="T74" s="29">
        <f t="shared" ref="T74:T76" si="63">D74/B74-1</f>
        <v>4.5000000000000151E-2</v>
      </c>
      <c r="U74" s="45"/>
      <c r="V74"/>
      <c r="W74"/>
      <c r="X74"/>
      <c r="Y74"/>
      <c r="Z74" s="65"/>
      <c r="AA74"/>
      <c r="AB74"/>
      <c r="AC74"/>
      <c r="AD74"/>
      <c r="AE74"/>
    </row>
    <row r="75" spans="1:31" s="24" customFormat="1">
      <c r="A75" s="1">
        <f>A74+7</f>
        <v>44955</v>
      </c>
      <c r="B75" s="19">
        <f>D74+I74-P74</f>
        <v>29054.529897739285</v>
      </c>
      <c r="C75" s="70" cm="1">
        <f t="array" ref="C75">(B75*required_return_medium)</f>
        <v>1307.4538453982677</v>
      </c>
      <c r="D75" s="20">
        <f>B75+C75</f>
        <v>30361.983743137553</v>
      </c>
      <c r="E75" s="16">
        <f t="shared" si="61"/>
        <v>11.621811959095714</v>
      </c>
      <c r="F75" s="16">
        <f>E75</f>
        <v>11.621811959095714</v>
      </c>
      <c r="G75" s="94">
        <f t="shared" si="62"/>
        <v>112.49999999999999</v>
      </c>
      <c r="H75" s="63">
        <f>Z25</f>
        <v>4.8505214398434466</v>
      </c>
      <c r="I75" s="23"/>
      <c r="J75" s="23"/>
      <c r="K75" s="20">
        <f>D75+I75-J75</f>
        <v>30361.983743137553</v>
      </c>
      <c r="L75" s="83">
        <f>(0.7*B75)</f>
        <v>20338.170928417498</v>
      </c>
      <c r="M75" s="97">
        <f t="shared" ref="M75:M76" si="64">E75*50/B75</f>
        <v>0.02</v>
      </c>
      <c r="N75" s="82"/>
      <c r="O75" s="85"/>
      <c r="P75" s="22"/>
      <c r="Q75" s="20"/>
      <c r="R75" s="16">
        <f>R74+C75+I74</f>
        <v>30361.983743137553</v>
      </c>
      <c r="S75" s="29">
        <f>(R75-(B3+SUM(I3:I74)))/(B3+SUM(I3:I74))</f>
        <v>14.180991871568777</v>
      </c>
      <c r="T75" s="29">
        <f t="shared" si="63"/>
        <v>4.4999999999999929E-2</v>
      </c>
      <c r="U75" s="45"/>
      <c r="V75"/>
      <c r="W75"/>
      <c r="X75"/>
      <c r="Y75"/>
      <c r="Z75" s="65"/>
      <c r="AA75"/>
      <c r="AB75"/>
      <c r="AC75"/>
      <c r="AD75"/>
      <c r="AE75"/>
    </row>
    <row r="76" spans="1:31" s="24" customFormat="1" ht="15" thickBot="1">
      <c r="A76" s="6">
        <f>A75+7</f>
        <v>44962</v>
      </c>
      <c r="B76" s="19">
        <f>D75+I75-P75</f>
        <v>30361.983743137553</v>
      </c>
      <c r="C76" s="70" cm="1">
        <f t="array" ref="C76">(B76*required_return_medium)</f>
        <v>1366.2892684411897</v>
      </c>
      <c r="D76" s="20">
        <f>B76+C76</f>
        <v>31728.273011578742</v>
      </c>
      <c r="E76" s="16">
        <f t="shared" si="61"/>
        <v>12.144793497255021</v>
      </c>
      <c r="F76" s="16">
        <f>E76</f>
        <v>12.144793497255021</v>
      </c>
      <c r="G76" s="94">
        <f t="shared" si="62"/>
        <v>112.49999999999993</v>
      </c>
      <c r="H76" s="63">
        <f>Z26</f>
        <v>5.1430475118356194</v>
      </c>
      <c r="I76" s="25"/>
      <c r="J76" s="25"/>
      <c r="K76" s="20">
        <f>D76+I76-J76</f>
        <v>31728.273011578742</v>
      </c>
      <c r="L76" s="83">
        <f>(0.7*B76)</f>
        <v>21253.388620196285</v>
      </c>
      <c r="M76" s="97">
        <f t="shared" si="64"/>
        <v>0.02</v>
      </c>
      <c r="N76" s="82"/>
      <c r="O76" s="86"/>
      <c r="P76" s="22"/>
      <c r="Q76" s="20"/>
      <c r="R76" s="16">
        <f>R75+C76+I75</f>
        <v>31728.273011578742</v>
      </c>
      <c r="S76" s="29">
        <f>(R76-(B3+SUM(I3:I75)))/(B3+SUM(I3:I75))</f>
        <v>14.864136505789372</v>
      </c>
      <c r="T76" s="29">
        <f t="shared" si="63"/>
        <v>4.4999999999999929E-2</v>
      </c>
      <c r="U76" s="45"/>
      <c r="V76"/>
      <c r="W76"/>
      <c r="X76"/>
      <c r="Y76"/>
      <c r="Z76" s="65"/>
      <c r="AA76"/>
      <c r="AB76"/>
      <c r="AC76"/>
      <c r="AD76"/>
      <c r="AE76"/>
    </row>
    <row r="77" spans="1:31" ht="15" thickBot="1">
      <c r="A77" s="2"/>
      <c r="B77" s="3"/>
      <c r="C77" s="14"/>
      <c r="D77" s="4"/>
      <c r="E77" s="4"/>
      <c r="F77" s="4"/>
      <c r="G77" s="4"/>
      <c r="H77" s="62"/>
      <c r="I77" s="4"/>
      <c r="J77" s="4"/>
      <c r="K77" s="4"/>
      <c r="L77" s="5"/>
      <c r="M77" s="4"/>
      <c r="N77" s="4"/>
      <c r="O77" s="4"/>
      <c r="P77" s="4"/>
      <c r="Q77" s="4"/>
      <c r="R77" s="4"/>
      <c r="S77" s="30"/>
      <c r="T77" s="30"/>
    </row>
    <row r="78" spans="1:31" s="24" customFormat="1">
      <c r="A78" s="1">
        <f>A76+7</f>
        <v>44969</v>
      </c>
      <c r="B78" s="19">
        <f>D76+I76-P76</f>
        <v>31728.273011578742</v>
      </c>
      <c r="C78" s="70" cm="1">
        <f t="array" ref="C78">(B78*required_return_medium)</f>
        <v>1427.7722855210434</v>
      </c>
      <c r="D78" s="16">
        <f>B78+C78</f>
        <v>33156.045297099787</v>
      </c>
      <c r="E78" s="16">
        <f>B78/2500</f>
        <v>12.691309204631496</v>
      </c>
      <c r="F78" s="16">
        <f>E78</f>
        <v>12.691309204631496</v>
      </c>
      <c r="G78" s="95">
        <f>(D78-B78)/F78</f>
        <v>112.50000000000013</v>
      </c>
      <c r="H78" s="63">
        <f>Z27</f>
        <v>5.4501998874273996</v>
      </c>
      <c r="I78" s="23"/>
      <c r="J78" s="23"/>
      <c r="K78" s="16">
        <f>D78+I78-J78</f>
        <v>33156.045297099787</v>
      </c>
      <c r="L78" s="83">
        <f>(0.7*B78)</f>
        <v>22209.791108105117</v>
      </c>
      <c r="M78" s="97">
        <f>E78*50/B78</f>
        <v>1.9999999999999997E-2</v>
      </c>
      <c r="N78" s="82"/>
      <c r="O78" s="85"/>
      <c r="P78" s="22"/>
      <c r="Q78" s="20"/>
      <c r="R78" s="16">
        <f>R76+C78+I76</f>
        <v>33156.045297099787</v>
      </c>
      <c r="S78" s="29">
        <f>(R78-(B3+SUM(I3:I76)))/(B3+SUM(I3:I76))</f>
        <v>15.578022648549894</v>
      </c>
      <c r="T78" s="29">
        <f>D78/B78-1</f>
        <v>4.5000000000000151E-2</v>
      </c>
      <c r="U78" s="45"/>
      <c r="V78"/>
      <c r="W78"/>
      <c r="X78"/>
      <c r="Y78"/>
      <c r="Z78" s="65"/>
      <c r="AA78"/>
      <c r="AB78"/>
      <c r="AC78"/>
      <c r="AD78"/>
      <c r="AE78"/>
    </row>
    <row r="79" spans="1:31" s="24" customFormat="1">
      <c r="A79" s="1">
        <f>A78+7</f>
        <v>44976</v>
      </c>
      <c r="B79" s="19">
        <f>D78+I78-P78</f>
        <v>33156.045297099787</v>
      </c>
      <c r="C79" s="70" cm="1">
        <f t="array" ref="C79">(B79*required_return_medium)</f>
        <v>1492.0220383694902</v>
      </c>
      <c r="D79" s="20">
        <f>B79+C79</f>
        <v>34648.067335469277</v>
      </c>
      <c r="E79" s="16">
        <f t="shared" ref="E79:E81" si="65">B79/2500</f>
        <v>13.262418118839914</v>
      </c>
      <c r="F79" s="16">
        <f>E79</f>
        <v>13.262418118839914</v>
      </c>
      <c r="G79" s="94">
        <f t="shared" ref="G79:G81" si="66">(D79-B79)/F79</f>
        <v>112.50000000000001</v>
      </c>
      <c r="H79" s="63">
        <f t="shared" ref="H79:H81" si="67">Z28</f>
        <v>5.7727098817987699</v>
      </c>
      <c r="I79" s="23"/>
      <c r="J79" s="23"/>
      <c r="K79" s="20">
        <f>D79+I79-J79</f>
        <v>34648.067335469277</v>
      </c>
      <c r="L79" s="83">
        <f>(0.7*B79)</f>
        <v>23209.231707969848</v>
      </c>
      <c r="M79" s="97">
        <f>E79*50/B79</f>
        <v>0.02</v>
      </c>
      <c r="N79" s="82"/>
      <c r="O79" s="85"/>
      <c r="P79" s="22"/>
      <c r="Q79" s="20"/>
      <c r="R79" s="16">
        <f>R78+C79+I78</f>
        <v>34648.067335469277</v>
      </c>
      <c r="S79" s="29">
        <f>(R79-(B3+SUM(I3:I78)))/(B3+SUM(I3:I78))</f>
        <v>16.324033667734639</v>
      </c>
      <c r="T79" s="29">
        <f t="shared" ref="T79:T81" si="68">D79/B79-1</f>
        <v>4.4999999999999929E-2</v>
      </c>
      <c r="U79" s="45"/>
      <c r="V79"/>
      <c r="W79"/>
      <c r="X79"/>
      <c r="Y79"/>
      <c r="Z79" s="65"/>
      <c r="AA79"/>
      <c r="AB79"/>
      <c r="AC79"/>
      <c r="AD79"/>
      <c r="AE79"/>
    </row>
    <row r="80" spans="1:31" s="24" customFormat="1">
      <c r="A80" s="1">
        <f>A79+7</f>
        <v>44983</v>
      </c>
      <c r="B80" s="19">
        <f>D79+I79-P79</f>
        <v>34648.067335469277</v>
      </c>
      <c r="C80" s="70" cm="1">
        <f t="array" ref="C80">(B80*required_return_medium)</f>
        <v>1559.1630300961174</v>
      </c>
      <c r="D80" s="20">
        <f>B80+C80</f>
        <v>36207.230365565396</v>
      </c>
      <c r="E80" s="16">
        <f t="shared" si="65"/>
        <v>13.859226934187712</v>
      </c>
      <c r="F80" s="16">
        <f>E80</f>
        <v>13.859226934187712</v>
      </c>
      <c r="G80" s="94">
        <f t="shared" si="66"/>
        <v>112.50000000000009</v>
      </c>
      <c r="H80" s="63">
        <f t="shared" si="67"/>
        <v>6.1113453758887077</v>
      </c>
      <c r="I80" s="23"/>
      <c r="J80" s="23"/>
      <c r="K80" s="20">
        <f>D80+I80-J80</f>
        <v>36207.230365565396</v>
      </c>
      <c r="L80" s="83">
        <f>(0.7*B80)</f>
        <v>24253.647134828494</v>
      </c>
      <c r="M80" s="97">
        <f t="shared" ref="M80:M81" si="69">E80*50/B80</f>
        <v>0.02</v>
      </c>
      <c r="N80" s="82"/>
      <c r="O80" s="85"/>
      <c r="P80" s="22"/>
      <c r="Q80" s="20"/>
      <c r="R80" s="16">
        <f>R79+C80+I79</f>
        <v>36207.230365565396</v>
      </c>
      <c r="S80" s="29">
        <f>(R80-(B3+SUM(I3:I79)))/(B3+SUM(I3:I79))</f>
        <v>17.103615182782697</v>
      </c>
      <c r="T80" s="29">
        <f t="shared" si="68"/>
        <v>4.4999999999999929E-2</v>
      </c>
      <c r="U80" s="45"/>
      <c r="V80"/>
      <c r="W80"/>
      <c r="X80"/>
      <c r="Y80"/>
      <c r="Z80" s="65"/>
      <c r="AA80"/>
      <c r="AB80"/>
      <c r="AC80"/>
      <c r="AD80"/>
      <c r="AE80"/>
    </row>
    <row r="81" spans="1:31" s="24" customFormat="1" ht="15" thickBot="1">
      <c r="A81" s="6">
        <f>A80+7</f>
        <v>44990</v>
      </c>
      <c r="B81" s="19">
        <f>D80+I80-P80</f>
        <v>36207.230365565396</v>
      </c>
      <c r="C81" s="70" cm="1">
        <f t="array" ref="C81">(B81*required_return_medium)</f>
        <v>1629.3253664504427</v>
      </c>
      <c r="D81" s="20">
        <f>B81+C81</f>
        <v>37836.55573201584</v>
      </c>
      <c r="E81" s="16">
        <f t="shared" si="65"/>
        <v>14.482892146226158</v>
      </c>
      <c r="F81" s="16">
        <f>E81</f>
        <v>14.482892146226158</v>
      </c>
      <c r="G81" s="94">
        <f t="shared" si="66"/>
        <v>112.50000000000013</v>
      </c>
      <c r="H81" s="63">
        <f t="shared" si="67"/>
        <v>6.4669126446831431</v>
      </c>
      <c r="I81" s="25"/>
      <c r="J81" s="25"/>
      <c r="K81" s="20">
        <f>D81+I81-J81</f>
        <v>37836.55573201584</v>
      </c>
      <c r="L81" s="83">
        <f>(0.7*B81)</f>
        <v>25345.061255895776</v>
      </c>
      <c r="M81" s="97">
        <f t="shared" si="69"/>
        <v>0.02</v>
      </c>
      <c r="N81" s="82"/>
      <c r="O81" s="86"/>
      <c r="P81" s="22"/>
      <c r="Q81" s="20"/>
      <c r="R81" s="16">
        <f>R80+C81+I80</f>
        <v>37836.55573201584</v>
      </c>
      <c r="S81" s="29">
        <f>(R81-(B3+SUM(I3:I80)))/(B3+SUM(I3:I80))</f>
        <v>17.918277866007919</v>
      </c>
      <c r="T81" s="29">
        <f t="shared" si="68"/>
        <v>4.5000000000000151E-2</v>
      </c>
      <c r="U81" s="45"/>
      <c r="V81"/>
      <c r="W81"/>
      <c r="X81"/>
      <c r="Y81"/>
      <c r="Z81" s="65"/>
      <c r="AA81"/>
      <c r="AB81"/>
      <c r="AC81"/>
      <c r="AD81"/>
      <c r="AE81"/>
    </row>
    <row r="82" spans="1:31" ht="15" thickBot="1">
      <c r="A82" s="2"/>
      <c r="B82" s="3"/>
      <c r="C82" s="14"/>
      <c r="D82" s="4"/>
      <c r="E82" s="4"/>
      <c r="F82" s="4"/>
      <c r="G82" s="4"/>
      <c r="H82" s="62"/>
      <c r="I82" s="4"/>
      <c r="J82" s="4"/>
      <c r="K82" s="4"/>
      <c r="L82" s="5"/>
      <c r="M82" s="4"/>
      <c r="N82" s="4"/>
      <c r="O82" s="4"/>
      <c r="P82" s="4"/>
      <c r="Q82" s="4"/>
      <c r="R82" s="4"/>
      <c r="S82" s="30"/>
      <c r="T82" s="30"/>
    </row>
    <row r="83" spans="1:31" s="24" customFormat="1">
      <c r="A83" s="1">
        <f>A81+7</f>
        <v>44997</v>
      </c>
      <c r="B83" s="19">
        <f>D81+I81-P81</f>
        <v>37836.55573201584</v>
      </c>
      <c r="C83" s="70" cm="1">
        <f t="array" ref="C83">(B83*required_return_medium)</f>
        <v>1702.6450079407127</v>
      </c>
      <c r="D83" s="16">
        <f>B83+C83</f>
        <v>39539.200739956555</v>
      </c>
      <c r="E83" s="16">
        <f>B83/2500</f>
        <v>15.134622292806336</v>
      </c>
      <c r="F83" s="16">
        <f>E83</f>
        <v>15.134622292806336</v>
      </c>
      <c r="G83" s="95">
        <f>(D83-B83)/F83</f>
        <v>112.50000000000014</v>
      </c>
      <c r="H83" s="63">
        <f>Z31</f>
        <v>6.8402582769173002</v>
      </c>
      <c r="I83" s="23"/>
      <c r="J83" s="23"/>
      <c r="K83" s="16">
        <f>D83+I83-J83</f>
        <v>39539.200739956555</v>
      </c>
      <c r="L83" s="83">
        <f>(0.7*B83)</f>
        <v>26485.589012411088</v>
      </c>
      <c r="M83" s="97">
        <f>E83*50/B83</f>
        <v>0.02</v>
      </c>
      <c r="N83" s="82"/>
      <c r="O83" s="85"/>
      <c r="P83" s="22"/>
      <c r="Q83" s="20"/>
      <c r="R83" s="16">
        <f>R81+C83+I81</f>
        <v>39539.200739956555</v>
      </c>
      <c r="S83" s="29">
        <f>(R83-(B3+SUM(I3:I81)))/(B3+SUM(I3:I81))</f>
        <v>18.769600369978278</v>
      </c>
      <c r="T83" s="29">
        <f>D83/B83-1</f>
        <v>4.5000000000000151E-2</v>
      </c>
      <c r="U83" s="45"/>
      <c r="V83"/>
      <c r="W83"/>
      <c r="X83"/>
      <c r="Y83"/>
      <c r="Z83" s="65"/>
      <c r="AA83"/>
      <c r="AB83"/>
      <c r="AC83"/>
      <c r="AD83"/>
      <c r="AE83"/>
    </row>
    <row r="84" spans="1:31" s="24" customFormat="1">
      <c r="A84" s="1">
        <f>A83+7</f>
        <v>45004</v>
      </c>
      <c r="B84" s="19">
        <f>D83+I83-P83</f>
        <v>39539.200739956555</v>
      </c>
      <c r="C84" s="70" cm="1">
        <f t="array" ref="C84">(B84*required_return_medium)</f>
        <v>1779.264033298045</v>
      </c>
      <c r="D84" s="20">
        <f>B84+C84</f>
        <v>41318.4647732546</v>
      </c>
      <c r="E84" s="16">
        <f t="shared" ref="E84:E86" si="70">B84/2500</f>
        <v>15.815680295982622</v>
      </c>
      <c r="F84" s="16">
        <f>E84</f>
        <v>15.815680295982622</v>
      </c>
      <c r="G84" s="94">
        <f t="shared" ref="G84:G86" si="71">(D84-B84)/F84</f>
        <v>112.49999999999997</v>
      </c>
      <c r="H84" s="63">
        <f t="shared" ref="H84:H86" si="72">Z32</f>
        <v>7.2322711907631652</v>
      </c>
      <c r="I84" s="23"/>
      <c r="J84" s="23"/>
      <c r="K84" s="20">
        <f>D84+I84-J84</f>
        <v>41318.4647732546</v>
      </c>
      <c r="L84" s="83">
        <f>(0.7*B84)</f>
        <v>27677.440517969586</v>
      </c>
      <c r="M84" s="97">
        <f>E84*50/B84</f>
        <v>0.02</v>
      </c>
      <c r="N84" s="82"/>
      <c r="O84" s="85"/>
      <c r="P84" s="22"/>
      <c r="Q84" s="20"/>
      <c r="R84" s="16">
        <f>R83+C84+I83</f>
        <v>41318.4647732546</v>
      </c>
      <c r="S84" s="29">
        <f>(R84-(B3+SUM(I3:I83)))/(B3+SUM(I3:I83))</f>
        <v>19.659232386627298</v>
      </c>
      <c r="T84" s="29">
        <f t="shared" ref="T84:T86" si="73">D84/B84-1</f>
        <v>4.4999999999999929E-2</v>
      </c>
      <c r="U84" s="45"/>
      <c r="V84"/>
      <c r="W84"/>
      <c r="X84"/>
      <c r="Y84"/>
      <c r="Z84" s="65"/>
      <c r="AA84"/>
      <c r="AB84"/>
      <c r="AC84"/>
      <c r="AD84"/>
      <c r="AE84"/>
    </row>
    <row r="85" spans="1:31" s="24" customFormat="1">
      <c r="A85" s="1">
        <f>A84+7</f>
        <v>45011</v>
      </c>
      <c r="B85" s="19">
        <f>D84+I84-P84</f>
        <v>41318.4647732546</v>
      </c>
      <c r="C85" s="70" cm="1">
        <f t="array" ref="C85">(B85*required_return_medium)</f>
        <v>1859.3309147964569</v>
      </c>
      <c r="D85" s="20">
        <f>B85+C85</f>
        <v>43177.795688051054</v>
      </c>
      <c r="E85" s="16">
        <f t="shared" si="70"/>
        <v>16.527385909301842</v>
      </c>
      <c r="F85" s="16">
        <f>E85</f>
        <v>16.527385909301842</v>
      </c>
      <c r="G85" s="94">
        <f t="shared" si="71"/>
        <v>112.49999999999979</v>
      </c>
      <c r="H85" s="63">
        <f t="shared" si="72"/>
        <v>7.6438847503013241</v>
      </c>
      <c r="I85" s="23"/>
      <c r="J85" s="23"/>
      <c r="K85" s="20">
        <f>D85+I85-J85</f>
        <v>43177.795688051054</v>
      </c>
      <c r="L85" s="83">
        <f>(0.7*B85)</f>
        <v>28922.925341278216</v>
      </c>
      <c r="M85" s="97">
        <f t="shared" ref="M85:M86" si="74">E85*50/B85</f>
        <v>2.0000000000000004E-2</v>
      </c>
      <c r="N85" s="82"/>
      <c r="O85" s="85"/>
      <c r="P85" s="22"/>
      <c r="Q85" s="20"/>
      <c r="R85" s="16">
        <f>R84+C85+I84</f>
        <v>43177.795688051054</v>
      </c>
      <c r="S85" s="29">
        <f>(R85-(B3+SUM(I3:I84)))/(B3+SUM(I3:I84))</f>
        <v>20.588897844025528</v>
      </c>
      <c r="T85" s="29">
        <f t="shared" si="73"/>
        <v>4.4999999999999929E-2</v>
      </c>
      <c r="U85" s="45"/>
      <c r="V85"/>
      <c r="W85"/>
      <c r="X85"/>
      <c r="Y85"/>
      <c r="Z85" s="65"/>
      <c r="AA85"/>
      <c r="AB85"/>
      <c r="AC85"/>
      <c r="AD85"/>
      <c r="AE85"/>
    </row>
    <row r="86" spans="1:31" s="24" customFormat="1" ht="15" thickBot="1">
      <c r="A86" s="6">
        <f>A85+7</f>
        <v>45018</v>
      </c>
      <c r="B86" s="19">
        <f>D85+I85-P85</f>
        <v>43177.795688051054</v>
      </c>
      <c r="C86" s="70" cm="1">
        <f t="array" ref="C86">(B86*required_return_medium)</f>
        <v>1943.0008059622974</v>
      </c>
      <c r="D86" s="20">
        <f>B86+C86</f>
        <v>45120.796494013353</v>
      </c>
      <c r="E86" s="16">
        <f t="shared" si="70"/>
        <v>17.27111827522042</v>
      </c>
      <c r="F86" s="16">
        <f>E86</f>
        <v>17.27111827522042</v>
      </c>
      <c r="G86" s="94">
        <f t="shared" si="71"/>
        <v>112.50000000000014</v>
      </c>
      <c r="H86" s="63">
        <f t="shared" si="72"/>
        <v>8.0760789878163912</v>
      </c>
      <c r="I86" s="25"/>
      <c r="J86" s="25"/>
      <c r="K86" s="20">
        <f>D86+I86-J86</f>
        <v>45120.796494013353</v>
      </c>
      <c r="L86" s="83">
        <f>(0.7*B86)</f>
        <v>30224.456981635736</v>
      </c>
      <c r="M86" s="97">
        <f t="shared" si="74"/>
        <v>1.9999999999999997E-2</v>
      </c>
      <c r="N86" s="82"/>
      <c r="O86" s="86"/>
      <c r="P86" s="22"/>
      <c r="Q86" s="20"/>
      <c r="R86" s="16">
        <f>R85+C86+I85</f>
        <v>45120.796494013353</v>
      </c>
      <c r="S86" s="29">
        <f>(R86-(B3+SUM(I3:I85)))/(B3+SUM(I3:I85))</f>
        <v>21.560398247006678</v>
      </c>
      <c r="T86" s="29">
        <f t="shared" si="73"/>
        <v>4.5000000000000151E-2</v>
      </c>
      <c r="U86" s="45"/>
      <c r="V86"/>
      <c r="W86"/>
      <c r="X86"/>
      <c r="Y86"/>
      <c r="Z86" s="65"/>
      <c r="AA86"/>
      <c r="AB86"/>
      <c r="AC86"/>
      <c r="AD86"/>
      <c r="AE86"/>
    </row>
    <row r="87" spans="1:31" ht="15" thickBot="1">
      <c r="A87" s="2"/>
      <c r="B87" s="3"/>
      <c r="C87" s="14"/>
      <c r="D87" s="4"/>
      <c r="E87" s="4"/>
      <c r="F87" s="4"/>
      <c r="G87" s="4"/>
      <c r="H87" s="62"/>
      <c r="I87" s="4"/>
      <c r="J87" s="4"/>
      <c r="K87" s="4"/>
      <c r="L87" s="5"/>
      <c r="M87" s="4"/>
      <c r="N87" s="4"/>
      <c r="O87" s="4"/>
      <c r="P87" s="4"/>
      <c r="Q87" s="4"/>
      <c r="R87" s="4"/>
      <c r="S87" s="30"/>
      <c r="T87" s="30"/>
    </row>
    <row r="88" spans="1:31" s="24" customFormat="1">
      <c r="A88" s="1">
        <f>A86+7</f>
        <v>45025</v>
      </c>
      <c r="B88" s="19">
        <f>D86+I86-P86</f>
        <v>45120.796494013353</v>
      </c>
      <c r="C88" s="70" cm="1">
        <f t="array" ref="C88">(B88*required_return_medium)</f>
        <v>2030.4358422306009</v>
      </c>
      <c r="D88" s="16">
        <f>B88+C88</f>
        <v>47151.232336243957</v>
      </c>
      <c r="E88" s="16">
        <f>B88/2500</f>
        <v>18.048318597605341</v>
      </c>
      <c r="F88" s="16">
        <f>E88</f>
        <v>18.048318597605341</v>
      </c>
      <c r="G88" s="95">
        <f>(D88-B88)/F88</f>
        <v>112.50000000000013</v>
      </c>
      <c r="H88" s="63">
        <f>Z35</f>
        <v>8.5298829372072102</v>
      </c>
      <c r="I88" s="23"/>
      <c r="J88" s="23"/>
      <c r="K88" s="16">
        <f>D88+I88-J88</f>
        <v>47151.232336243957</v>
      </c>
      <c r="L88" s="83">
        <f>(0.7*B88)</f>
        <v>31584.557545809344</v>
      </c>
      <c r="M88" s="97">
        <f>E88*50/B88</f>
        <v>0.02</v>
      </c>
      <c r="N88" s="82"/>
      <c r="O88" s="85"/>
      <c r="P88" s="22"/>
      <c r="Q88" s="20"/>
      <c r="R88" s="16">
        <f>R86+C88+I86</f>
        <v>47151.232336243957</v>
      </c>
      <c r="S88" s="29">
        <f>(R88-(B3+SUM(I3:I86)))/(B3+SUM(I3:I86))</f>
        <v>22.575616168121979</v>
      </c>
      <c r="T88" s="29">
        <f>D88/B88-1</f>
        <v>4.5000000000000151E-2</v>
      </c>
      <c r="U88" s="45"/>
      <c r="V88"/>
      <c r="W88"/>
      <c r="X88"/>
      <c r="Y88"/>
      <c r="Z88" s="65"/>
      <c r="AA88"/>
      <c r="AB88"/>
      <c r="AC88"/>
      <c r="AD88"/>
      <c r="AE88"/>
    </row>
    <row r="89" spans="1:31" s="24" customFormat="1">
      <c r="A89" s="1">
        <f>A88+7</f>
        <v>45032</v>
      </c>
      <c r="B89" s="19">
        <f>D88+I88-P88</f>
        <v>47151.232336243957</v>
      </c>
      <c r="C89" s="70" cm="1">
        <f t="array" ref="C89">(B89*required_return_medium)</f>
        <v>2121.8054551309779</v>
      </c>
      <c r="D89" s="20">
        <f>B89+C89</f>
        <v>49273.037791374933</v>
      </c>
      <c r="E89" s="16">
        <f t="shared" ref="E89:E91" si="75">B89/2500</f>
        <v>18.860492934497582</v>
      </c>
      <c r="F89" s="16">
        <f>E89</f>
        <v>18.860492934497582</v>
      </c>
      <c r="G89" s="94">
        <f t="shared" ref="G89:G91" si="76">(D89-B89)/F89</f>
        <v>112.4999999999999</v>
      </c>
      <c r="H89" s="63">
        <f t="shared" ref="H89:H91" si="77">Z36</f>
        <v>9.0063770840675712</v>
      </c>
      <c r="I89" s="23"/>
      <c r="J89" s="23"/>
      <c r="K89" s="20">
        <f>D89+I89-J89</f>
        <v>49273.037791374933</v>
      </c>
      <c r="L89" s="83">
        <f>(0.7*B89)</f>
        <v>33005.862635370766</v>
      </c>
      <c r="M89" s="97">
        <f>E89*50/B89</f>
        <v>1.9999999999999997E-2</v>
      </c>
      <c r="N89" s="82"/>
      <c r="O89" s="85"/>
      <c r="P89" s="22"/>
      <c r="Q89" s="20"/>
      <c r="R89" s="16">
        <f>R88+C89+I88</f>
        <v>49273.037791374933</v>
      </c>
      <c r="S89" s="29">
        <f>(R89-(B3+SUM(I3:I88)))/(B3+SUM(I3:I88))</f>
        <v>23.636518895687466</v>
      </c>
      <c r="T89" s="29">
        <f t="shared" ref="T89:T91" si="78">D89/B89-1</f>
        <v>4.4999999999999929E-2</v>
      </c>
      <c r="U89" s="45"/>
      <c r="V89"/>
      <c r="W89"/>
      <c r="X89"/>
      <c r="Y89"/>
      <c r="Z89" s="65"/>
      <c r="AA89"/>
      <c r="AB89"/>
      <c r="AC89"/>
      <c r="AD89"/>
      <c r="AE89"/>
    </row>
    <row r="90" spans="1:31" s="24" customFormat="1">
      <c r="A90" s="1">
        <f>A89+7</f>
        <v>45039</v>
      </c>
      <c r="B90" s="19">
        <f>D89+I89-P89</f>
        <v>49273.037791374933</v>
      </c>
      <c r="C90" s="70" cm="1">
        <f t="array" ref="C90">(B90*required_return_medium)</f>
        <v>2217.2867006118718</v>
      </c>
      <c r="D90" s="20">
        <f>B90+C90</f>
        <v>51490.324491986801</v>
      </c>
      <c r="E90" s="16">
        <f t="shared" si="75"/>
        <v>19.709215116549974</v>
      </c>
      <c r="F90" s="16">
        <f>E90</f>
        <v>19.709215116549974</v>
      </c>
      <c r="G90" s="94">
        <f t="shared" si="76"/>
        <v>112.49999999999983</v>
      </c>
      <c r="H90" s="63">
        <f t="shared" si="77"/>
        <v>9.5066959382709495</v>
      </c>
      <c r="I90" s="23"/>
      <c r="J90" s="23"/>
      <c r="K90" s="20">
        <f>D90+I90-J90</f>
        <v>51490.324491986801</v>
      </c>
      <c r="L90" s="83">
        <f>(0.7*B90)</f>
        <v>34491.126453962454</v>
      </c>
      <c r="M90" s="97">
        <f t="shared" ref="M90:M91" si="79">E90*50/B90</f>
        <v>0.02</v>
      </c>
      <c r="N90" s="82"/>
      <c r="O90" s="85"/>
      <c r="P90" s="22"/>
      <c r="Q90" s="20"/>
      <c r="R90" s="16">
        <f>R89+C90+I89</f>
        <v>51490.324491986801</v>
      </c>
      <c r="S90" s="29">
        <f>(R90-(B3+SUM(I3:I89)))/(B3+SUM(I3:I89))</f>
        <v>24.745162245993402</v>
      </c>
      <c r="T90" s="29">
        <f t="shared" si="78"/>
        <v>4.4999999999999929E-2</v>
      </c>
      <c r="U90" s="45"/>
      <c r="V90"/>
      <c r="W90"/>
      <c r="X90"/>
      <c r="Y90"/>
      <c r="Z90" s="65"/>
      <c r="AA90"/>
      <c r="AB90"/>
      <c r="AC90"/>
      <c r="AD90"/>
      <c r="AE90"/>
    </row>
    <row r="91" spans="1:31" s="24" customFormat="1" ht="15" thickBot="1">
      <c r="A91" s="6">
        <f>A90+7</f>
        <v>45046</v>
      </c>
      <c r="B91" s="19">
        <f>D90+I90-P90</f>
        <v>51490.324491986801</v>
      </c>
      <c r="C91" s="70" cm="1">
        <f t="array" ref="C91">(B91*required_return_medium)</f>
        <v>2317.0646021394059</v>
      </c>
      <c r="D91" s="20">
        <f>B91+C91</f>
        <v>53807.389094126207</v>
      </c>
      <c r="E91" s="16">
        <f t="shared" si="75"/>
        <v>20.59612979679472</v>
      </c>
      <c r="F91" s="16">
        <f>E91</f>
        <v>20.59612979679472</v>
      </c>
      <c r="G91" s="94">
        <f t="shared" si="76"/>
        <v>112.5</v>
      </c>
      <c r="H91" s="63">
        <f t="shared" si="77"/>
        <v>10.032030735184497</v>
      </c>
      <c r="I91" s="25"/>
      <c r="J91" s="25"/>
      <c r="K91" s="20">
        <f>D91+I91-J91</f>
        <v>53807.389094126207</v>
      </c>
      <c r="L91" s="83">
        <f>(0.7*B91)</f>
        <v>36043.227144390759</v>
      </c>
      <c r="M91" s="97">
        <f t="shared" si="79"/>
        <v>0.02</v>
      </c>
      <c r="N91" s="82"/>
      <c r="O91" s="86"/>
      <c r="P91" s="22"/>
      <c r="Q91" s="20"/>
      <c r="R91" s="16">
        <f>R90+C91+I90</f>
        <v>53807.389094126207</v>
      </c>
      <c r="S91" s="29">
        <f>(R91-(B3+SUM(I3:I90)))/(B3+SUM(I3:I90))</f>
        <v>25.903694547063104</v>
      </c>
      <c r="T91" s="29">
        <f t="shared" si="78"/>
        <v>4.4999999999999929E-2</v>
      </c>
      <c r="U91" s="45"/>
      <c r="V91"/>
      <c r="W91"/>
      <c r="X91"/>
      <c r="Y91"/>
      <c r="Z91" s="65"/>
      <c r="AA91"/>
      <c r="AB91"/>
      <c r="AC91"/>
      <c r="AD91"/>
      <c r="AE91"/>
    </row>
    <row r="92" spans="1:31" ht="15" thickBot="1">
      <c r="A92" s="2"/>
      <c r="B92" s="3"/>
      <c r="C92" s="14"/>
      <c r="D92" s="4"/>
      <c r="E92" s="4"/>
      <c r="F92" s="4"/>
      <c r="G92" s="4"/>
      <c r="H92" s="62"/>
      <c r="I92" s="4"/>
      <c r="J92" s="4"/>
      <c r="K92" s="4"/>
      <c r="L92" s="5"/>
      <c r="M92" s="4"/>
      <c r="N92" s="4"/>
      <c r="O92" s="4"/>
      <c r="P92" s="4"/>
      <c r="Q92" s="4"/>
      <c r="R92" s="4"/>
      <c r="S92" s="30"/>
      <c r="T92" s="30"/>
    </row>
    <row r="93" spans="1:31" s="24" customFormat="1">
      <c r="A93" s="1">
        <f>A91+7</f>
        <v>45053</v>
      </c>
      <c r="B93" s="19">
        <f>D91+I91-P91</f>
        <v>53807.389094126207</v>
      </c>
      <c r="C93" s="70" cm="1">
        <f t="array" ref="C93">(B93*required_return_medium)</f>
        <v>2421.332509235679</v>
      </c>
      <c r="D93" s="16">
        <f>B93+C93</f>
        <v>56228.72160336189</v>
      </c>
      <c r="E93" s="16">
        <f>B93/2500</f>
        <v>21.522955637650483</v>
      </c>
      <c r="F93" s="16">
        <f>E93</f>
        <v>21.522955637650483</v>
      </c>
      <c r="G93" s="95">
        <f>(D93-B93)/F93</f>
        <v>112.50000000000016</v>
      </c>
      <c r="H93" s="63">
        <f>Z39</f>
        <v>10.583632271943721</v>
      </c>
      <c r="I93" s="23"/>
      <c r="J93" s="23"/>
      <c r="K93" s="16">
        <f>D93+I93-J93</f>
        <v>56228.72160336189</v>
      </c>
      <c r="L93" s="83">
        <f>(0.7*B93)</f>
        <v>37665.172365888342</v>
      </c>
      <c r="M93" s="97">
        <f>E93*50/B93</f>
        <v>0.02</v>
      </c>
      <c r="N93" s="82"/>
      <c r="O93" s="85"/>
      <c r="P93" s="22"/>
      <c r="Q93" s="20"/>
      <c r="R93" s="16">
        <f>R91+C93+I91</f>
        <v>56228.72160336189</v>
      </c>
      <c r="S93" s="29">
        <f>(R93-(B3+SUM(I3:I91)))/(B3+SUM(I3:I91))</f>
        <v>27.114360801680945</v>
      </c>
      <c r="T93" s="29">
        <f>D93/B93-1</f>
        <v>4.5000000000000151E-2</v>
      </c>
      <c r="U93" s="45"/>
      <c r="V93"/>
      <c r="W93"/>
      <c r="X93"/>
      <c r="Y93"/>
      <c r="Z93" s="65"/>
      <c r="AA93"/>
      <c r="AB93"/>
      <c r="AC93"/>
      <c r="AD93"/>
      <c r="AE93"/>
    </row>
    <row r="94" spans="1:31" s="24" customFormat="1">
      <c r="A94" s="1">
        <f>A93+7</f>
        <v>45060</v>
      </c>
      <c r="B94" s="19">
        <f>D93+I93-P93</f>
        <v>56228.72160336189</v>
      </c>
      <c r="C94" s="70" cm="1">
        <f t="array" ref="C94">(B94*required_return_medium)</f>
        <v>2530.292472151285</v>
      </c>
      <c r="D94" s="20">
        <f>B94+C94</f>
        <v>58759.014075513172</v>
      </c>
      <c r="E94" s="16">
        <f t="shared" ref="E94:E96" si="80">B94/2500</f>
        <v>22.491488641344755</v>
      </c>
      <c r="F94" s="16">
        <f>E94</f>
        <v>22.491488641344755</v>
      </c>
      <c r="G94" s="94">
        <f t="shared" ref="G94:G96" si="81">(D94-B94)/F94</f>
        <v>112.4999999999999</v>
      </c>
      <c r="H94" s="63">
        <f t="shared" ref="H94:H96" si="82">Z40</f>
        <v>11.162813885540906</v>
      </c>
      <c r="I94" s="23"/>
      <c r="J94" s="23"/>
      <c r="K94" s="20">
        <f>D94+I94-J94</f>
        <v>58759.014075513172</v>
      </c>
      <c r="L94" s="83">
        <f>(0.7*B94)</f>
        <v>39360.105122353321</v>
      </c>
      <c r="M94" s="97">
        <f>E94*50/B94</f>
        <v>1.9999999999999997E-2</v>
      </c>
      <c r="N94" s="82"/>
      <c r="O94" s="85"/>
      <c r="P94" s="22"/>
      <c r="Q94" s="20"/>
      <c r="R94" s="16">
        <f>R93+C94+I93</f>
        <v>58759.014075513172</v>
      </c>
      <c r="S94" s="29">
        <f>(R94-(B3+SUM(I3:I93)))/(B3+SUM(I3:I93))</f>
        <v>28.379507037756586</v>
      </c>
      <c r="T94" s="29">
        <f t="shared" ref="T94:T96" si="83">D94/B94-1</f>
        <v>4.4999999999999929E-2</v>
      </c>
      <c r="U94" s="45"/>
      <c r="V94"/>
      <c r="W94"/>
      <c r="X94"/>
      <c r="Y94"/>
      <c r="Z94" s="65"/>
      <c r="AA94"/>
      <c r="AB94"/>
      <c r="AC94"/>
      <c r="AD94"/>
      <c r="AE94"/>
    </row>
    <row r="95" spans="1:31" s="24" customFormat="1">
      <c r="A95" s="1">
        <f>A94+7</f>
        <v>45067</v>
      </c>
      <c r="B95" s="19">
        <f>D94+I94-P94</f>
        <v>58759.014075513172</v>
      </c>
      <c r="C95" s="70" cm="1">
        <f t="array" ref="C95">(B95*required_return_medium)</f>
        <v>2644.1556333980925</v>
      </c>
      <c r="D95" s="20">
        <f>B95+C95</f>
        <v>61403.169708911264</v>
      </c>
      <c r="E95" s="16">
        <f t="shared" si="80"/>
        <v>23.503605630205268</v>
      </c>
      <c r="F95" s="16">
        <f>E95</f>
        <v>23.503605630205268</v>
      </c>
      <c r="G95" s="94">
        <f t="shared" si="81"/>
        <v>112.49999999999996</v>
      </c>
      <c r="H95" s="63">
        <f t="shared" si="82"/>
        <v>11.770954579817952</v>
      </c>
      <c r="I95" s="23"/>
      <c r="J95" s="23"/>
      <c r="K95" s="20">
        <f>D95+I95-J95</f>
        <v>61403.169708911264</v>
      </c>
      <c r="L95" s="83">
        <f>(0.7*B95)</f>
        <v>41131.309852859216</v>
      </c>
      <c r="M95" s="97">
        <f t="shared" ref="M95:M96" si="84">E95*50/B95</f>
        <v>1.9999999999999997E-2</v>
      </c>
      <c r="N95" s="82"/>
      <c r="O95" s="85"/>
      <c r="P95" s="22"/>
      <c r="Q95" s="20"/>
      <c r="R95" s="16">
        <f>R94+C95+I94</f>
        <v>61403.169708911264</v>
      </c>
      <c r="S95" s="29">
        <f>(R95-(B3+SUM(I3:I94)))/(B3+SUM(I3:I94))</f>
        <v>29.701584854455632</v>
      </c>
      <c r="T95" s="29">
        <f t="shared" si="83"/>
        <v>4.4999999999999929E-2</v>
      </c>
      <c r="U95" s="45"/>
      <c r="V95"/>
      <c r="W95"/>
      <c r="X95"/>
      <c r="Y95"/>
      <c r="Z95" s="65"/>
      <c r="AA95"/>
      <c r="AB95"/>
      <c r="AC95"/>
      <c r="AD95"/>
      <c r="AE95"/>
    </row>
    <row r="96" spans="1:31" s="24" customFormat="1" ht="15" thickBot="1">
      <c r="A96" s="6">
        <f>A95+7</f>
        <v>45074</v>
      </c>
      <c r="B96" s="19">
        <f>D95+I95-P95</f>
        <v>61403.169708911264</v>
      </c>
      <c r="C96" s="70" cm="1">
        <f t="array" ref="C96">(B96*required_return_medium)</f>
        <v>2763.1426369010069</v>
      </c>
      <c r="D96" s="20">
        <f>B96+C96</f>
        <v>64166.312345812272</v>
      </c>
      <c r="E96" s="16">
        <f t="shared" si="80"/>
        <v>24.561267883564504</v>
      </c>
      <c r="F96" s="16">
        <f>E96</f>
        <v>24.561267883564504</v>
      </c>
      <c r="G96" s="94">
        <f t="shared" si="81"/>
        <v>112.50000000000004</v>
      </c>
      <c r="H96" s="63">
        <f t="shared" si="82"/>
        <v>12.409502308808849</v>
      </c>
      <c r="I96" s="25"/>
      <c r="J96" s="25"/>
      <c r="K96" s="20">
        <f>D96+I96-J96</f>
        <v>64166.312345812272</v>
      </c>
      <c r="L96" s="83">
        <f>(0.7*B96)</f>
        <v>42982.218796237881</v>
      </c>
      <c r="M96" s="97">
        <f t="shared" si="84"/>
        <v>0.02</v>
      </c>
      <c r="N96" s="82"/>
      <c r="O96" s="86"/>
      <c r="P96" s="22"/>
      <c r="Q96" s="20"/>
      <c r="R96" s="16">
        <f>R95+C96+I95</f>
        <v>64166.312345812272</v>
      </c>
      <c r="S96" s="29">
        <f>(R96-(B3+SUM(I3:I95)))/(B3+SUM(I3:I95))</f>
        <v>31.083156172906136</v>
      </c>
      <c r="T96" s="29">
        <f t="shared" si="83"/>
        <v>4.4999999999999929E-2</v>
      </c>
      <c r="U96" s="45"/>
      <c r="V96"/>
      <c r="W96"/>
      <c r="X96"/>
      <c r="Y96"/>
      <c r="Z96" s="65"/>
      <c r="AA96"/>
      <c r="AB96"/>
      <c r="AC96"/>
      <c r="AD96"/>
      <c r="AE96"/>
    </row>
    <row r="97" spans="1:31" ht="15" thickBot="1">
      <c r="A97" s="2"/>
      <c r="B97" s="3"/>
      <c r="C97" s="14"/>
      <c r="D97" s="4"/>
      <c r="E97" s="4"/>
      <c r="F97" s="4"/>
      <c r="G97" s="4"/>
      <c r="H97" s="62"/>
      <c r="I97" s="4"/>
      <c r="J97" s="4"/>
      <c r="K97" s="4"/>
      <c r="L97" s="5"/>
      <c r="M97" s="4"/>
      <c r="N97" s="4"/>
      <c r="O97" s="4"/>
      <c r="P97" s="4"/>
      <c r="Q97" s="4"/>
      <c r="R97" s="4"/>
      <c r="S97" s="30"/>
      <c r="T97" s="30"/>
    </row>
    <row r="98" spans="1:31" s="24" customFormat="1">
      <c r="A98" s="1">
        <f>A96+7</f>
        <v>45081</v>
      </c>
      <c r="B98" s="19">
        <f>D96+I96-P96</f>
        <v>64166.312345812272</v>
      </c>
      <c r="C98" s="70" cm="1">
        <f t="array" ref="C98">(B98*required_return_medium)</f>
        <v>2887.4840555615519</v>
      </c>
      <c r="D98" s="16">
        <f>B98+C98</f>
        <v>67053.796401373824</v>
      </c>
      <c r="E98" s="16">
        <f>B98/2500</f>
        <v>25.666524938324908</v>
      </c>
      <c r="F98" s="16">
        <f>E98</f>
        <v>25.666524938324908</v>
      </c>
      <c r="G98" s="95">
        <f>(D98-B98)/F98</f>
        <v>112.49999999999999</v>
      </c>
      <c r="H98" s="63">
        <f>Z43</f>
        <v>13.079977424249291</v>
      </c>
      <c r="I98" s="23"/>
      <c r="J98" s="23"/>
      <c r="K98" s="16">
        <f>D98+I98-J98</f>
        <v>67053.796401373824</v>
      </c>
      <c r="L98" s="83">
        <f>(0.7*B98)</f>
        <v>44916.418642068587</v>
      </c>
      <c r="M98" s="97">
        <f>E98*50/B98</f>
        <v>0.02</v>
      </c>
      <c r="N98" s="82"/>
      <c r="O98" s="85"/>
      <c r="P98" s="22"/>
      <c r="Q98" s="20"/>
      <c r="R98" s="16">
        <f>R96+C98+I96</f>
        <v>67053.796401373824</v>
      </c>
      <c r="S98" s="29">
        <f>(R98-(B3+SUM(I3:I96)))/(B3+SUM(I3:I96))</f>
        <v>32.526898200686915</v>
      </c>
      <c r="T98" s="29">
        <f>D98/B98-1</f>
        <v>4.4999999999999929E-2</v>
      </c>
      <c r="U98" s="45"/>
      <c r="V98"/>
      <c r="W98"/>
      <c r="X98"/>
      <c r="Y98"/>
      <c r="Z98" s="65"/>
      <c r="AA98"/>
      <c r="AB98"/>
      <c r="AC98"/>
      <c r="AD98"/>
      <c r="AE98"/>
    </row>
    <row r="99" spans="1:31" s="24" customFormat="1">
      <c r="A99" s="1">
        <f>A98+7</f>
        <v>45088</v>
      </c>
      <c r="B99" s="19">
        <f>D98+I98-P98</f>
        <v>67053.796401373824</v>
      </c>
      <c r="C99" s="70" cm="1">
        <f t="array" ref="C99">(B99*required_return_medium)</f>
        <v>3017.420838061822</v>
      </c>
      <c r="D99" s="20">
        <f>B99+C99</f>
        <v>70071.217239435646</v>
      </c>
      <c r="E99" s="16">
        <f t="shared" ref="E99:E101" si="85">B99/2500</f>
        <v>26.821518560549528</v>
      </c>
      <c r="F99" s="16">
        <f>E99</f>
        <v>26.821518560549528</v>
      </c>
      <c r="G99" s="94">
        <f t="shared" ref="G99:G101" si="86">(D99-B99)/F99</f>
        <v>112.5</v>
      </c>
      <c r="H99" s="63">
        <f t="shared" ref="H99:H101" si="87">Z44</f>
        <v>13.783976295461756</v>
      </c>
      <c r="I99" s="23"/>
      <c r="J99" s="23"/>
      <c r="K99" s="20">
        <f>D99+I99-J99</f>
        <v>70071.217239435646</v>
      </c>
      <c r="L99" s="83">
        <f>(0.7*B99)</f>
        <v>46937.657480961672</v>
      </c>
      <c r="M99" s="97">
        <f>E99*50/B99</f>
        <v>0.02</v>
      </c>
      <c r="N99" s="82"/>
      <c r="O99" s="85"/>
      <c r="P99" s="22"/>
      <c r="Q99" s="20"/>
      <c r="R99" s="16">
        <f>R98+C99+I98</f>
        <v>70071.217239435646</v>
      </c>
      <c r="S99" s="29">
        <f>(R99-(B3+SUM(I3:I98)))/(B3+SUM(I3:I98))</f>
        <v>34.03560861971782</v>
      </c>
      <c r="T99" s="29">
        <f t="shared" ref="T99:T101" si="88">D99/B99-1</f>
        <v>4.4999999999999929E-2</v>
      </c>
      <c r="U99" s="45"/>
      <c r="V99"/>
      <c r="W99"/>
      <c r="X99"/>
      <c r="Y99"/>
      <c r="Z99" s="65"/>
      <c r="AA99"/>
      <c r="AB99"/>
      <c r="AC99"/>
      <c r="AD99"/>
      <c r="AE99"/>
    </row>
    <row r="100" spans="1:31" s="24" customFormat="1">
      <c r="A100" s="1">
        <f>A99+7</f>
        <v>45095</v>
      </c>
      <c r="B100" s="19">
        <f>D99+I99-P99</f>
        <v>70071.217239435646</v>
      </c>
      <c r="C100" s="70" cm="1">
        <f t="array" ref="C100">(B100*required_return_medium)</f>
        <v>3153.2047757746041</v>
      </c>
      <c r="D100" s="20">
        <f>B100+C100</f>
        <v>73224.42201521025</v>
      </c>
      <c r="E100" s="16">
        <f t="shared" si="85"/>
        <v>28.028486895774257</v>
      </c>
      <c r="F100" s="16">
        <f>E100</f>
        <v>28.028486895774257</v>
      </c>
      <c r="G100" s="94">
        <f t="shared" si="86"/>
        <v>112.5</v>
      </c>
      <c r="H100" s="63">
        <f t="shared" si="87"/>
        <v>14.523175110234844</v>
      </c>
      <c r="I100" s="23"/>
      <c r="J100" s="23"/>
      <c r="K100" s="20">
        <f>D100+I100-J100</f>
        <v>73224.42201521025</v>
      </c>
      <c r="L100" s="83">
        <f>(0.7*B100)</f>
        <v>49049.852067604952</v>
      </c>
      <c r="M100" s="97">
        <f t="shared" ref="M100:M101" si="89">E100*50/B100</f>
        <v>0.02</v>
      </c>
      <c r="N100" s="82"/>
      <c r="O100" s="85"/>
      <c r="P100" s="22"/>
      <c r="Q100" s="20"/>
      <c r="R100" s="16">
        <f>R99+C100+I99</f>
        <v>73224.42201521025</v>
      </c>
      <c r="S100" s="29">
        <f>(R100-(B3+SUM(I3:I99)))/(B3+SUM(I3:I99))</f>
        <v>35.612211007605126</v>
      </c>
      <c r="T100" s="29">
        <f t="shared" si="88"/>
        <v>4.4999999999999929E-2</v>
      </c>
      <c r="U100" s="45"/>
      <c r="V100"/>
      <c r="W100"/>
      <c r="X100"/>
      <c r="Y100"/>
      <c r="Z100" s="65"/>
      <c r="AA100"/>
      <c r="AB100"/>
      <c r="AC100"/>
      <c r="AD100"/>
      <c r="AE100"/>
    </row>
    <row r="101" spans="1:31" s="24" customFormat="1" ht="15" thickBot="1">
      <c r="A101" s="6">
        <f>A100+7</f>
        <v>45102</v>
      </c>
      <c r="B101" s="19">
        <f>D100+I100-P100</f>
        <v>73224.42201521025</v>
      </c>
      <c r="C101" s="70" cm="1">
        <f t="array" ref="C101">(B101*required_return_medium)</f>
        <v>3295.0989906844611</v>
      </c>
      <c r="D101" s="20">
        <f>B101+C101</f>
        <v>76519.521005894712</v>
      </c>
      <c r="E101" s="16">
        <f t="shared" si="85"/>
        <v>29.289768806084101</v>
      </c>
      <c r="F101" s="16">
        <f>E101</f>
        <v>29.289768806084101</v>
      </c>
      <c r="G101" s="94">
        <f t="shared" si="86"/>
        <v>112.50000000000004</v>
      </c>
      <c r="H101" s="63">
        <f t="shared" si="87"/>
        <v>15.299333865746586</v>
      </c>
      <c r="I101" s="25"/>
      <c r="J101" s="25"/>
      <c r="K101" s="20">
        <f>D101+I101-J101</f>
        <v>76519.521005894712</v>
      </c>
      <c r="L101" s="83">
        <f>(0.7*B101)</f>
        <v>51257.095410647169</v>
      </c>
      <c r="M101" s="97">
        <f t="shared" si="89"/>
        <v>0.02</v>
      </c>
      <c r="N101" s="82"/>
      <c r="O101" s="86"/>
      <c r="P101" s="22"/>
      <c r="Q101" s="20"/>
      <c r="R101" s="16">
        <f>R100+C101+I100</f>
        <v>76519.521005894712</v>
      </c>
      <c r="S101" s="29">
        <f>(R101-(B3+SUM(I3:I100)))/(B3+SUM(I3:I100))</f>
        <v>37.259760502947358</v>
      </c>
      <c r="T101" s="29">
        <f t="shared" si="88"/>
        <v>4.4999999999999929E-2</v>
      </c>
      <c r="U101" s="45"/>
      <c r="V101"/>
      <c r="W101"/>
      <c r="X101"/>
      <c r="Y101"/>
      <c r="Z101" s="65"/>
      <c r="AA101"/>
      <c r="AB101"/>
      <c r="AC101"/>
      <c r="AD101"/>
      <c r="AE101"/>
    </row>
    <row r="102" spans="1:31" ht="15" thickBot="1">
      <c r="A102" s="2"/>
      <c r="B102" s="3"/>
      <c r="C102" s="14"/>
      <c r="D102" s="4"/>
      <c r="E102" s="4"/>
      <c r="F102" s="4"/>
      <c r="G102" s="4"/>
      <c r="H102" s="62"/>
      <c r="I102" s="4"/>
      <c r="J102" s="4"/>
      <c r="K102" s="4"/>
      <c r="L102" s="5"/>
      <c r="M102" s="4"/>
      <c r="N102" s="4"/>
      <c r="O102" s="4"/>
      <c r="P102" s="4"/>
      <c r="Q102" s="4"/>
      <c r="R102" s="4"/>
      <c r="S102" s="30"/>
      <c r="T102" s="30"/>
    </row>
    <row r="103" spans="1:31" s="24" customFormat="1">
      <c r="A103" s="1">
        <f>A101+7</f>
        <v>45109</v>
      </c>
      <c r="B103" s="19">
        <f>D101+I101-P101</f>
        <v>76519.521005894712</v>
      </c>
      <c r="C103" s="70" cm="1">
        <f t="array" ref="C103">(B103*required_return_medium)</f>
        <v>3443.3784452652621</v>
      </c>
      <c r="D103" s="16">
        <f>B103+C103</f>
        <v>79962.899451159974</v>
      </c>
      <c r="E103" s="16">
        <f>B103/2500</f>
        <v>30.607808402357886</v>
      </c>
      <c r="F103" s="16">
        <f>E103</f>
        <v>30.607808402357886</v>
      </c>
      <c r="G103" s="95">
        <f>(D103-B103)/F103</f>
        <v>112.49999999999999</v>
      </c>
      <c r="H103" s="63">
        <f>Z47</f>
        <v>16.114300559033918</v>
      </c>
      <c r="I103" s="23"/>
      <c r="J103" s="23"/>
      <c r="K103" s="16">
        <f>D103+I103-J103</f>
        <v>79962.899451159974</v>
      </c>
      <c r="L103" s="83">
        <f>(0.7*B103)</f>
        <v>53563.664704126299</v>
      </c>
      <c r="M103" s="97">
        <f>E103*50/B103</f>
        <v>0.02</v>
      </c>
      <c r="N103" s="82"/>
      <c r="O103" s="21"/>
      <c r="P103" s="22"/>
      <c r="Q103" s="20"/>
      <c r="R103" s="16">
        <f>R101+C103+I101</f>
        <v>79962.899451159974</v>
      </c>
      <c r="S103" s="29">
        <f>(R103-(B3+SUM(I3:I101)))/(B3+SUM(I3:I101))</f>
        <v>38.981449725579985</v>
      </c>
      <c r="T103" s="29">
        <f>D103/B103-1</f>
        <v>4.4999999999999929E-2</v>
      </c>
      <c r="U103" s="45"/>
      <c r="V103"/>
      <c r="W103"/>
      <c r="X103"/>
      <c r="Y103"/>
      <c r="Z103" s="65"/>
      <c r="AA103"/>
      <c r="AB103"/>
      <c r="AC103"/>
      <c r="AD103"/>
      <c r="AE103"/>
    </row>
    <row r="104" spans="1:31" s="24" customFormat="1">
      <c r="A104" s="1">
        <f>A103+7</f>
        <v>45116</v>
      </c>
      <c r="B104" s="19">
        <f>D103+I103-P103</f>
        <v>79962.899451159974</v>
      </c>
      <c r="C104" s="70" cm="1">
        <f t="array" ref="C104">(B104*required_return_medium)</f>
        <v>3598.3304753021989</v>
      </c>
      <c r="D104" s="20">
        <f>B104+C104</f>
        <v>83561.229926462169</v>
      </c>
      <c r="E104" s="16">
        <f t="shared" ref="E104:E106" si="90">B104/2500</f>
        <v>31.985159780463988</v>
      </c>
      <c r="F104" s="16">
        <f>E104</f>
        <v>31.985159780463988</v>
      </c>
      <c r="G104" s="94">
        <f t="shared" ref="G104:G106" si="91">(D104-B104)/F104</f>
        <v>112.49999999999989</v>
      </c>
      <c r="H104" s="63">
        <f t="shared" ref="H104:H106" si="92">Z48</f>
        <v>16.970015586985614</v>
      </c>
      <c r="I104" s="23"/>
      <c r="J104" s="23"/>
      <c r="K104" s="20">
        <f>D104+I104-J104</f>
        <v>83561.229926462169</v>
      </c>
      <c r="L104" s="83">
        <f>(0.7*B104)</f>
        <v>55974.029615811982</v>
      </c>
      <c r="M104" s="97">
        <f>E104*50/B104</f>
        <v>1.9999999999999997E-2</v>
      </c>
      <c r="N104" s="82"/>
      <c r="O104" s="21"/>
      <c r="P104" s="22"/>
      <c r="Q104" s="20"/>
      <c r="R104" s="16">
        <f>R103+C104+I103</f>
        <v>83561.229926462169</v>
      </c>
      <c r="S104" s="29">
        <f>(R104-(B3+SUM(I3:I103)))/(B3+SUM(I3:I103))</f>
        <v>40.780614963231088</v>
      </c>
      <c r="T104" s="29">
        <f t="shared" ref="T104:T106" si="93">D104/B104-1</f>
        <v>4.4999999999999929E-2</v>
      </c>
      <c r="U104" s="45"/>
      <c r="V104"/>
      <c r="W104"/>
      <c r="X104"/>
      <c r="Y104"/>
      <c r="Z104" s="65"/>
      <c r="AA104"/>
      <c r="AB104"/>
      <c r="AC104"/>
      <c r="AD104"/>
      <c r="AE104"/>
    </row>
    <row r="105" spans="1:31" s="24" customFormat="1">
      <c r="A105" s="1">
        <f>A104+7</f>
        <v>45123</v>
      </c>
      <c r="B105" s="19">
        <f>D104+I104-P104</f>
        <v>83561.229926462169</v>
      </c>
      <c r="C105" s="70" cm="1">
        <f t="array" ref="C105">(B105*required_return_medium)</f>
        <v>3760.2553466907975</v>
      </c>
      <c r="D105" s="20">
        <f>B105+C105</f>
        <v>87321.485273152968</v>
      </c>
      <c r="E105" s="16">
        <f t="shared" si="90"/>
        <v>33.424491970584867</v>
      </c>
      <c r="F105" s="16">
        <f>E105</f>
        <v>33.424491970584867</v>
      </c>
      <c r="G105" s="94">
        <f t="shared" si="91"/>
        <v>112.50000000000006</v>
      </c>
      <c r="H105" s="63">
        <f t="shared" si="92"/>
        <v>17.868516366334894</v>
      </c>
      <c r="I105" s="23"/>
      <c r="J105" s="23"/>
      <c r="K105" s="20">
        <f>D105+I105-J105</f>
        <v>87321.485273152968</v>
      </c>
      <c r="L105" s="83">
        <f>(0.7*B105)</f>
        <v>58492.860948523514</v>
      </c>
      <c r="M105" s="97">
        <f t="shared" ref="M105:M106" si="94">E105*50/B105</f>
        <v>0.02</v>
      </c>
      <c r="N105" s="82"/>
      <c r="O105" s="21"/>
      <c r="P105" s="22"/>
      <c r="Q105" s="20"/>
      <c r="R105" s="16">
        <f>R104+C105+I104</f>
        <v>87321.485273152968</v>
      </c>
      <c r="S105" s="29">
        <f>(R105-(B3+SUM(I3:I104)))/(B3+SUM(I3:I104))</f>
        <v>42.660742636576487</v>
      </c>
      <c r="T105" s="29">
        <f t="shared" si="93"/>
        <v>4.4999999999999929E-2</v>
      </c>
      <c r="U105" s="45"/>
      <c r="V105"/>
      <c r="W105"/>
      <c r="X105"/>
      <c r="Y105"/>
      <c r="Z105" s="65"/>
      <c r="AA105"/>
      <c r="AB105"/>
      <c r="AC105"/>
      <c r="AD105"/>
      <c r="AE105"/>
    </row>
    <row r="106" spans="1:31" s="24" customFormat="1" ht="15" thickBot="1">
      <c r="A106" s="1">
        <f>A105+7</f>
        <v>45130</v>
      </c>
      <c r="B106" s="19">
        <f>D105+I105-P105</f>
        <v>87321.485273152968</v>
      </c>
      <c r="C106" s="70" cm="1">
        <f t="array" ref="C106">(B106*required_return_medium)</f>
        <v>3929.4668372918836</v>
      </c>
      <c r="D106" s="20">
        <f>B106+C106</f>
        <v>91250.95211044485</v>
      </c>
      <c r="E106" s="16">
        <f t="shared" si="90"/>
        <v>34.928594109261191</v>
      </c>
      <c r="F106" s="16">
        <f>E106</f>
        <v>34.928594109261191</v>
      </c>
      <c r="G106" s="94">
        <f t="shared" si="91"/>
        <v>112.49999999999996</v>
      </c>
      <c r="H106" s="63">
        <f t="shared" si="92"/>
        <v>18.811942184651638</v>
      </c>
      <c r="I106" s="23"/>
      <c r="J106" s="23"/>
      <c r="K106" s="20">
        <f>D106+I106-J106</f>
        <v>91250.95211044485</v>
      </c>
      <c r="L106" s="83">
        <f>(0.7*B106)</f>
        <v>61125.039691207072</v>
      </c>
      <c r="M106" s="97">
        <f t="shared" si="94"/>
        <v>0.02</v>
      </c>
      <c r="N106" s="82"/>
      <c r="O106" s="27"/>
      <c r="P106" s="22"/>
      <c r="Q106" s="20"/>
      <c r="R106" s="16">
        <f>R105+C106+I105</f>
        <v>91250.95211044485</v>
      </c>
      <c r="S106" s="29">
        <f>(R106-(B3+SUM(I3:I105)))/(B3+SUM(I3:I105))</f>
        <v>44.625476055222428</v>
      </c>
      <c r="T106" s="29">
        <f t="shared" si="93"/>
        <v>4.4999999999999929E-2</v>
      </c>
      <c r="U106" s="45"/>
      <c r="V106"/>
      <c r="W106"/>
      <c r="X106"/>
      <c r="Y106"/>
      <c r="Z106" s="65"/>
      <c r="AA106"/>
      <c r="AB106"/>
      <c r="AC106"/>
      <c r="AD106"/>
      <c r="AE106"/>
    </row>
    <row r="107" spans="1:31" ht="15" thickBot="1">
      <c r="A107" s="127"/>
      <c r="B107" s="128"/>
      <c r="C107" s="129"/>
      <c r="D107" s="129"/>
      <c r="E107" s="129"/>
      <c r="F107" s="129"/>
      <c r="G107" s="129"/>
      <c r="H107" s="130"/>
      <c r="I107" s="129"/>
      <c r="J107" s="129"/>
      <c r="K107" s="129"/>
      <c r="L107" s="131"/>
      <c r="M107" s="129"/>
      <c r="N107" s="129"/>
      <c r="O107" s="129"/>
      <c r="P107" s="129"/>
      <c r="Q107" s="129"/>
      <c r="R107" s="129"/>
      <c r="S107" s="132"/>
      <c r="T107" s="132"/>
    </row>
    <row r="108" spans="1:31" s="24" customFormat="1">
      <c r="A108" s="1">
        <f>A106+7</f>
        <v>45137</v>
      </c>
      <c r="B108" s="19">
        <f>D106+I106-P106</f>
        <v>91250.95211044485</v>
      </c>
      <c r="C108" s="70">
        <f>(B108*required_return_low)</f>
        <v>3650.0380844177939</v>
      </c>
      <c r="D108" s="16">
        <f>B108+C108</f>
        <v>94900.99019486265</v>
      </c>
      <c r="E108" s="16">
        <f>B108/2750</f>
        <v>33.182164403798126</v>
      </c>
      <c r="F108" s="16">
        <f>E108</f>
        <v>33.182164403798126</v>
      </c>
      <c r="G108" s="95">
        <f>(D108-B108)/F108</f>
        <v>110.00000000000018</v>
      </c>
      <c r="H108" s="63">
        <f>Z51</f>
        <v>19.80253929388422</v>
      </c>
      <c r="I108" s="23"/>
      <c r="J108" s="23"/>
      <c r="K108" s="16">
        <f>D108+I108-J108</f>
        <v>94900.99019486265</v>
      </c>
      <c r="L108" s="83">
        <f>(0.7*B108)</f>
        <v>63875.666477311388</v>
      </c>
      <c r="M108" s="97">
        <f>E108*50/B108</f>
        <v>1.8181818181818181E-2</v>
      </c>
      <c r="N108" s="82"/>
      <c r="O108" s="85"/>
      <c r="P108" s="22">
        <f>IF(D108&gt;B108,D108*0.013,0)</f>
        <v>1233.7128725332143</v>
      </c>
      <c r="Q108" s="20"/>
      <c r="R108" s="16">
        <f>R106+C108+I106</f>
        <v>94900.99019486265</v>
      </c>
      <c r="S108" s="29">
        <f>(R108-(B3+SUM(I3:I106)))/(B3+SUM(I3:I106))</f>
        <v>46.450495097431322</v>
      </c>
      <c r="T108" s="29">
        <f>D108/B108-1</f>
        <v>4.0000000000000036E-2</v>
      </c>
      <c r="U108" s="45"/>
      <c r="V108"/>
      <c r="W108"/>
      <c r="X108"/>
      <c r="Y108"/>
      <c r="Z108" s="65"/>
      <c r="AA108"/>
      <c r="AB108"/>
      <c r="AC108"/>
      <c r="AD108"/>
      <c r="AE108"/>
    </row>
    <row r="109" spans="1:31" s="24" customFormat="1">
      <c r="A109" s="1">
        <f>A108+7</f>
        <v>45144</v>
      </c>
      <c r="B109" s="19">
        <f>D108+I108-P108</f>
        <v>93667.277322329435</v>
      </c>
      <c r="C109" s="70">
        <f>(B109*required_return_low)</f>
        <v>3746.6910928931775</v>
      </c>
      <c r="D109" s="20">
        <f>B109+C109</f>
        <v>97413.968415222611</v>
      </c>
      <c r="E109" s="16">
        <f t="shared" ref="E109:E111" si="95">B109/2750</f>
        <v>34.060828117210704</v>
      </c>
      <c r="F109" s="16">
        <f>E109</f>
        <v>34.060828117210704</v>
      </c>
      <c r="G109" s="94">
        <f t="shared" ref="G109:G111" si="96">(D109-B109)/F109</f>
        <v>109.99999999999994</v>
      </c>
      <c r="H109" s="63">
        <f t="shared" ref="H109:H111" si="97">Z52</f>
        <v>20.842666258578429</v>
      </c>
      <c r="I109" s="23"/>
      <c r="J109" s="23"/>
      <c r="K109" s="20">
        <f>D109+I109-J109</f>
        <v>97413.968415222611</v>
      </c>
      <c r="L109" s="83">
        <f>(0.7*B109)</f>
        <v>65567.094125630596</v>
      </c>
      <c r="M109" s="97">
        <f>E109*50/B109</f>
        <v>1.8181818181818181E-2</v>
      </c>
      <c r="N109" s="82"/>
      <c r="O109" s="85"/>
      <c r="P109" s="22">
        <f>IF(D109&gt;B109,D109*0.013,0)</f>
        <v>1266.3815893978938</v>
      </c>
      <c r="Q109" s="20"/>
      <c r="R109" s="16">
        <f>R108+C109+I108</f>
        <v>98647.681287755826</v>
      </c>
      <c r="S109" s="29">
        <f>(R109-(B3+SUM(I3:I108)))/(B3+SUM(I3:I108))</f>
        <v>48.323840643877915</v>
      </c>
      <c r="T109" s="29">
        <f t="shared" ref="T109:T111" si="98">D109/B109-1</f>
        <v>4.0000000000000036E-2</v>
      </c>
      <c r="U109" s="45"/>
      <c r="V109"/>
      <c r="W109"/>
      <c r="X109"/>
      <c r="Y109"/>
      <c r="Z109" s="65"/>
      <c r="AA109"/>
      <c r="AB109"/>
      <c r="AC109"/>
      <c r="AD109"/>
      <c r="AE109"/>
    </row>
    <row r="110" spans="1:31" s="24" customFormat="1">
      <c r="A110" s="1">
        <f>A109+7</f>
        <v>45151</v>
      </c>
      <c r="B110" s="19">
        <f>D109+I109-P109</f>
        <v>96147.586825824721</v>
      </c>
      <c r="C110" s="70">
        <f>(B110*required_return_low)</f>
        <v>3845.903473032989</v>
      </c>
      <c r="D110" s="20">
        <f>B110+C110</f>
        <v>99993.490298857709</v>
      </c>
      <c r="E110" s="16">
        <f t="shared" si="95"/>
        <v>34.962758845754443</v>
      </c>
      <c r="F110" s="16">
        <f>E110</f>
        <v>34.962758845754443</v>
      </c>
      <c r="G110" s="94">
        <f t="shared" si="96"/>
        <v>109.99999999999997</v>
      </c>
      <c r="H110" s="63">
        <f t="shared" si="97"/>
        <v>21.934799571507348</v>
      </c>
      <c r="I110" s="23"/>
      <c r="J110" s="23"/>
      <c r="K110" s="20">
        <f>D110+I110-J110</f>
        <v>99993.490298857709</v>
      </c>
      <c r="L110" s="83">
        <f>(0.7*B110)</f>
        <v>67303.310778077299</v>
      </c>
      <c r="M110" s="97">
        <f t="shared" ref="M110:M111" si="99">E110*50/B110</f>
        <v>1.8181818181818181E-2</v>
      </c>
      <c r="N110" s="82"/>
      <c r="O110" s="85"/>
      <c r="P110" s="22">
        <f>IF(D110&gt;B110,D110*0.013,0)</f>
        <v>1299.9153738851501</v>
      </c>
      <c r="Q110" s="20"/>
      <c r="R110" s="16">
        <f>R109+C110+I109</f>
        <v>102493.58476078881</v>
      </c>
      <c r="S110" s="29">
        <f>(R110-(B3+SUM(I3:I109)))/(B3+SUM(I3:I109))</f>
        <v>50.24679238039441</v>
      </c>
      <c r="T110" s="29">
        <f t="shared" si="98"/>
        <v>4.0000000000000036E-2</v>
      </c>
      <c r="U110" s="45"/>
      <c r="V110"/>
      <c r="W110"/>
      <c r="X110"/>
      <c r="Y110"/>
      <c r="Z110" s="65"/>
      <c r="AA110"/>
      <c r="AB110"/>
      <c r="AC110"/>
      <c r="AD110"/>
      <c r="AE110"/>
    </row>
    <row r="111" spans="1:31" s="24" customFormat="1" ht="15" thickBot="1">
      <c r="A111" s="6">
        <f>A110+7</f>
        <v>45158</v>
      </c>
      <c r="B111" s="19">
        <f>D110+I110-P110</f>
        <v>98693.574924972563</v>
      </c>
      <c r="C111" s="70">
        <f>(B111*required_return_low)</f>
        <v>3947.7429969989025</v>
      </c>
      <c r="D111" s="20">
        <f>B111+C111</f>
        <v>102641.31792197147</v>
      </c>
      <c r="E111" s="16">
        <f t="shared" si="95"/>
        <v>35.888572699990021</v>
      </c>
      <c r="F111" s="16">
        <f>E111</f>
        <v>35.888572699990021</v>
      </c>
      <c r="G111" s="94">
        <f t="shared" si="96"/>
        <v>110</v>
      </c>
      <c r="H111" s="63">
        <f t="shared" si="97"/>
        <v>23.081539550082713</v>
      </c>
      <c r="I111" s="25"/>
      <c r="J111" s="25"/>
      <c r="K111" s="20">
        <f>D111+I111-J111</f>
        <v>102641.31792197147</v>
      </c>
      <c r="L111" s="83">
        <f>(0.7*B111)</f>
        <v>69085.502447480787</v>
      </c>
      <c r="M111" s="97">
        <f t="shared" si="99"/>
        <v>1.8181818181818181E-2</v>
      </c>
      <c r="N111" s="82"/>
      <c r="O111" s="86"/>
      <c r="P111" s="22">
        <f>IF(D111&gt;B111,D111*0.013,0)</f>
        <v>1334.3371329856291</v>
      </c>
      <c r="Q111" s="20">
        <f>Q106+SUM(P108:P111)</f>
        <v>5134.3469688018868</v>
      </c>
      <c r="R111" s="16">
        <f>R110+C111+I110</f>
        <v>106441.32775778772</v>
      </c>
      <c r="S111" s="29">
        <f>(R111-(B3+SUM(I3:I110)))/(B3+SUM(I3:I110))</f>
        <v>52.220663878893859</v>
      </c>
      <c r="T111" s="29">
        <f t="shared" si="98"/>
        <v>4.0000000000000036E-2</v>
      </c>
      <c r="U111" s="45"/>
      <c r="V111"/>
      <c r="W111"/>
      <c r="X111"/>
      <c r="Y111"/>
      <c r="Z111" s="65"/>
      <c r="AA111"/>
      <c r="AB111"/>
      <c r="AC111"/>
      <c r="AD111"/>
      <c r="AE111"/>
    </row>
    <row r="112" spans="1:31" ht="15" thickBot="1">
      <c r="A112" s="2"/>
      <c r="B112" s="3"/>
      <c r="C112" s="14"/>
      <c r="D112" s="4"/>
      <c r="E112" s="4"/>
      <c r="F112" s="4"/>
      <c r="G112" s="4"/>
      <c r="H112" s="62"/>
      <c r="I112" s="4"/>
      <c r="J112" s="4"/>
      <c r="K112" s="4"/>
      <c r="L112" s="5"/>
      <c r="M112" s="4"/>
      <c r="N112" s="4"/>
      <c r="O112" s="4"/>
      <c r="P112" s="4"/>
      <c r="Q112" s="4"/>
      <c r="R112" s="4"/>
      <c r="S112" s="30"/>
      <c r="T112" s="30"/>
    </row>
    <row r="113" spans="1:31" s="24" customFormat="1">
      <c r="A113" s="1">
        <f>A111+7</f>
        <v>45165</v>
      </c>
      <c r="B113" s="19">
        <f>D111+I111-P111</f>
        <v>101306.98078898583</v>
      </c>
      <c r="C113" s="70">
        <f>(B113*required_return_low)</f>
        <v>4052.2792315594334</v>
      </c>
      <c r="D113" s="16">
        <f>B113+C113</f>
        <v>105359.26002054526</v>
      </c>
      <c r="E113" s="16">
        <f>B113/2750</f>
        <v>36.838902105085758</v>
      </c>
      <c r="F113" s="16">
        <f>E113</f>
        <v>36.838902105085758</v>
      </c>
      <c r="G113" s="95">
        <f>(D113-B113)/F113</f>
        <v>109.99999999999983</v>
      </c>
      <c r="H113" s="63">
        <f>Z55</f>
        <v>24.28561652758685</v>
      </c>
      <c r="I113" s="23"/>
      <c r="J113" s="23"/>
      <c r="K113" s="16">
        <f>D113+I113-J113</f>
        <v>105359.26002054526</v>
      </c>
      <c r="L113" s="83">
        <f>(0.7*B113)</f>
        <v>70914.886552290074</v>
      </c>
      <c r="M113" s="97">
        <f>E113*50/B113</f>
        <v>1.8181818181818181E-2</v>
      </c>
      <c r="N113" s="82"/>
      <c r="O113" s="85"/>
      <c r="P113" s="22">
        <f>IF(D113&gt;B113,D113*0.023,0)</f>
        <v>2423.2629804725411</v>
      </c>
      <c r="Q113" s="20"/>
      <c r="R113" s="16">
        <f>R111+C113+I111</f>
        <v>110493.60698934714</v>
      </c>
      <c r="S113" s="29">
        <f>(R113-(B3+SUM(I3:I111)))/(B3+SUM(I3:I111))</f>
        <v>54.246803494673571</v>
      </c>
      <c r="T113" s="29">
        <f>D113/B113-1</f>
        <v>4.0000000000000036E-2</v>
      </c>
      <c r="U113" s="45"/>
      <c r="V113"/>
      <c r="W113"/>
      <c r="X113"/>
      <c r="Y113"/>
      <c r="Z113" s="65"/>
      <c r="AA113"/>
      <c r="AB113"/>
      <c r="AC113"/>
      <c r="AD113"/>
      <c r="AE113"/>
    </row>
    <row r="114" spans="1:31" s="24" customFormat="1">
      <c r="A114" s="1">
        <f>A113+7</f>
        <v>45172</v>
      </c>
      <c r="B114" s="19">
        <f>D113+I113-P113</f>
        <v>102935.99704007272</v>
      </c>
      <c r="C114" s="70">
        <f>(B114*required_return_low)</f>
        <v>4117.4398816029088</v>
      </c>
      <c r="D114" s="20">
        <f>B114+C114</f>
        <v>107053.43692167563</v>
      </c>
      <c r="E114" s="16">
        <f t="shared" ref="E114:E116" si="100">B114/2750</f>
        <v>37.431271650935535</v>
      </c>
      <c r="F114" s="16">
        <f>E114</f>
        <v>37.431271650935535</v>
      </c>
      <c r="G114" s="94">
        <f t="shared" ref="G114:G116" si="101">(D114-B114)/F114</f>
        <v>110.00000000000011</v>
      </c>
      <c r="H114" s="63">
        <f t="shared" ref="H114:H116" si="102">Z56</f>
        <v>25.549897353966195</v>
      </c>
      <c r="I114" s="23"/>
      <c r="J114" s="23"/>
      <c r="K114" s="20">
        <f>D114+I114-J114</f>
        <v>107053.43692167563</v>
      </c>
      <c r="L114" s="83">
        <f>(0.7*B114)</f>
        <v>72055.197928050897</v>
      </c>
      <c r="M114" s="97">
        <f>E114*50/B114</f>
        <v>1.8181818181818184E-2</v>
      </c>
      <c r="N114" s="82"/>
      <c r="O114" s="85"/>
      <c r="P114" s="22">
        <f>IF(D114&gt;B114,D114*0.023,0)</f>
        <v>2462.2290491985395</v>
      </c>
      <c r="Q114" s="20"/>
      <c r="R114" s="16">
        <f>R113+C114+I113</f>
        <v>114611.04687095006</v>
      </c>
      <c r="S114" s="29">
        <f>(R114-(B3+SUM(I3:I113)))/(B3+SUM(I3:I113))</f>
        <v>56.305523435475031</v>
      </c>
      <c r="T114" s="29">
        <f t="shared" ref="T114:T116" si="103">D114/B114-1</f>
        <v>4.0000000000000036E-2</v>
      </c>
      <c r="U114" s="45"/>
      <c r="V114"/>
      <c r="W114"/>
      <c r="X114"/>
      <c r="Y114"/>
      <c r="Z114" s="65"/>
      <c r="AA114"/>
      <c r="AB114"/>
      <c r="AC114"/>
      <c r="AD114"/>
      <c r="AE114"/>
    </row>
    <row r="115" spans="1:31" s="24" customFormat="1">
      <c r="A115" s="1">
        <f>A114+7</f>
        <v>45179</v>
      </c>
      <c r="B115" s="19">
        <f>D114+I114-P114</f>
        <v>104591.2078724771</v>
      </c>
      <c r="C115" s="70">
        <f>(B115*required_return_low)</f>
        <v>4183.6483148990837</v>
      </c>
      <c r="D115" s="20">
        <f>B115+C115</f>
        <v>108774.85618737618</v>
      </c>
      <c r="E115" s="16">
        <f t="shared" si="100"/>
        <v>38.033166499082583</v>
      </c>
      <c r="F115" s="16">
        <f>E115</f>
        <v>38.033166499082583</v>
      </c>
      <c r="G115" s="94">
        <f t="shared" si="101"/>
        <v>109.99999999999991</v>
      </c>
      <c r="H115" s="63">
        <f t="shared" si="102"/>
        <v>26.877392221664504</v>
      </c>
      <c r="I115" s="23"/>
      <c r="J115" s="23"/>
      <c r="K115" s="20">
        <f>D115+I115-J115</f>
        <v>108774.85618737618</v>
      </c>
      <c r="L115" s="83">
        <f>(0.7*B115)</f>
        <v>73213.845510733969</v>
      </c>
      <c r="M115" s="97">
        <f t="shared" ref="M115:M116" si="104">E115*50/B115</f>
        <v>1.8181818181818181E-2</v>
      </c>
      <c r="N115" s="82"/>
      <c r="O115" s="85"/>
      <c r="P115" s="22">
        <f>IF(D115&gt;B115,D115*0.023,0)</f>
        <v>2501.821692309652</v>
      </c>
      <c r="Q115" s="20"/>
      <c r="R115" s="16">
        <f>R114+C115+I114</f>
        <v>118794.69518584914</v>
      </c>
      <c r="S115" s="29">
        <f>(R115-(B3+SUM(I3:I114)))/(B3+SUM(I3:I114))</f>
        <v>58.397347592924568</v>
      </c>
      <c r="T115" s="29">
        <f t="shared" si="103"/>
        <v>4.0000000000000036E-2</v>
      </c>
      <c r="U115" s="45"/>
      <c r="V115"/>
      <c r="W115"/>
      <c r="X115"/>
      <c r="Y115"/>
      <c r="Z115" s="65"/>
      <c r="AA115"/>
      <c r="AB115"/>
      <c r="AC115"/>
      <c r="AD115"/>
      <c r="AE115"/>
    </row>
    <row r="116" spans="1:31" s="24" customFormat="1" ht="15" thickBot="1">
      <c r="A116" s="6">
        <f>A115+7</f>
        <v>45186</v>
      </c>
      <c r="B116" s="19">
        <f>D115+I115-P115</f>
        <v>106273.03449506653</v>
      </c>
      <c r="C116" s="70">
        <f>(B116*required_return_low)</f>
        <v>4250.9213798026612</v>
      </c>
      <c r="D116" s="20">
        <f>B116+C116</f>
        <v>110523.95587486919</v>
      </c>
      <c r="E116" s="16">
        <f t="shared" si="100"/>
        <v>38.644739816387826</v>
      </c>
      <c r="F116" s="16">
        <f>E116</f>
        <v>38.644739816387826</v>
      </c>
      <c r="G116" s="94">
        <f t="shared" si="101"/>
        <v>110.00000000000001</v>
      </c>
      <c r="H116" s="63">
        <f t="shared" si="102"/>
        <v>28.271261832747729</v>
      </c>
      <c r="I116" s="25"/>
      <c r="J116" s="25"/>
      <c r="K116" s="20">
        <f>D116+I116-J116</f>
        <v>110523.95587486919</v>
      </c>
      <c r="L116" s="83">
        <f>(0.7*B116)</f>
        <v>74391.124146546572</v>
      </c>
      <c r="M116" s="97">
        <f t="shared" si="104"/>
        <v>1.8181818181818181E-2</v>
      </c>
      <c r="N116" s="82"/>
      <c r="O116" s="86"/>
      <c r="P116" s="22">
        <f>IF(D116&gt;B116,D116*0.023,0)</f>
        <v>2542.0509851219913</v>
      </c>
      <c r="Q116" s="20">
        <f>Q111+SUM(P113:P116)</f>
        <v>15063.711675904609</v>
      </c>
      <c r="R116" s="16">
        <f>R115+C116+I115</f>
        <v>123045.6165656518</v>
      </c>
      <c r="S116" s="29">
        <f>(R116-(B3+SUM(I3:I115)))/(B3+SUM(I3:I115))</f>
        <v>60.522808282825899</v>
      </c>
      <c r="T116" s="29">
        <f t="shared" si="103"/>
        <v>4.0000000000000036E-2</v>
      </c>
      <c r="U116" s="45"/>
      <c r="V116"/>
      <c r="W116"/>
      <c r="X116"/>
      <c r="Y116"/>
      <c r="Z116" s="65"/>
      <c r="AA116"/>
      <c r="AB116"/>
      <c r="AC116"/>
      <c r="AD116"/>
      <c r="AE116"/>
    </row>
    <row r="117" spans="1:31" ht="15" thickBot="1">
      <c r="A117" s="2"/>
      <c r="B117" s="3"/>
      <c r="C117" s="14"/>
      <c r="D117" s="4"/>
      <c r="E117" s="4"/>
      <c r="F117" s="4"/>
      <c r="G117" s="4"/>
      <c r="H117" s="62"/>
      <c r="I117" s="4"/>
      <c r="J117" s="4"/>
      <c r="K117" s="4"/>
      <c r="L117" s="5"/>
      <c r="M117" s="4"/>
      <c r="N117" s="4"/>
      <c r="O117" s="4"/>
      <c r="P117" s="4"/>
      <c r="Q117" s="4"/>
      <c r="R117" s="4"/>
      <c r="S117" s="30"/>
      <c r="T117" s="30"/>
    </row>
    <row r="118" spans="1:31" s="24" customFormat="1">
      <c r="A118" s="32">
        <f>A116+7</f>
        <v>45193</v>
      </c>
      <c r="B118" s="33">
        <f>D116+I116-P116</f>
        <v>107981.90488974719</v>
      </c>
      <c r="C118" s="70">
        <f>(B118*required_return_low)</f>
        <v>4319.2761955898877</v>
      </c>
      <c r="D118" s="16">
        <f>B118+C118</f>
        <v>112301.18108533708</v>
      </c>
      <c r="E118" s="16">
        <f>B118/2750</f>
        <v>39.26614723263534</v>
      </c>
      <c r="F118" s="16">
        <f>E118</f>
        <v>39.26614723263534</v>
      </c>
      <c r="G118" s="95">
        <f>(D118-B118)/F118</f>
        <v>110.00000000000006</v>
      </c>
      <c r="H118" s="66">
        <f>Z59</f>
        <v>29.734824924385112</v>
      </c>
      <c r="I118" s="35"/>
      <c r="J118" s="35"/>
      <c r="K118" s="34">
        <f>D118+I118-J118</f>
        <v>112301.18108533708</v>
      </c>
      <c r="L118" s="88">
        <f>(0.7*B118)</f>
        <v>75587.333422823038</v>
      </c>
      <c r="M118" s="96">
        <f>E118*50/B118</f>
        <v>1.8181818181818181E-2</v>
      </c>
      <c r="N118" s="90"/>
      <c r="O118" s="87"/>
      <c r="P118" s="36">
        <f>IF(D118&gt;B118,D118*0.023,0)</f>
        <v>2582.9271649627531</v>
      </c>
      <c r="Q118" s="37"/>
      <c r="R118" s="34">
        <f>R116+C118+I116</f>
        <v>127364.89276124169</v>
      </c>
      <c r="S118" s="40">
        <f>(R118-(B3+SUM(I3:I116)))/(B3+SUM(I3:I116))</f>
        <v>62.682446380620846</v>
      </c>
      <c r="T118" s="29">
        <f>D118/B118-1</f>
        <v>4.0000000000000036E-2</v>
      </c>
      <c r="U118" s="45"/>
      <c r="V118"/>
      <c r="W118"/>
      <c r="X118"/>
      <c r="Y118"/>
      <c r="Z118" s="65"/>
      <c r="AA118"/>
      <c r="AB118"/>
      <c r="AC118"/>
      <c r="AD118"/>
      <c r="AE118"/>
    </row>
    <row r="119" spans="1:31" s="24" customFormat="1">
      <c r="A119" s="1">
        <f>A118+7</f>
        <v>45200</v>
      </c>
      <c r="B119" s="19">
        <f>D118+I118-P118</f>
        <v>109718.25392037434</v>
      </c>
      <c r="C119" s="70">
        <f>(B119*required_return_low)</f>
        <v>4388.7301568149733</v>
      </c>
      <c r="D119" s="20">
        <f>B119+C119</f>
        <v>114106.98407718931</v>
      </c>
      <c r="E119" s="16">
        <f t="shared" ref="E119:E121" si="105">B119/2750</f>
        <v>39.897546880136119</v>
      </c>
      <c r="F119" s="16">
        <f>E119</f>
        <v>39.897546880136119</v>
      </c>
      <c r="G119" s="94">
        <f t="shared" ref="G119:G121" si="106">(D119-B119)/F119</f>
        <v>109.99999999999994</v>
      </c>
      <c r="H119" s="63">
        <f t="shared" ref="H119:H121" si="107">Z60</f>
        <v>31.27156617060437</v>
      </c>
      <c r="I119" s="23"/>
      <c r="J119" s="23"/>
      <c r="K119" s="20">
        <f>D119+I119-J119</f>
        <v>114106.98407718931</v>
      </c>
      <c r="L119" s="83">
        <f>(0.7*B119)</f>
        <v>76802.777744262028</v>
      </c>
      <c r="M119" s="97">
        <f>E119*50/B119</f>
        <v>1.8181818181818181E-2</v>
      </c>
      <c r="N119" s="82"/>
      <c r="O119" s="85"/>
      <c r="P119" s="22">
        <f>IF(D119&gt;B119,D119*0.023,0)</f>
        <v>2624.4606337753539</v>
      </c>
      <c r="Q119" s="20"/>
      <c r="R119" s="16">
        <f>R118+C119+I118</f>
        <v>131753.62291805667</v>
      </c>
      <c r="S119" s="29">
        <f>(R119-(B3+SUM(I3:I118)))/(B3+SUM(I3:I118))</f>
        <v>64.876811459028332</v>
      </c>
      <c r="T119" s="29">
        <f t="shared" ref="T119:T121" si="108">D119/B119-1</f>
        <v>4.0000000000000036E-2</v>
      </c>
      <c r="U119" s="45"/>
      <c r="V119"/>
      <c r="W119"/>
      <c r="X119"/>
      <c r="Y119"/>
      <c r="Z119" s="65"/>
      <c r="AA119"/>
      <c r="AB119"/>
      <c r="AC119"/>
      <c r="AD119"/>
      <c r="AE119"/>
    </row>
    <row r="120" spans="1:31" s="24" customFormat="1">
      <c r="A120" s="1">
        <f>A119+7</f>
        <v>45207</v>
      </c>
      <c r="B120" s="19">
        <f>D119+I119-P119</f>
        <v>111482.52344341396</v>
      </c>
      <c r="C120" s="70">
        <f>(B120*required_return_low)</f>
        <v>4459.3009377365588</v>
      </c>
      <c r="D120" s="20">
        <f>B120+C120</f>
        <v>115941.82438115051</v>
      </c>
      <c r="E120" s="16">
        <f t="shared" si="105"/>
        <v>40.539099433968708</v>
      </c>
      <c r="F120" s="16">
        <f>E120</f>
        <v>40.539099433968708</v>
      </c>
      <c r="G120" s="94">
        <f t="shared" si="106"/>
        <v>109.99999999999987</v>
      </c>
      <c r="H120" s="63">
        <f t="shared" si="107"/>
        <v>32.885144479134588</v>
      </c>
      <c r="I120" s="23"/>
      <c r="J120" s="23"/>
      <c r="K120" s="20">
        <f>D120+I120-J120</f>
        <v>115941.82438115051</v>
      </c>
      <c r="L120" s="83">
        <f>(0.7*B120)</f>
        <v>78037.76641038977</v>
      </c>
      <c r="M120" s="97">
        <f t="shared" ref="M120:M121" si="109">E120*50/B120</f>
        <v>1.8181818181818181E-2</v>
      </c>
      <c r="N120" s="82"/>
      <c r="O120" s="85"/>
      <c r="P120" s="22">
        <f>IF(D120&gt;B120,D120*0.023,0)</f>
        <v>2666.6619607664616</v>
      </c>
      <c r="Q120" s="20"/>
      <c r="R120" s="16">
        <f>R119+C120+I119</f>
        <v>136212.92385579323</v>
      </c>
      <c r="S120" s="29">
        <f>(R120-(B3+SUM(I3:I119)))/(B3+SUM(I3:I119))</f>
        <v>67.106461927896618</v>
      </c>
      <c r="T120" s="29">
        <f t="shared" si="108"/>
        <v>4.0000000000000036E-2</v>
      </c>
      <c r="U120" s="45"/>
      <c r="V120"/>
      <c r="W120"/>
      <c r="X120"/>
      <c r="Y120"/>
      <c r="Z120" s="65"/>
      <c r="AA120"/>
      <c r="AB120"/>
      <c r="AC120"/>
      <c r="AD120"/>
      <c r="AE120"/>
    </row>
    <row r="121" spans="1:31" s="24" customFormat="1" ht="15" thickBot="1">
      <c r="A121" s="6">
        <f>A120+7</f>
        <v>45214</v>
      </c>
      <c r="B121" s="38">
        <f>D120+I120-P120</f>
        <v>113275.16242038405</v>
      </c>
      <c r="C121" s="70">
        <f>(B121*required_return_low)</f>
        <v>4531.006496815362</v>
      </c>
      <c r="D121" s="20">
        <f>B121+C121</f>
        <v>117806.16891719941</v>
      </c>
      <c r="E121" s="16">
        <f t="shared" si="105"/>
        <v>41.19096815286693</v>
      </c>
      <c r="F121" s="16">
        <f>E121</f>
        <v>41.19096815286693</v>
      </c>
      <c r="G121" s="94">
        <f t="shared" si="106"/>
        <v>109.99999999999994</v>
      </c>
      <c r="H121" s="64">
        <f t="shared" si="107"/>
        <v>34.579401703091314</v>
      </c>
      <c r="I121" s="25"/>
      <c r="J121" s="25"/>
      <c r="K121" s="39">
        <f>D121+I121-J121</f>
        <v>117806.16891719941</v>
      </c>
      <c r="L121" s="89">
        <f>(0.7*B121)</f>
        <v>79292.613694268832</v>
      </c>
      <c r="M121" s="98">
        <f t="shared" si="109"/>
        <v>1.8181818181818181E-2</v>
      </c>
      <c r="N121" s="91"/>
      <c r="O121" s="86"/>
      <c r="P121" s="26">
        <f>IF(D121&gt;B121,D121*0.023,0)</f>
        <v>2709.5418850955862</v>
      </c>
      <c r="Q121" s="39">
        <f>Q116+SUM(P118:P121)</f>
        <v>25647.303320504765</v>
      </c>
      <c r="R121" s="41">
        <f>R120+C121+I120</f>
        <v>140743.93035260859</v>
      </c>
      <c r="S121" s="42">
        <f>(R121-(B3+SUM(I3:I120)))/(B3+SUM(I3:I120))</f>
        <v>69.371965176304286</v>
      </c>
      <c r="T121" s="29">
        <f t="shared" si="108"/>
        <v>4.0000000000000036E-2</v>
      </c>
      <c r="U121" s="45"/>
      <c r="V121"/>
      <c r="W121"/>
      <c r="X121"/>
      <c r="Y121"/>
      <c r="Z121" s="65"/>
      <c r="AA121"/>
      <c r="AB121"/>
      <c r="AC121"/>
      <c r="AD121"/>
      <c r="AE121"/>
    </row>
    <row r="122" spans="1:31" ht="15" thickBot="1">
      <c r="A122" s="2"/>
      <c r="B122" s="3"/>
      <c r="C122" s="14"/>
      <c r="D122" s="4"/>
      <c r="E122" s="4"/>
      <c r="F122" s="4"/>
      <c r="G122" s="4"/>
      <c r="H122" s="62"/>
      <c r="I122" s="4"/>
      <c r="J122" s="4"/>
      <c r="K122" s="4"/>
      <c r="L122" s="5"/>
      <c r="M122" s="4"/>
      <c r="N122" s="4"/>
      <c r="O122" s="4"/>
      <c r="P122" s="4"/>
      <c r="Q122" s="4"/>
      <c r="R122" s="4"/>
      <c r="S122" s="30"/>
      <c r="T122" s="30"/>
    </row>
    <row r="123" spans="1:31">
      <c r="A123" s="1">
        <f>A121+7</f>
        <v>45221</v>
      </c>
      <c r="B123" s="19">
        <f>D121+I121-P121</f>
        <v>115096.62703210382</v>
      </c>
      <c r="C123" s="70">
        <f>(B123*required_return_low)</f>
        <v>4603.8650812841524</v>
      </c>
      <c r="D123" s="16">
        <f>B123+C123</f>
        <v>119700.49211338797</v>
      </c>
      <c r="E123" s="16">
        <f>B123/2750</f>
        <v>41.853318920765027</v>
      </c>
      <c r="F123" s="16">
        <f>E123</f>
        <v>41.853318920765027</v>
      </c>
      <c r="G123" s="95">
        <f>(D123-B123)/F123</f>
        <v>109.99999999999997</v>
      </c>
      <c r="H123" s="61"/>
      <c r="I123" s="21"/>
      <c r="J123" s="21"/>
      <c r="K123" s="16">
        <f>D123+I123-J123</f>
        <v>119700.49211338797</v>
      </c>
      <c r="L123" s="83">
        <f>(0.7*B123)</f>
        <v>80567.638922472674</v>
      </c>
      <c r="M123" s="97">
        <f>E123*50/B123</f>
        <v>1.8181818181818181E-2</v>
      </c>
      <c r="N123" s="82"/>
      <c r="O123" s="85"/>
      <c r="P123" s="22">
        <f>IF(D123&gt;B123,D123*0.013,0)</f>
        <v>1556.1063974740434</v>
      </c>
      <c r="Q123" s="20"/>
      <c r="R123" s="16">
        <f>R121+C123+I121</f>
        <v>145347.79543389275</v>
      </c>
      <c r="S123" s="29">
        <f>(R123-(B108+SUM(I108:I121)))/(B108+SUM(I108:I121))</f>
        <v>0.59283593291138736</v>
      </c>
      <c r="T123" s="29">
        <f>D123/B123-1</f>
        <v>4.0000000000000036E-2</v>
      </c>
    </row>
    <row r="124" spans="1:31">
      <c r="A124" s="1">
        <f>A123+7</f>
        <v>45228</v>
      </c>
      <c r="B124" s="19">
        <f>D123+I123-P123</f>
        <v>118144.38571591393</v>
      </c>
      <c r="C124" s="70">
        <f>(B124*required_return_low)</f>
        <v>4725.7754286365571</v>
      </c>
      <c r="D124" s="20">
        <f>B124+C124</f>
        <v>122870.16114455048</v>
      </c>
      <c r="E124" s="16">
        <f t="shared" ref="E124:E126" si="110">B124/2750</f>
        <v>42.961594805786881</v>
      </c>
      <c r="F124" s="16">
        <f>E124</f>
        <v>42.961594805786881</v>
      </c>
      <c r="G124" s="94">
        <f t="shared" ref="G124:G126" si="111">(D124-B124)/F124</f>
        <v>109.9999999999999</v>
      </c>
      <c r="H124" s="61"/>
      <c r="I124" s="21"/>
      <c r="J124" s="21"/>
      <c r="K124" s="20">
        <f>D124+I124-J124</f>
        <v>122870.16114455048</v>
      </c>
      <c r="L124" s="83">
        <f>(0.7*B124)</f>
        <v>82701.070001139742</v>
      </c>
      <c r="M124" s="97">
        <f>E124*50/B124</f>
        <v>1.8181818181818181E-2</v>
      </c>
      <c r="N124" s="82"/>
      <c r="O124" s="85"/>
      <c r="P124" s="22">
        <f>IF(D124&gt;B124,D124*0.013,0)</f>
        <v>1597.3120948791561</v>
      </c>
      <c r="Q124" s="20"/>
      <c r="R124" s="16">
        <f>R123+C124+I123</f>
        <v>150073.5708625293</v>
      </c>
      <c r="S124" s="29">
        <f>(R124-(B108+SUM(I108:I123)))/(B108+SUM(I108:I123))</f>
        <v>0.64462471230863405</v>
      </c>
      <c r="T124" s="29">
        <f t="shared" ref="T124:T126" si="112">D124/B124-1</f>
        <v>4.0000000000000036E-2</v>
      </c>
    </row>
    <row r="125" spans="1:31">
      <c r="A125" s="1">
        <f>A124+7</f>
        <v>45235</v>
      </c>
      <c r="B125" s="19">
        <f>D124+I124-P124</f>
        <v>121272.84904967132</v>
      </c>
      <c r="C125" s="70">
        <f>(B125*required_return_low)</f>
        <v>4850.9139619868529</v>
      </c>
      <c r="D125" s="20">
        <f>B125+C125</f>
        <v>126123.76301165817</v>
      </c>
      <c r="E125" s="16">
        <f t="shared" si="110"/>
        <v>44.099217836244115</v>
      </c>
      <c r="F125" s="16">
        <f>E125</f>
        <v>44.099217836244115</v>
      </c>
      <c r="G125" s="94">
        <f t="shared" si="111"/>
        <v>109.99999999999996</v>
      </c>
      <c r="H125" s="61"/>
      <c r="I125" s="21"/>
      <c r="J125" s="21"/>
      <c r="K125" s="20">
        <f>D125+I125-J125</f>
        <v>126123.76301165817</v>
      </c>
      <c r="L125" s="83">
        <f>(0.7*B125)</f>
        <v>84890.994334769915</v>
      </c>
      <c r="M125" s="97">
        <f t="shared" ref="M125:M126" si="113">E125*50/B125</f>
        <v>1.8181818181818181E-2</v>
      </c>
      <c r="N125" s="82"/>
      <c r="O125" s="85"/>
      <c r="P125" s="22">
        <f>IF(D125&gt;B125,D125*0.013,0)</f>
        <v>1639.6089191515562</v>
      </c>
      <c r="Q125" s="20"/>
      <c r="R125" s="16">
        <f>R124+C125+I124</f>
        <v>154924.48482451617</v>
      </c>
      <c r="S125" s="29">
        <f>(R125-(B108+SUM(I108:I124)))/(B108+SUM(I108:I124))</f>
        <v>0.69778485858432004</v>
      </c>
      <c r="T125" s="29">
        <f t="shared" si="112"/>
        <v>4.0000000000000036E-2</v>
      </c>
    </row>
    <row r="126" spans="1:31" ht="15" thickBot="1">
      <c r="A126" s="1">
        <f>A125+7</f>
        <v>45242</v>
      </c>
      <c r="B126" s="19">
        <f>D125+I125-P125</f>
        <v>124484.15409250662</v>
      </c>
      <c r="C126" s="70">
        <f>(B126*required_return_low)</f>
        <v>4979.3661637002651</v>
      </c>
      <c r="D126" s="20">
        <f>B126+C126</f>
        <v>129463.52025620689</v>
      </c>
      <c r="E126" s="16">
        <f t="shared" si="110"/>
        <v>45.266965124547859</v>
      </c>
      <c r="F126" s="16">
        <f>E126</f>
        <v>45.266965124547859</v>
      </c>
      <c r="G126" s="94">
        <f t="shared" si="111"/>
        <v>110.00000000000003</v>
      </c>
      <c r="H126" s="61"/>
      <c r="I126" s="21"/>
      <c r="J126" s="21"/>
      <c r="K126" s="20">
        <f>D126+I126-J126</f>
        <v>129463.52025620689</v>
      </c>
      <c r="L126" s="83">
        <f>(0.7*B126)</f>
        <v>87138.907864754627</v>
      </c>
      <c r="M126" s="97">
        <f t="shared" si="113"/>
        <v>1.8181818181818181E-2</v>
      </c>
      <c r="N126" s="82"/>
      <c r="O126" s="85"/>
      <c r="P126" s="22">
        <f>IF(D126&gt;B126,D126*0.013,0)</f>
        <v>1683.0257633306894</v>
      </c>
      <c r="Q126" s="20">
        <f>Q121+SUM(P123:P126)</f>
        <v>32123.356495340209</v>
      </c>
      <c r="R126" s="16">
        <f>R125+C126+I125</f>
        <v>159903.85098821644</v>
      </c>
      <c r="S126" s="29">
        <f>(R126-(B108+SUM(I108:I125)))/(B108+SUM(I108:I125))</f>
        <v>0.75235268553338608</v>
      </c>
      <c r="T126" s="29">
        <f t="shared" si="112"/>
        <v>4.0000000000000036E-2</v>
      </c>
    </row>
    <row r="127" spans="1:31" ht="15" thickBot="1">
      <c r="A127" s="2"/>
      <c r="B127" s="3"/>
      <c r="C127" s="4"/>
      <c r="D127" s="4"/>
      <c r="E127" s="4"/>
      <c r="F127" s="4"/>
      <c r="G127" s="4"/>
      <c r="H127" s="62"/>
      <c r="I127" s="4"/>
      <c r="J127" s="4"/>
      <c r="K127" s="4"/>
      <c r="L127" s="5"/>
      <c r="M127" s="4"/>
      <c r="N127" s="4"/>
      <c r="O127" s="4"/>
      <c r="P127" s="4"/>
      <c r="Q127" s="4"/>
      <c r="R127" s="4"/>
      <c r="S127" s="30"/>
      <c r="T127" s="30"/>
    </row>
    <row r="128" spans="1:31">
      <c r="A128" s="1">
        <f>A126+7</f>
        <v>45249</v>
      </c>
      <c r="B128" s="19">
        <f>D126+I126-P126</f>
        <v>127780.4944928762</v>
      </c>
      <c r="C128" s="70">
        <f>(B128*required_return_low)</f>
        <v>5111.2197797150484</v>
      </c>
      <c r="D128" s="16">
        <f>B128+C128</f>
        <v>132891.71427259126</v>
      </c>
      <c r="E128" s="16">
        <f>B128/2750</f>
        <v>46.465634361045893</v>
      </c>
      <c r="F128" s="16">
        <f>E128</f>
        <v>46.465634361045893</v>
      </c>
      <c r="G128" s="95">
        <f>(D128-B128)/F128</f>
        <v>110.00000000000021</v>
      </c>
      <c r="H128" s="61"/>
      <c r="I128" s="21"/>
      <c r="J128" s="21"/>
      <c r="K128" s="16">
        <f>D128+I128-J128</f>
        <v>132891.71427259126</v>
      </c>
      <c r="L128" s="83">
        <f>(0.7*B128)</f>
        <v>89446.346145013333</v>
      </c>
      <c r="M128" s="97">
        <f>E128*50/B128</f>
        <v>1.8181818181818184E-2</v>
      </c>
      <c r="N128" s="82"/>
      <c r="O128" s="85"/>
      <c r="P128" s="22">
        <f>IF(D128&gt;B128,D128*0.013,0)</f>
        <v>1727.5922855436863</v>
      </c>
      <c r="Q128" s="20"/>
      <c r="R128" s="16">
        <f>R126+C128+I126</f>
        <v>165015.07076793149</v>
      </c>
      <c r="S128" s="29">
        <f>(R128-(B108+SUM(I108:I126)))/(B108+SUM(I108:I126))</f>
        <v>0.80836546854006341</v>
      </c>
      <c r="T128" s="29">
        <f>D128/B128-1</f>
        <v>4.0000000000000036E-2</v>
      </c>
    </row>
    <row r="129" spans="1:20">
      <c r="A129" s="1">
        <f>A128+7</f>
        <v>45256</v>
      </c>
      <c r="B129" s="19">
        <f>D128+I128-P128</f>
        <v>131164.12198704758</v>
      </c>
      <c r="C129" s="70">
        <f>(B129*required_return_low)</f>
        <v>5246.5648794819035</v>
      </c>
      <c r="D129" s="20">
        <f>B129+C129</f>
        <v>136410.68686652949</v>
      </c>
      <c r="E129" s="16">
        <f t="shared" ref="E129:E131" si="114">B129/2750</f>
        <v>47.696044358926393</v>
      </c>
      <c r="F129" s="16">
        <f>E129</f>
        <v>47.696044358926393</v>
      </c>
      <c r="G129" s="94">
        <f t="shared" ref="G129:G131" si="115">(D129-B129)/F129</f>
        <v>110.00000000000021</v>
      </c>
      <c r="H129" s="61"/>
      <c r="I129" s="21"/>
      <c r="J129" s="21"/>
      <c r="K129" s="20">
        <f>D129+I129-J129</f>
        <v>136410.68686652949</v>
      </c>
      <c r="L129" s="83">
        <f>(0.7*B129)</f>
        <v>91814.885390933297</v>
      </c>
      <c r="M129" s="97">
        <f>E129*50/B129</f>
        <v>1.8181818181818181E-2</v>
      </c>
      <c r="N129" s="82"/>
      <c r="O129" s="85"/>
      <c r="P129" s="22">
        <f>IF(D129&gt;B129,D129*0.013,0)</f>
        <v>1773.3389292648833</v>
      </c>
      <c r="Q129" s="20"/>
      <c r="R129" s="16">
        <f>R128+C129+I128</f>
        <v>170261.63564741341</v>
      </c>
      <c r="S129" s="29">
        <f>(R129-(B108+SUM(I108:I128)))/(B108+SUM(I108:I128))</f>
        <v>0.86586147004075764</v>
      </c>
      <c r="T129" s="29">
        <f t="shared" ref="T129:T131" si="116">D129/B129-1</f>
        <v>4.0000000000000036E-2</v>
      </c>
    </row>
    <row r="130" spans="1:20">
      <c r="A130" s="1">
        <f>A129+7</f>
        <v>45263</v>
      </c>
      <c r="B130" s="19">
        <f>D129+I129-P129</f>
        <v>134637.3479372646</v>
      </c>
      <c r="C130" s="70">
        <f>(B130*required_return_low)</f>
        <v>5385.493917490584</v>
      </c>
      <c r="D130" s="20">
        <f>B130+C130</f>
        <v>140022.84185475518</v>
      </c>
      <c r="E130" s="16">
        <f t="shared" si="114"/>
        <v>48.959035613550761</v>
      </c>
      <c r="F130" s="16">
        <f>E130</f>
        <v>48.959035613550761</v>
      </c>
      <c r="G130" s="94">
        <f t="shared" si="115"/>
        <v>110.0000000000001</v>
      </c>
      <c r="H130" s="63"/>
      <c r="I130" s="23"/>
      <c r="J130" s="23"/>
      <c r="K130" s="20">
        <f>D130+I130-J130</f>
        <v>140022.84185475518</v>
      </c>
      <c r="L130" s="83">
        <f>(0.7*B130)</f>
        <v>94246.143556085211</v>
      </c>
      <c r="M130" s="97">
        <f t="shared" ref="M130:M131" si="117">E130*50/B130</f>
        <v>1.8181818181818181E-2</v>
      </c>
      <c r="N130" s="82"/>
      <c r="O130" s="85"/>
      <c r="P130" s="22">
        <f>IF(D130&gt;B130,D130*0.013,0)</f>
        <v>1820.2969441118173</v>
      </c>
      <c r="Q130" s="20"/>
      <c r="R130" s="16">
        <f>R129+C130+I129</f>
        <v>175647.129564904</v>
      </c>
      <c r="S130" s="29">
        <f>(R130-(B108+SUM(I108:I129)))/(B108+SUM(I108:I129))</f>
        <v>0.92487996566119024</v>
      </c>
      <c r="T130" s="29">
        <f t="shared" si="116"/>
        <v>4.0000000000000036E-2</v>
      </c>
    </row>
    <row r="131" spans="1:20" ht="15" thickBot="1">
      <c r="A131" s="1">
        <f>A130+7</f>
        <v>45270</v>
      </c>
      <c r="B131" s="19">
        <f>D130+I130-P130</f>
        <v>138202.54491064337</v>
      </c>
      <c r="C131" s="70">
        <f>(B131*required_return_low)</f>
        <v>5528.1017964257344</v>
      </c>
      <c r="D131" s="20">
        <f>B131+C131</f>
        <v>143730.6467070691</v>
      </c>
      <c r="E131" s="16">
        <f t="shared" si="114"/>
        <v>50.255470876597585</v>
      </c>
      <c r="F131" s="16">
        <f>E131</f>
        <v>50.255470876597585</v>
      </c>
      <c r="G131" s="94">
        <f t="shared" si="115"/>
        <v>109.99999999999999</v>
      </c>
      <c r="H131" s="63"/>
      <c r="I131" s="23"/>
      <c r="J131" s="23"/>
      <c r="K131" s="20">
        <f>D131+I131-J131</f>
        <v>143730.6467070691</v>
      </c>
      <c r="L131" s="83">
        <f>(0.7*B131)</f>
        <v>96741.78143745035</v>
      </c>
      <c r="M131" s="97">
        <f t="shared" si="117"/>
        <v>1.8181818181818181E-2</v>
      </c>
      <c r="N131" s="82"/>
      <c r="O131" s="85"/>
      <c r="P131" s="22">
        <f>IF(D131&gt;B131,D131*0.013,0)</f>
        <v>1868.4984071918982</v>
      </c>
      <c r="Q131" s="20">
        <f>Q126+SUM(P128:P131)</f>
        <v>39313.083061452497</v>
      </c>
      <c r="R131" s="16">
        <f>R130+C131+I130</f>
        <v>181175.23136132973</v>
      </c>
      <c r="S131" s="29">
        <f>(R131-(B108+SUM(I108:I130)))/(B108+SUM(I108:I130))</f>
        <v>0.98546127104565173</v>
      </c>
      <c r="T131" s="29">
        <f t="shared" si="116"/>
        <v>4.0000000000000036E-2</v>
      </c>
    </row>
    <row r="132" spans="1:20" ht="15" thickBot="1">
      <c r="A132" s="2"/>
      <c r="B132" s="3"/>
      <c r="C132" s="4"/>
      <c r="D132" s="4"/>
      <c r="E132" s="4"/>
      <c r="F132" s="4"/>
      <c r="G132" s="4"/>
      <c r="H132" s="62"/>
      <c r="I132" s="4"/>
      <c r="J132" s="4"/>
      <c r="K132" s="4"/>
      <c r="L132" s="5"/>
      <c r="M132" s="4"/>
      <c r="N132" s="4"/>
      <c r="O132" s="4"/>
      <c r="P132" s="4"/>
      <c r="Q132" s="4"/>
      <c r="R132" s="4"/>
      <c r="S132" s="30"/>
      <c r="T132" s="30"/>
    </row>
    <row r="133" spans="1:20">
      <c r="A133" s="1">
        <f>A131+7</f>
        <v>45277</v>
      </c>
      <c r="B133" s="19">
        <f>D131+I131-P131</f>
        <v>141862.14829987721</v>
      </c>
      <c r="C133" s="70">
        <f>(B133*required_return_low)</f>
        <v>5674.4859319950883</v>
      </c>
      <c r="D133" s="16">
        <f>B133+C133</f>
        <v>147536.6342318723</v>
      </c>
      <c r="E133" s="16">
        <f>B133/2750</f>
        <v>51.586235745409894</v>
      </c>
      <c r="F133" s="16">
        <f>E133</f>
        <v>51.586235745409894</v>
      </c>
      <c r="G133" s="95">
        <f>(D133-B133)/F133</f>
        <v>110.00000000000007</v>
      </c>
      <c r="H133" s="63"/>
      <c r="I133" s="23"/>
      <c r="J133" s="23"/>
      <c r="K133" s="16">
        <f>D133+I133-J133</f>
        <v>147536.6342318723</v>
      </c>
      <c r="L133" s="83">
        <f>(0.7*B133)</f>
        <v>99303.503809914037</v>
      </c>
      <c r="M133" s="97">
        <f>E133*50/B133</f>
        <v>1.8181818181818181E-2</v>
      </c>
      <c r="N133" s="82"/>
      <c r="O133" s="85"/>
      <c r="P133" s="22">
        <f>IF(D133&gt;B133,D133*0.013,0)</f>
        <v>1917.9762450143398</v>
      </c>
      <c r="Q133" s="20"/>
      <c r="R133" s="16">
        <f>R131+C133+I131</f>
        <v>186849.71729332482</v>
      </c>
      <c r="S133" s="29">
        <f>(R133-(B108+SUM(I108:I131)))/(B108+SUM(I108:I131))</f>
        <v>1.0476467693966938</v>
      </c>
      <c r="T133" s="29">
        <f>D133/B133-1</f>
        <v>4.0000000000000036E-2</v>
      </c>
    </row>
    <row r="134" spans="1:20">
      <c r="A134" s="1">
        <f>A133+7</f>
        <v>45284</v>
      </c>
      <c r="B134" s="19">
        <f>D133+I133-P133</f>
        <v>145618.65798685796</v>
      </c>
      <c r="C134" s="70">
        <f>(B134*required_return_low)</f>
        <v>5824.7463194743186</v>
      </c>
      <c r="D134" s="20">
        <f>B134+C134</f>
        <v>151443.40430633229</v>
      </c>
      <c r="E134" s="16">
        <f t="shared" ref="E134:E136" si="118">B134/2750</f>
        <v>52.95223926794835</v>
      </c>
      <c r="F134" s="16">
        <f>E134</f>
        <v>52.95223926794835</v>
      </c>
      <c r="G134" s="94">
        <f t="shared" ref="G134:G136" si="119">(D134-B134)/F134</f>
        <v>110.00000000000026</v>
      </c>
      <c r="H134" s="63"/>
      <c r="I134" s="23"/>
      <c r="J134" s="23"/>
      <c r="K134" s="20">
        <f>D134+I134-J134</f>
        <v>151443.40430633229</v>
      </c>
      <c r="L134" s="83">
        <f>(0.7*B134)</f>
        <v>101933.06059080057</v>
      </c>
      <c r="M134" s="97">
        <f>E134*50/B134</f>
        <v>1.8181818181818184E-2</v>
      </c>
      <c r="N134" s="82"/>
      <c r="O134" s="85"/>
      <c r="P134" s="22">
        <f>IF(D134&gt;B134,D134*0.013,0)</f>
        <v>1968.7642559823196</v>
      </c>
      <c r="Q134" s="20"/>
      <c r="R134" s="16">
        <f>R133+C134+I133</f>
        <v>192674.46361279915</v>
      </c>
      <c r="S134" s="29">
        <f>(R134-(B108+SUM(I108:I133)))/(B108+SUM(I108:I133))</f>
        <v>1.1114789397440716</v>
      </c>
      <c r="T134" s="29">
        <f t="shared" ref="T134:T136" si="120">D134/B134-1</f>
        <v>4.0000000000000036E-2</v>
      </c>
    </row>
    <row r="135" spans="1:20">
      <c r="A135" s="1">
        <f>A134+7</f>
        <v>45291</v>
      </c>
      <c r="B135" s="19">
        <f>D134+I134-P134</f>
        <v>149474.64005034996</v>
      </c>
      <c r="C135" s="70">
        <f>(B135*required_return_low)</f>
        <v>5978.9856020139987</v>
      </c>
      <c r="D135" s="20">
        <f>B135+C135</f>
        <v>155453.62565236396</v>
      </c>
      <c r="E135" s="16">
        <f t="shared" si="118"/>
        <v>54.354414563763619</v>
      </c>
      <c r="F135" s="16">
        <f>E135</f>
        <v>54.354414563763619</v>
      </c>
      <c r="G135" s="94">
        <f t="shared" si="119"/>
        <v>110.00000000000003</v>
      </c>
      <c r="H135" s="63"/>
      <c r="I135" s="23"/>
      <c r="J135" s="23"/>
      <c r="K135" s="20">
        <f>D135+I135-J135</f>
        <v>155453.62565236396</v>
      </c>
      <c r="L135" s="83">
        <f>(0.7*B135)</f>
        <v>104632.24803524496</v>
      </c>
      <c r="M135" s="97">
        <f t="shared" ref="M135:M136" si="121">E135*50/B135</f>
        <v>1.8181818181818181E-2</v>
      </c>
      <c r="N135" s="82"/>
      <c r="O135" s="85"/>
      <c r="P135" s="22">
        <f>IF(D135&gt;B135,D135*0.013,0)</f>
        <v>2020.8971334807313</v>
      </c>
      <c r="Q135" s="20"/>
      <c r="R135" s="16">
        <f>R134+C135+I134</f>
        <v>198653.44921481315</v>
      </c>
      <c r="S135" s="29">
        <f>(R135-(B108+SUM(I108:I134)))/(B108+SUM(I108:I134))</f>
        <v>1.1770013859622479</v>
      </c>
      <c r="T135" s="29">
        <f t="shared" si="120"/>
        <v>4.0000000000000036E-2</v>
      </c>
    </row>
    <row r="136" spans="1:20" ht="15" thickBot="1">
      <c r="A136" s="1">
        <f>A135+7</f>
        <v>45298</v>
      </c>
      <c r="B136" s="19">
        <f>D135+I135-P135</f>
        <v>153432.72851888323</v>
      </c>
      <c r="C136" s="70">
        <f>(B136*required_return_low)</f>
        <v>6137.3091407553293</v>
      </c>
      <c r="D136" s="20">
        <f>B136+C136</f>
        <v>159570.03765963856</v>
      </c>
      <c r="E136" s="16">
        <f t="shared" si="118"/>
        <v>55.793719461412081</v>
      </c>
      <c r="F136" s="16">
        <f>E136</f>
        <v>55.793719461412081</v>
      </c>
      <c r="G136" s="94">
        <f t="shared" si="119"/>
        <v>110</v>
      </c>
      <c r="H136" s="63"/>
      <c r="I136" s="23"/>
      <c r="J136" s="23"/>
      <c r="K136" s="20">
        <f>D136+I136-J136</f>
        <v>159570.03765963856</v>
      </c>
      <c r="L136" s="83">
        <f>(0.7*B136)</f>
        <v>107402.90996321826</v>
      </c>
      <c r="M136" s="97">
        <f t="shared" si="121"/>
        <v>1.8181818181818181E-2</v>
      </c>
      <c r="N136" s="82"/>
      <c r="O136" s="85"/>
      <c r="P136" s="22">
        <f>IF(D136&gt;B136,D136*0.013,0)</f>
        <v>2074.4104895753012</v>
      </c>
      <c r="Q136" s="20">
        <f>Q131+SUM(P133:P136)</f>
        <v>47295.13118550519</v>
      </c>
      <c r="R136" s="16">
        <f>R135+C136+I135</f>
        <v>204790.75835556848</v>
      </c>
      <c r="S136" s="29">
        <f>(R136-(B108+SUM(I108:I135)))/(B108+SUM(I108:I135))</f>
        <v>1.2442588665562815</v>
      </c>
      <c r="T136" s="29">
        <f t="shared" si="120"/>
        <v>4.0000000000000036E-2</v>
      </c>
    </row>
    <row r="137" spans="1:20" ht="15" thickBot="1">
      <c r="A137" s="2"/>
      <c r="B137" s="3"/>
      <c r="C137" s="14"/>
      <c r="D137" s="4"/>
      <c r="E137" s="4"/>
      <c r="F137" s="4"/>
      <c r="G137" s="4"/>
      <c r="H137" s="62"/>
      <c r="I137" s="4"/>
      <c r="J137" s="4"/>
      <c r="K137" s="4"/>
      <c r="L137" s="5"/>
      <c r="M137" s="4"/>
      <c r="N137" s="4"/>
      <c r="O137" s="4"/>
      <c r="P137" s="4"/>
      <c r="Q137" s="4"/>
      <c r="R137" s="4"/>
      <c r="S137" s="30"/>
      <c r="T137" s="30"/>
    </row>
    <row r="138" spans="1:20">
      <c r="A138" s="1">
        <f>A136+7</f>
        <v>45305</v>
      </c>
      <c r="B138" s="19">
        <f>D136+I136-P136</f>
        <v>157495.62717006326</v>
      </c>
      <c r="C138" s="70">
        <f>(B138*required_return_low)</f>
        <v>6299.8250868025307</v>
      </c>
      <c r="D138" s="16">
        <f>B138+C138</f>
        <v>163795.4522568658</v>
      </c>
      <c r="E138" s="16">
        <f>B138/2750</f>
        <v>57.271137152750278</v>
      </c>
      <c r="F138" s="16">
        <f>E138</f>
        <v>57.271137152750278</v>
      </c>
      <c r="G138" s="95">
        <f>(D138-B138)/F138</f>
        <v>110.00000000000009</v>
      </c>
      <c r="H138" s="63"/>
      <c r="I138" s="23"/>
      <c r="J138" s="23"/>
      <c r="K138" s="16">
        <f>D138+I138-J138</f>
        <v>163795.4522568658</v>
      </c>
      <c r="L138" s="83">
        <f>(0.7*B138)</f>
        <v>110246.93901904428</v>
      </c>
      <c r="M138" s="97">
        <f>E138*50/B138</f>
        <v>1.8181818181818181E-2</v>
      </c>
      <c r="N138" s="82"/>
      <c r="O138" s="85"/>
      <c r="P138" s="22">
        <f>IF(D138&gt;B138,D138*0.013,0)</f>
        <v>2129.3408793392555</v>
      </c>
      <c r="Q138" s="20"/>
      <c r="R138" s="16">
        <f>R136+C138+I136</f>
        <v>211090.58344237102</v>
      </c>
      <c r="S138" s="29">
        <f>(R138-(B108+SUM(I108:I136)))/(B108+SUM(I108:I136))</f>
        <v>1.313297325236445</v>
      </c>
      <c r="T138" s="29">
        <f>D138/B138-1</f>
        <v>4.0000000000000036E-2</v>
      </c>
    </row>
    <row r="139" spans="1:20">
      <c r="A139" s="1">
        <f>A138+7</f>
        <v>45312</v>
      </c>
      <c r="B139" s="19">
        <f>D138+I138-P138</f>
        <v>161666.11137752654</v>
      </c>
      <c r="C139" s="70">
        <f>(B139*required_return_low)</f>
        <v>6466.6444551010618</v>
      </c>
      <c r="D139" s="20">
        <f>B139+C139</f>
        <v>168132.75583262759</v>
      </c>
      <c r="E139" s="16">
        <f t="shared" ref="E139:E141" si="122">B139/2750</f>
        <v>58.787676864555102</v>
      </c>
      <c r="F139" s="16">
        <f>E139</f>
        <v>58.787676864555102</v>
      </c>
      <c r="G139" s="94">
        <f t="shared" ref="G139:G141" si="123">(D139-B139)/F139</f>
        <v>109.9999999999998</v>
      </c>
      <c r="H139" s="63"/>
      <c r="I139" s="23"/>
      <c r="J139" s="23"/>
      <c r="K139" s="20">
        <f>D139+I139-J139</f>
        <v>168132.75583262759</v>
      </c>
      <c r="L139" s="83">
        <f>(0.7*B139)</f>
        <v>113166.27796426858</v>
      </c>
      <c r="M139" s="97">
        <f>E139*50/B139</f>
        <v>1.8181818181818181E-2</v>
      </c>
      <c r="N139" s="82"/>
      <c r="O139" s="85"/>
      <c r="P139" s="22">
        <f>IF(D139&gt;B139,D139*0.013,0)</f>
        <v>2185.7258258241586</v>
      </c>
      <c r="Q139" s="20"/>
      <c r="R139" s="16">
        <f>R138+C139+I138</f>
        <v>217557.22789747207</v>
      </c>
      <c r="S139" s="29">
        <f>(R139-(B108+SUM(I108:I138)))/(B108+SUM(I108:I138))</f>
        <v>1.3841639223024593</v>
      </c>
      <c r="T139" s="29">
        <f t="shared" ref="T139:T141" si="124">D139/B139-1</f>
        <v>4.0000000000000036E-2</v>
      </c>
    </row>
    <row r="140" spans="1:20">
      <c r="A140" s="1">
        <f>A139+7</f>
        <v>45319</v>
      </c>
      <c r="B140" s="19">
        <f>D139+I139-P139</f>
        <v>165947.03000680343</v>
      </c>
      <c r="C140" s="70">
        <f>(B140*required_return_low)</f>
        <v>6637.881200272137</v>
      </c>
      <c r="D140" s="20">
        <f>B140+C140</f>
        <v>172584.91120707555</v>
      </c>
      <c r="E140" s="16">
        <f t="shared" si="122"/>
        <v>60.344374547928517</v>
      </c>
      <c r="F140" s="16">
        <f>E140</f>
        <v>60.344374547928517</v>
      </c>
      <c r="G140" s="94">
        <f t="shared" si="123"/>
        <v>109.99999999999979</v>
      </c>
      <c r="H140" s="63"/>
      <c r="I140" s="23"/>
      <c r="J140" s="23"/>
      <c r="K140" s="20">
        <f>D140+I140-J140</f>
        <v>172584.91120707555</v>
      </c>
      <c r="L140" s="83">
        <f>(0.7*B140)</f>
        <v>116162.92100476239</v>
      </c>
      <c r="M140" s="97">
        <f t="shared" ref="M140:M141" si="125">E140*50/B140</f>
        <v>1.8181818181818181E-2</v>
      </c>
      <c r="N140" s="82"/>
      <c r="O140" s="85"/>
      <c r="P140" s="22">
        <f>IF(D140&gt;B140,D140*0.013,0)</f>
        <v>2243.6038456919819</v>
      </c>
      <c r="Q140" s="20"/>
      <c r="R140" s="16">
        <f>R139+C140+I139</f>
        <v>224195.10909774419</v>
      </c>
      <c r="S140" s="29">
        <f>(R140-(B108+SUM(I108:I139)))/(B108+SUM(I108:I139))</f>
        <v>1.4569070668587814</v>
      </c>
      <c r="T140" s="29">
        <f t="shared" si="124"/>
        <v>3.9999999999999813E-2</v>
      </c>
    </row>
    <row r="141" spans="1:20" ht="15" thickBot="1">
      <c r="A141" s="1">
        <f>A140+7</f>
        <v>45326</v>
      </c>
      <c r="B141" s="19">
        <f>D140+I140-P140</f>
        <v>170341.30736138357</v>
      </c>
      <c r="C141" s="70">
        <f>(B141*required_return_low)</f>
        <v>6813.6522944553435</v>
      </c>
      <c r="D141" s="20">
        <f>B141+C141</f>
        <v>177154.9596558389</v>
      </c>
      <c r="E141" s="16">
        <f t="shared" si="122"/>
        <v>61.942293585957664</v>
      </c>
      <c r="F141" s="16">
        <f>E141</f>
        <v>61.942293585957664</v>
      </c>
      <c r="G141" s="94">
        <f t="shared" si="123"/>
        <v>109.99999999999977</v>
      </c>
      <c r="H141" s="63"/>
      <c r="I141" s="23"/>
      <c r="J141" s="23"/>
      <c r="K141" s="20">
        <f>D141+I141-J141</f>
        <v>177154.9596558389</v>
      </c>
      <c r="L141" s="83">
        <f>(0.7*B141)</f>
        <v>119238.91515296849</v>
      </c>
      <c r="M141" s="97">
        <f t="shared" si="125"/>
        <v>1.8181818181818184E-2</v>
      </c>
      <c r="N141" s="82"/>
      <c r="O141" s="85"/>
      <c r="P141" s="22">
        <f>IF(D141&gt;B141,D141*0.013,0)</f>
        <v>2303.0144755259057</v>
      </c>
      <c r="Q141" s="20">
        <f>Q136+SUM(P138:P141)</f>
        <v>56156.816211886493</v>
      </c>
      <c r="R141" s="16">
        <f>R140+C141+I140</f>
        <v>231008.76139219955</v>
      </c>
      <c r="S141" s="29">
        <f>(R141-(B108+SUM(I108:I140)))/(B108+SUM(I108:I140))</f>
        <v>1.5315764498829556</v>
      </c>
      <c r="T141" s="29">
        <f t="shared" si="124"/>
        <v>3.9999999999999813E-2</v>
      </c>
    </row>
    <row r="142" spans="1:20" ht="15" thickBot="1">
      <c r="A142" s="2"/>
      <c r="B142" s="3"/>
      <c r="C142" s="14"/>
      <c r="D142" s="4"/>
      <c r="E142" s="4"/>
      <c r="F142" s="4"/>
      <c r="G142" s="4"/>
      <c r="H142" s="62"/>
      <c r="I142" s="4"/>
      <c r="J142" s="4"/>
      <c r="K142" s="4"/>
      <c r="L142" s="5"/>
      <c r="M142" s="4"/>
      <c r="N142" s="4"/>
      <c r="O142" s="4"/>
      <c r="P142" s="4"/>
      <c r="Q142" s="4"/>
      <c r="R142" s="4"/>
      <c r="S142" s="30"/>
      <c r="T142" s="30"/>
    </row>
    <row r="143" spans="1:20">
      <c r="A143" s="1">
        <f>A141+7</f>
        <v>45333</v>
      </c>
      <c r="B143" s="19">
        <f>D141+I141-P141</f>
        <v>174851.94518031299</v>
      </c>
      <c r="C143" s="70">
        <f>(B143*required_return_low)</f>
        <v>6994.0778072125195</v>
      </c>
      <c r="D143" s="16">
        <f>B143+C143</f>
        <v>181846.0229875255</v>
      </c>
      <c r="E143" s="16">
        <f>B143/2750</f>
        <v>63.582525520113812</v>
      </c>
      <c r="F143" s="16">
        <f>E143</f>
        <v>63.582525520113812</v>
      </c>
      <c r="G143" s="95">
        <f>(D143-B143)/F143</f>
        <v>109.99999999999986</v>
      </c>
      <c r="H143" s="63"/>
      <c r="I143" s="23"/>
      <c r="J143" s="23"/>
      <c r="K143" s="16">
        <f>D143+I143-J143</f>
        <v>181846.0229875255</v>
      </c>
      <c r="L143" s="83">
        <f>(0.7*B143)</f>
        <v>122396.36162621909</v>
      </c>
      <c r="M143" s="97">
        <f>E143*50/B143</f>
        <v>1.8181818181818181E-2</v>
      </c>
      <c r="N143" s="82"/>
      <c r="O143" s="85"/>
      <c r="P143" s="22">
        <f>IF(D143&gt;B143,D143*0.013,0)</f>
        <v>2363.9982988378315</v>
      </c>
      <c r="Q143" s="20"/>
      <c r="R143" s="16">
        <f>R141+C143+I141</f>
        <v>238002.83919941206</v>
      </c>
      <c r="S143" s="29">
        <f>(R143-(B108+SUM(I108:I141)))/(B108+SUM(I108:I141))</f>
        <v>1.608223078169609</v>
      </c>
      <c r="T143" s="29">
        <f>D143/B143-1</f>
        <v>4.0000000000000036E-2</v>
      </c>
    </row>
    <row r="144" spans="1:20">
      <c r="A144" s="1">
        <f>A143+7</f>
        <v>45340</v>
      </c>
      <c r="B144" s="19">
        <f>D143+I143-P143</f>
        <v>179482.02468868767</v>
      </c>
      <c r="C144" s="70">
        <f>(B144*required_return_low)</f>
        <v>7179.2809875475068</v>
      </c>
      <c r="D144" s="20">
        <f>B144+C144</f>
        <v>186661.30567623518</v>
      </c>
      <c r="E144" s="16">
        <f t="shared" ref="E144:E146" si="126">B144/2750</f>
        <v>65.26619079588643</v>
      </c>
      <c r="F144" s="16">
        <f>E144</f>
        <v>65.26619079588643</v>
      </c>
      <c r="G144" s="94">
        <f t="shared" ref="G144:G146" si="127">(D144-B144)/F144</f>
        <v>109.99999999999999</v>
      </c>
      <c r="H144" s="63"/>
      <c r="I144" s="23"/>
      <c r="J144" s="23"/>
      <c r="K144" s="20">
        <f>D144+I144-J144</f>
        <v>186661.30567623518</v>
      </c>
      <c r="L144" s="83">
        <f>(0.7*B144)</f>
        <v>125637.41728208135</v>
      </c>
      <c r="M144" s="97">
        <f>E144*50/B144</f>
        <v>1.8181818181818184E-2</v>
      </c>
      <c r="N144" s="82"/>
      <c r="O144" s="85"/>
      <c r="P144" s="22">
        <f>IF(D144&gt;B144,D144*0.013,0)</f>
        <v>2426.5969737910573</v>
      </c>
      <c r="Q144" s="20"/>
      <c r="R144" s="16">
        <f>R143+C144+I143</f>
        <v>245182.12018695957</v>
      </c>
      <c r="S144" s="29">
        <f>(R144-(B108+SUM(I108:I143)))/(B108+SUM(I108:I143))</f>
        <v>1.6868993091732938</v>
      </c>
      <c r="T144" s="29">
        <f t="shared" ref="T144:T146" si="128">D144/B144-1</f>
        <v>4.0000000000000036E-2</v>
      </c>
    </row>
    <row r="145" spans="1:20">
      <c r="A145" s="1">
        <f>A144+7</f>
        <v>45347</v>
      </c>
      <c r="B145" s="19">
        <f>D144+I144-P144</f>
        <v>184234.70870244413</v>
      </c>
      <c r="C145" s="70">
        <f>(B145*required_return_low)</f>
        <v>7369.3883480977656</v>
      </c>
      <c r="D145" s="20">
        <f>B145+C145</f>
        <v>191604.0970505419</v>
      </c>
      <c r="E145" s="16">
        <f t="shared" si="126"/>
        <v>66.994439528161507</v>
      </c>
      <c r="F145" s="16">
        <f>E145</f>
        <v>66.994439528161507</v>
      </c>
      <c r="G145" s="94">
        <f t="shared" si="127"/>
        <v>110.00000000000003</v>
      </c>
      <c r="H145" s="63"/>
      <c r="I145" s="23"/>
      <c r="J145" s="23"/>
      <c r="K145" s="20">
        <f>D145+I145-J145</f>
        <v>191604.0970505419</v>
      </c>
      <c r="L145" s="83">
        <f>(0.7*B145)</f>
        <v>128964.29609171089</v>
      </c>
      <c r="M145" s="97">
        <f t="shared" ref="M145:M146" si="129">E145*50/B145</f>
        <v>1.8181818181818184E-2</v>
      </c>
      <c r="N145" s="82"/>
      <c r="O145" s="85"/>
      <c r="P145" s="22">
        <f>IF(D145&gt;B145,D145*0.013,0)</f>
        <v>2490.8532616570446</v>
      </c>
      <c r="Q145" s="20"/>
      <c r="R145" s="16">
        <f>R144+C145+I144</f>
        <v>252551.50853505734</v>
      </c>
      <c r="S145" s="29">
        <f>(R145-(B108+SUM(I108:I144)))/(B108+SUM(I108:I144))</f>
        <v>1.7676588867739556</v>
      </c>
      <c r="T145" s="29">
        <f t="shared" si="128"/>
        <v>4.0000000000000036E-2</v>
      </c>
    </row>
    <row r="146" spans="1:20" ht="15" thickBot="1">
      <c r="A146" s="1">
        <f>A145+7</f>
        <v>45354</v>
      </c>
      <c r="B146" s="19">
        <f>D145+I145-P145</f>
        <v>189113.24378888484</v>
      </c>
      <c r="C146" s="70">
        <f>(B146*required_return_low)</f>
        <v>7564.5297515553939</v>
      </c>
      <c r="D146" s="20">
        <f>B146+C146</f>
        <v>196677.77354044022</v>
      </c>
      <c r="E146" s="16">
        <f t="shared" si="126"/>
        <v>68.768452286867216</v>
      </c>
      <c r="F146" s="16">
        <f>E146</f>
        <v>68.768452286867216</v>
      </c>
      <c r="G146" s="94">
        <f t="shared" si="127"/>
        <v>109.99999999999984</v>
      </c>
      <c r="H146" s="63"/>
      <c r="I146" s="23"/>
      <c r="J146" s="23"/>
      <c r="K146" s="20">
        <f>D146+I146-J146</f>
        <v>196677.77354044022</v>
      </c>
      <c r="L146" s="83">
        <f>(0.7*B146)</f>
        <v>132379.27065221939</v>
      </c>
      <c r="M146" s="97">
        <f t="shared" si="129"/>
        <v>1.8181818181818181E-2</v>
      </c>
      <c r="N146" s="82"/>
      <c r="O146" s="85"/>
      <c r="P146" s="22">
        <f>IF(D146&gt;B146,D146*0.013,0)</f>
        <v>2556.8110560257228</v>
      </c>
      <c r="Q146" s="20">
        <f>Q141+SUM(P143:P146)</f>
        <v>65995.075802198146</v>
      </c>
      <c r="R146" s="16">
        <f>R145+C146+I145</f>
        <v>260116.03828661272</v>
      </c>
      <c r="S146" s="29">
        <f>(R146-(B108+SUM(I108:I145)))/(B108+SUM(I108:I145))</f>
        <v>1.8505569779894833</v>
      </c>
      <c r="T146" s="29">
        <f t="shared" si="128"/>
        <v>4.0000000000000036E-2</v>
      </c>
    </row>
    <row r="147" spans="1:20" ht="15" thickBot="1">
      <c r="A147" s="127"/>
      <c r="B147" s="128"/>
      <c r="C147" s="129"/>
      <c r="D147" s="129"/>
      <c r="E147" s="129"/>
      <c r="F147" s="129"/>
      <c r="G147" s="129"/>
      <c r="H147" s="130"/>
      <c r="I147" s="129"/>
      <c r="J147" s="129"/>
      <c r="K147" s="129"/>
      <c r="L147" s="131"/>
      <c r="M147" s="129"/>
      <c r="N147" s="129"/>
      <c r="O147" s="129"/>
      <c r="P147" s="129"/>
      <c r="Q147" s="129"/>
      <c r="R147" s="129"/>
      <c r="S147" s="132"/>
      <c r="T147" s="132"/>
    </row>
    <row r="148" spans="1:20">
      <c r="A148" s="1">
        <f>A146+7</f>
        <v>45361</v>
      </c>
      <c r="B148" s="19">
        <f>D146+I146-P146</f>
        <v>194120.96248441449</v>
      </c>
      <c r="C148" s="70" cm="1">
        <f t="array" ref="C148">(B148*required_return_fixed)</f>
        <v>5823.6288745324346</v>
      </c>
      <c r="D148" s="16">
        <f>B148+C148</f>
        <v>199944.59135894693</v>
      </c>
      <c r="E148" s="16">
        <f>B148/3750</f>
        <v>51.765589995843861</v>
      </c>
      <c r="F148" s="16">
        <f>E148</f>
        <v>51.765589995843861</v>
      </c>
      <c r="G148" s="95">
        <f>(D148-B148)/F148</f>
        <v>112.50000000000014</v>
      </c>
      <c r="H148" s="63"/>
      <c r="I148" s="23"/>
      <c r="J148" s="23"/>
      <c r="K148" s="16">
        <f>D148+I148-J148</f>
        <v>199944.59135894693</v>
      </c>
      <c r="L148" s="83">
        <f>(0.7*B148)</f>
        <v>135884.67373909013</v>
      </c>
      <c r="M148" s="97">
        <f>E148*50/B148</f>
        <v>1.3333333333333332E-2</v>
      </c>
      <c r="N148" s="82"/>
      <c r="O148" s="85"/>
      <c r="P148" s="22">
        <f>IF(D148&gt;B148,D148*0.013,0)</f>
        <v>2599.2796876663101</v>
      </c>
      <c r="Q148" s="20"/>
      <c r="R148" s="16">
        <f>R146+C148+I146</f>
        <v>265939.66716114513</v>
      </c>
      <c r="S148" s="29">
        <f>(R148-(B108+SUM(I108:I146)))/(B108+SUM(I108:I146))</f>
        <v>1.9143769024926691</v>
      </c>
      <c r="T148" s="29">
        <f>D148/B148-1</f>
        <v>3.0000000000000027E-2</v>
      </c>
    </row>
    <row r="149" spans="1:20">
      <c r="A149" s="1">
        <f>A148+7</f>
        <v>45368</v>
      </c>
      <c r="B149" s="19">
        <f>D148+I148-P148</f>
        <v>197345.31167128062</v>
      </c>
      <c r="C149" s="70" cm="1">
        <f t="array" ref="C149">(B149*required_return_fixed)</f>
        <v>5920.3593501384184</v>
      </c>
      <c r="D149" s="20">
        <f>B149+C149</f>
        <v>203265.67102141905</v>
      </c>
      <c r="E149" s="16">
        <f t="shared" ref="E149:E151" si="130">B149/3750</f>
        <v>52.62541644567483</v>
      </c>
      <c r="F149" s="16">
        <f>E149</f>
        <v>52.62541644567483</v>
      </c>
      <c r="G149" s="94">
        <f t="shared" ref="G149:G151" si="131">(D149-B149)/F149</f>
        <v>112.50000000000024</v>
      </c>
      <c r="H149" s="63"/>
      <c r="I149" s="23"/>
      <c r="J149" s="23"/>
      <c r="K149" s="20">
        <f>D149+I149-J149</f>
        <v>203265.67102141905</v>
      </c>
      <c r="L149" s="83">
        <f>(0.7*B149)</f>
        <v>138141.71816989643</v>
      </c>
      <c r="M149" s="97">
        <f>E149*50/B149</f>
        <v>1.3333333333333332E-2</v>
      </c>
      <c r="N149" s="82"/>
      <c r="O149" s="85"/>
      <c r="P149" s="22">
        <f>IF(D149&gt;B149,D149*0.013,0)</f>
        <v>2642.4537232784478</v>
      </c>
      <c r="Q149" s="20"/>
      <c r="R149" s="16">
        <f>R148+C149+I148</f>
        <v>271860.02651128353</v>
      </c>
      <c r="S149" s="29">
        <f>(R149-(B108+SUM(I108:I148)))/(B108+SUM(I108:I148))</f>
        <v>1.9792568759418527</v>
      </c>
      <c r="T149" s="29">
        <f t="shared" ref="T149:T151" si="132">D149/B149-1</f>
        <v>3.0000000000000027E-2</v>
      </c>
    </row>
    <row r="150" spans="1:20">
      <c r="A150" s="1">
        <f>A149+7</f>
        <v>45375</v>
      </c>
      <c r="B150" s="19">
        <f>D149+I149-P149</f>
        <v>200623.2172981406</v>
      </c>
      <c r="C150" s="70" cm="1">
        <f t="array" ref="C150">(B150*required_return_fixed)</f>
        <v>6018.696518944218</v>
      </c>
      <c r="D150" s="20">
        <f>B150+C150</f>
        <v>206641.91381708483</v>
      </c>
      <c r="E150" s="16">
        <f t="shared" si="130"/>
        <v>53.499524612837497</v>
      </c>
      <c r="F150" s="16">
        <f>E150</f>
        <v>53.499524612837497</v>
      </c>
      <c r="G150" s="94">
        <f t="shared" si="131"/>
        <v>112.50000000000016</v>
      </c>
      <c r="H150" s="63"/>
      <c r="I150" s="23"/>
      <c r="J150" s="23"/>
      <c r="K150" s="20">
        <f>D150+I150-J150</f>
        <v>206641.91381708483</v>
      </c>
      <c r="L150" s="83">
        <f>(0.7*B150)</f>
        <v>140436.25210869842</v>
      </c>
      <c r="M150" s="97">
        <f t="shared" ref="M150:M151" si="133">E150*50/B150</f>
        <v>1.3333333333333334E-2</v>
      </c>
      <c r="N150" s="82"/>
      <c r="O150" s="85"/>
      <c r="P150" s="22">
        <f>IF(D150&gt;B150,D150*0.013,0)</f>
        <v>2686.3448796221028</v>
      </c>
      <c r="Q150" s="20"/>
      <c r="R150" s="16">
        <f>R149+C150+I149</f>
        <v>277878.72303022776</v>
      </c>
      <c r="S150" s="29">
        <f>(R150-(B108+SUM(I108:I149)))/(B108+SUM(I108:I149))</f>
        <v>2.0452145057500277</v>
      </c>
      <c r="T150" s="29">
        <f t="shared" si="132"/>
        <v>3.0000000000000027E-2</v>
      </c>
    </row>
    <row r="151" spans="1:20" ht="15" thickBot="1">
      <c r="A151" s="1">
        <f>A150+7</f>
        <v>45382</v>
      </c>
      <c r="B151" s="19">
        <f>D150+I150-P150</f>
        <v>203955.56893746273</v>
      </c>
      <c r="C151" s="70" cm="1">
        <f t="array" ref="C151">(B151*required_return_fixed)</f>
        <v>6118.6670681238811</v>
      </c>
      <c r="D151" s="20">
        <f>B151+C151</f>
        <v>210074.2360055866</v>
      </c>
      <c r="E151" s="16">
        <f t="shared" si="130"/>
        <v>54.388151716656729</v>
      </c>
      <c r="F151" s="16">
        <f>E151</f>
        <v>54.388151716656729</v>
      </c>
      <c r="G151" s="94">
        <f t="shared" si="131"/>
        <v>112.49999999999989</v>
      </c>
      <c r="H151" s="64"/>
      <c r="I151" s="25"/>
      <c r="J151" s="25"/>
      <c r="K151" s="20">
        <f>D151+I151-J151</f>
        <v>210074.2360055866</v>
      </c>
      <c r="L151" s="83">
        <f>(0.7*B151)</f>
        <v>142768.89825622391</v>
      </c>
      <c r="M151" s="97">
        <f t="shared" si="133"/>
        <v>1.3333333333333334E-2</v>
      </c>
      <c r="N151" s="82"/>
      <c r="O151" s="85"/>
      <c r="P151" s="22">
        <f>IF(D151&gt;B151,D151*0.013,0)</f>
        <v>2730.9650680726259</v>
      </c>
      <c r="Q151" s="20">
        <f>Q146+SUM(P148:P151)</f>
        <v>76654.119160837639</v>
      </c>
      <c r="R151" s="16">
        <f>R150+C151+I150</f>
        <v>283997.39009835164</v>
      </c>
      <c r="S151" s="29">
        <f>(R151-(B108+SUM(I108:I150)))/(B108+SUM(I108:I150))</f>
        <v>2.1122676917893166</v>
      </c>
      <c r="T151" s="29">
        <f t="shared" si="132"/>
        <v>3.0000000000000027E-2</v>
      </c>
    </row>
    <row r="152" spans="1:20" ht="15" thickBot="1">
      <c r="A152" s="2"/>
      <c r="B152" s="3"/>
      <c r="C152" s="4"/>
      <c r="D152" s="4"/>
      <c r="E152" s="4"/>
      <c r="F152" s="4"/>
      <c r="G152" s="4"/>
      <c r="H152" s="62"/>
      <c r="I152" s="4"/>
      <c r="J152" s="4"/>
      <c r="K152" s="4"/>
      <c r="L152" s="5"/>
      <c r="M152" s="4"/>
      <c r="N152" s="4"/>
      <c r="O152" s="4"/>
      <c r="P152" s="4"/>
      <c r="Q152" s="4"/>
      <c r="R152" s="4"/>
      <c r="S152" s="30"/>
      <c r="T152" s="30"/>
    </row>
    <row r="153" spans="1:20">
      <c r="A153" s="1">
        <f>A151+7</f>
        <v>45389</v>
      </c>
      <c r="B153" s="19">
        <f>D151+I151-P151</f>
        <v>207343.27093751397</v>
      </c>
      <c r="C153" s="70" cm="1">
        <f t="array" ref="C153">(B153*required_return_fixed)</f>
        <v>6220.2981281254188</v>
      </c>
      <c r="D153" s="16">
        <f>B153+C153</f>
        <v>213563.5690656394</v>
      </c>
      <c r="E153" s="16">
        <f>B153/3750</f>
        <v>55.29153891667039</v>
      </c>
      <c r="F153" s="16">
        <f>E153</f>
        <v>55.29153891667039</v>
      </c>
      <c r="G153" s="95">
        <f>(D153-B153)/F153</f>
        <v>112.50000000000024</v>
      </c>
      <c r="H153" s="63"/>
      <c r="I153" s="23"/>
      <c r="J153" s="23"/>
      <c r="K153" s="16">
        <f>D153+I153-J153</f>
        <v>213563.5690656394</v>
      </c>
      <c r="L153" s="83">
        <f>(0.7*B153)</f>
        <v>145140.28965625976</v>
      </c>
      <c r="M153" s="97">
        <f>E153*50/B153</f>
        <v>1.3333333333333332E-2</v>
      </c>
      <c r="N153" s="82"/>
      <c r="O153" s="85"/>
      <c r="P153" s="22">
        <f>IF(D153&gt;B153,D153*0.013,0)</f>
        <v>2776.3263978533118</v>
      </c>
      <c r="Q153" s="20"/>
      <c r="R153" s="16">
        <f>R151+C153+I151</f>
        <v>290217.68822647707</v>
      </c>
      <c r="S153" s="29">
        <f>(R153-(B108+SUM(I108:I151)))/(B108+SUM(I108:I151))</f>
        <v>2.1804346312487177</v>
      </c>
      <c r="T153" s="29">
        <f>D153/B153-1</f>
        <v>3.0000000000000027E-2</v>
      </c>
    </row>
    <row r="154" spans="1:20">
      <c r="A154" s="1">
        <f>A153+7</f>
        <v>45396</v>
      </c>
      <c r="B154" s="19">
        <f>D153+I153-P153</f>
        <v>210787.24266778608</v>
      </c>
      <c r="C154" s="70" cm="1">
        <f t="array" ref="C154">(B154*required_return_fixed)</f>
        <v>6323.6172800335826</v>
      </c>
      <c r="D154" s="20">
        <f>B154+C154</f>
        <v>217110.85994781967</v>
      </c>
      <c r="E154" s="16">
        <f t="shared" ref="E154:E156" si="134">B154/3750</f>
        <v>56.209931378076284</v>
      </c>
      <c r="F154" s="16">
        <f>E154</f>
        <v>56.209931378076284</v>
      </c>
      <c r="G154" s="94">
        <f t="shared" ref="G154:G156" si="135">(D154-B154)/F154</f>
        <v>112.50000000000017</v>
      </c>
      <c r="H154" s="63"/>
      <c r="I154" s="23"/>
      <c r="J154" s="23"/>
      <c r="K154" s="20">
        <f>D154+I154-J154</f>
        <v>217110.85994781967</v>
      </c>
      <c r="L154" s="83">
        <f>(0.7*B154)</f>
        <v>147551.06986745025</v>
      </c>
      <c r="M154" s="97">
        <f>E154*50/B154</f>
        <v>1.3333333333333332E-2</v>
      </c>
      <c r="N154" s="82"/>
      <c r="O154" s="85"/>
      <c r="P154" s="22">
        <f>IF(D154&gt;B154,D154*0.013,0)</f>
        <v>2822.4411793216555</v>
      </c>
      <c r="Q154" s="20"/>
      <c r="R154" s="16">
        <f>R153+C154+I153</f>
        <v>296541.30550651066</v>
      </c>
      <c r="S154" s="29">
        <f>(R154-(B108+SUM(I108:I153)))/(B108+SUM(I108:I153))</f>
        <v>2.2497338235725399</v>
      </c>
      <c r="T154" s="29">
        <f t="shared" ref="T154:T156" si="136">D154/B154-1</f>
        <v>3.0000000000000027E-2</v>
      </c>
    </row>
    <row r="155" spans="1:20">
      <c r="A155" s="1">
        <f>A154+7</f>
        <v>45403</v>
      </c>
      <c r="B155" s="19">
        <f>D154+I154-P154</f>
        <v>214288.41876849803</v>
      </c>
      <c r="C155" s="70" cm="1">
        <f t="array" ref="C155">(B155*required_return_fixed)</f>
        <v>6428.6525630549404</v>
      </c>
      <c r="D155" s="20">
        <f>B155+C155</f>
        <v>220717.07133155296</v>
      </c>
      <c r="E155" s="16">
        <f t="shared" si="134"/>
        <v>57.143578338266138</v>
      </c>
      <c r="F155" s="16">
        <f>E155</f>
        <v>57.143578338266138</v>
      </c>
      <c r="G155" s="94">
        <f t="shared" si="135"/>
        <v>112.4999999999998</v>
      </c>
      <c r="H155" s="63"/>
      <c r="I155" s="23"/>
      <c r="J155" s="23"/>
      <c r="K155" s="20">
        <f>D155+I155-J155</f>
        <v>220717.07133155296</v>
      </c>
      <c r="L155" s="83">
        <f>(0.7*B155)</f>
        <v>150001.89313794862</v>
      </c>
      <c r="M155" s="97">
        <f t="shared" ref="M155:M156" si="137">E155*50/B155</f>
        <v>1.3333333333333334E-2</v>
      </c>
      <c r="N155" s="82"/>
      <c r="O155" s="85"/>
      <c r="P155" s="22">
        <f>IF(D155&gt;B155,D155*0.013,0)</f>
        <v>2869.3219273101881</v>
      </c>
      <c r="Q155" s="20"/>
      <c r="R155" s="16">
        <f>R154+C155+I154</f>
        <v>302969.95806956559</v>
      </c>
      <c r="S155" s="29">
        <f>(R155-(B108+SUM(I108:I154)))/(B108+SUM(I108:I154))</f>
        <v>2.3201840754808605</v>
      </c>
      <c r="T155" s="29">
        <f t="shared" si="136"/>
        <v>3.0000000000000027E-2</v>
      </c>
    </row>
    <row r="156" spans="1:20" ht="15" thickBot="1">
      <c r="A156" s="1">
        <f>A155+7</f>
        <v>45410</v>
      </c>
      <c r="B156" s="19">
        <f>D155+I155-P155</f>
        <v>217847.74940424276</v>
      </c>
      <c r="C156" s="70" cm="1">
        <f t="array" ref="C156">(B156*required_return_fixed)</f>
        <v>6535.4324821272821</v>
      </c>
      <c r="D156" s="20">
        <f>B156+C156</f>
        <v>224383.18188637003</v>
      </c>
      <c r="E156" s="16">
        <f t="shared" si="134"/>
        <v>58.092733174464733</v>
      </c>
      <c r="F156" s="16">
        <f>E156</f>
        <v>58.092733174464733</v>
      </c>
      <c r="G156" s="94">
        <f t="shared" si="135"/>
        <v>112.49999999999987</v>
      </c>
      <c r="H156" s="63"/>
      <c r="I156" s="25"/>
      <c r="J156" s="25"/>
      <c r="K156" s="20">
        <f>D156+I156-J156</f>
        <v>224383.18188637003</v>
      </c>
      <c r="L156" s="83">
        <f>(0.7*B156)</f>
        <v>152493.42458296992</v>
      </c>
      <c r="M156" s="97">
        <f t="shared" si="137"/>
        <v>1.3333333333333332E-2</v>
      </c>
      <c r="N156" s="82"/>
      <c r="O156" s="86"/>
      <c r="P156" s="22">
        <f>IF(D156&gt;B156,D156*0.013,0)</f>
        <v>2916.9813645228101</v>
      </c>
      <c r="Q156" s="20">
        <f>Q151+SUM(P153:P156)</f>
        <v>88039.190029845602</v>
      </c>
      <c r="R156" s="16">
        <f>R155+C156+I155</f>
        <v>309505.39055169286</v>
      </c>
      <c r="S156" s="29">
        <f>(R156-(B108+SUM(I108:I155)))/(B108+SUM(I108:I155))</f>
        <v>2.3918045060733784</v>
      </c>
      <c r="T156" s="29">
        <f t="shared" si="136"/>
        <v>3.0000000000000027E-2</v>
      </c>
    </row>
    <row r="157" spans="1:20" ht="15" thickBot="1">
      <c r="A157" s="2"/>
      <c r="B157" s="3"/>
      <c r="C157" s="14"/>
      <c r="D157" s="4"/>
      <c r="E157" s="4"/>
      <c r="F157" s="4"/>
      <c r="G157" s="4"/>
      <c r="H157" s="62"/>
      <c r="I157" s="4"/>
      <c r="J157" s="4"/>
      <c r="K157" s="4"/>
      <c r="L157" s="5"/>
      <c r="M157" s="4"/>
      <c r="N157" s="4"/>
      <c r="O157" s="4"/>
      <c r="P157" s="4"/>
      <c r="Q157" s="4"/>
      <c r="R157" s="4"/>
      <c r="S157" s="30"/>
      <c r="T157" s="30"/>
    </row>
    <row r="158" spans="1:20">
      <c r="A158" s="1">
        <f>A156+7</f>
        <v>45417</v>
      </c>
      <c r="B158" s="19">
        <f>D156+I156-P156</f>
        <v>221466.20052184723</v>
      </c>
      <c r="C158" s="70" cm="1">
        <f t="array" ref="C158">(B158*required_return_fixed)</f>
        <v>6643.9860156554168</v>
      </c>
      <c r="D158" s="16">
        <f>B158+C158</f>
        <v>228110.18653750265</v>
      </c>
      <c r="E158" s="16">
        <f>B158/3750</f>
        <v>59.057653472492596</v>
      </c>
      <c r="F158" s="16">
        <f>E158</f>
        <v>59.057653472492596</v>
      </c>
      <c r="G158" s="95">
        <f>(D158-B158)/F158</f>
        <v>112.50000000000006</v>
      </c>
      <c r="H158" s="63"/>
      <c r="I158" s="23"/>
      <c r="J158" s="23"/>
      <c r="K158" s="16">
        <f>D158+I158-J158</f>
        <v>228110.18653750265</v>
      </c>
      <c r="L158" s="83">
        <f>(0.7*B158)</f>
        <v>155026.34036529306</v>
      </c>
      <c r="M158" s="97">
        <f>E158*50/B158</f>
        <v>1.3333333333333332E-2</v>
      </c>
      <c r="N158" s="82"/>
      <c r="O158" s="85"/>
      <c r="P158" s="22">
        <f>IF(D158&gt;B158,D158*0.013,0)</f>
        <v>2965.4324249875344</v>
      </c>
      <c r="Q158" s="20"/>
      <c r="R158" s="16">
        <f>R156+C158+I156</f>
        <v>316149.37656734826</v>
      </c>
      <c r="S158" s="29">
        <f>(R158-(B108+SUM(I108:I156)))/(B108+SUM(I108:I156))</f>
        <v>2.4646145520180376</v>
      </c>
      <c r="T158" s="29">
        <f>D158/B158-1</f>
        <v>3.0000000000000027E-2</v>
      </c>
    </row>
    <row r="159" spans="1:20">
      <c r="A159" s="1">
        <f>A158+7</f>
        <v>45424</v>
      </c>
      <c r="B159" s="19">
        <f>D158+I158-P158</f>
        <v>225144.75411251513</v>
      </c>
      <c r="C159" s="70" cm="1">
        <f t="array" ref="C159">(B159*required_return_fixed)</f>
        <v>6754.3426233754535</v>
      </c>
      <c r="D159" s="20">
        <f>B159+C159</f>
        <v>231899.09673589058</v>
      </c>
      <c r="E159" s="16">
        <f t="shared" ref="E159:E161" si="138">B159/3750</f>
        <v>60.038601096670703</v>
      </c>
      <c r="F159" s="16">
        <f>E159</f>
        <v>60.038601096670703</v>
      </c>
      <c r="G159" s="94">
        <f t="shared" ref="G159:G161" si="139">(D159-B159)/F159</f>
        <v>112.49999999999983</v>
      </c>
      <c r="H159" s="63"/>
      <c r="I159" s="23"/>
      <c r="J159" s="23"/>
      <c r="K159" s="20">
        <f>D159+I159-J159</f>
        <v>231899.09673589058</v>
      </c>
      <c r="L159" s="83">
        <f>(0.7*B159)</f>
        <v>157601.32787876058</v>
      </c>
      <c r="M159" s="97">
        <f>E159*50/B159</f>
        <v>1.3333333333333332E-2</v>
      </c>
      <c r="N159" s="82"/>
      <c r="O159" s="85"/>
      <c r="P159" s="22">
        <f>IF(D159&gt;B159,D159*0.013,0)</f>
        <v>3014.6882575665772</v>
      </c>
      <c r="Q159" s="20"/>
      <c r="R159" s="16">
        <f>R158+C159+I158</f>
        <v>322903.71919072373</v>
      </c>
      <c r="S159" s="29">
        <f>(R159-(B108+SUM(I108:I158)))/(B108+SUM(I108:I158))</f>
        <v>2.538633972825838</v>
      </c>
      <c r="T159" s="29">
        <f t="shared" ref="T159:T161" si="140">D159/B159-1</f>
        <v>3.0000000000000027E-2</v>
      </c>
    </row>
    <row r="160" spans="1:20">
      <c r="A160" s="1">
        <f>A159+7</f>
        <v>45431</v>
      </c>
      <c r="B160" s="19">
        <f>D159+I159-P159</f>
        <v>228884.40847832401</v>
      </c>
      <c r="C160" s="70" cm="1">
        <f t="array" ref="C160">(B160*required_return_fixed)</f>
        <v>6866.5322543497205</v>
      </c>
      <c r="D160" s="20">
        <f>B160+C160</f>
        <v>235750.94073267374</v>
      </c>
      <c r="E160" s="16">
        <f t="shared" si="138"/>
        <v>61.035842260886405</v>
      </c>
      <c r="F160" s="16">
        <f>E160</f>
        <v>61.035842260886405</v>
      </c>
      <c r="G160" s="94">
        <f t="shared" si="139"/>
        <v>112.50000000000018</v>
      </c>
      <c r="H160" s="63"/>
      <c r="I160" s="23"/>
      <c r="J160" s="23"/>
      <c r="K160" s="20">
        <f>D160+I160-J160</f>
        <v>235750.94073267374</v>
      </c>
      <c r="L160" s="83">
        <f>(0.7*B160)</f>
        <v>160219.08593482678</v>
      </c>
      <c r="M160" s="97">
        <f t="shared" ref="M160:M161" si="141">E160*50/B160</f>
        <v>1.3333333333333332E-2</v>
      </c>
      <c r="N160" s="82"/>
      <c r="O160" s="85"/>
      <c r="P160" s="22">
        <f>IF(D160&gt;B160,D160*0.013,0)</f>
        <v>3064.7622295247584</v>
      </c>
      <c r="Q160" s="20"/>
      <c r="R160" s="16">
        <f>R159+C160+I159</f>
        <v>329770.25144507346</v>
      </c>
      <c r="S160" s="29">
        <f>(R160-(B108+SUM(I108:I159)))/(B108+SUM(I108:I159))</f>
        <v>2.6138828562132561</v>
      </c>
      <c r="T160" s="29">
        <f t="shared" si="140"/>
        <v>3.0000000000000027E-2</v>
      </c>
    </row>
    <row r="161" spans="1:20" ht="15" thickBot="1">
      <c r="A161" s="1">
        <f>A160+7</f>
        <v>45438</v>
      </c>
      <c r="B161" s="19">
        <f>D160+I160-P160</f>
        <v>232686.17850314899</v>
      </c>
      <c r="C161" s="70" cm="1">
        <f t="array" ref="C161">(B161*required_return_fixed)</f>
        <v>6980.5853550944694</v>
      </c>
      <c r="D161" s="20">
        <f>B161+C161</f>
        <v>239666.76385824344</v>
      </c>
      <c r="E161" s="16">
        <f t="shared" si="138"/>
        <v>62.049647600839727</v>
      </c>
      <c r="F161" s="16">
        <f>E161</f>
        <v>62.049647600839727</v>
      </c>
      <c r="G161" s="94">
        <f t="shared" si="139"/>
        <v>112.49999999999984</v>
      </c>
      <c r="H161" s="63"/>
      <c r="I161" s="25"/>
      <c r="J161" s="25"/>
      <c r="K161" s="20">
        <f>D161+I161-J161</f>
        <v>239666.76385824344</v>
      </c>
      <c r="L161" s="83">
        <f>(0.7*B161)</f>
        <v>162880.32495220428</v>
      </c>
      <c r="M161" s="97">
        <f t="shared" si="141"/>
        <v>1.3333333333333332E-2</v>
      </c>
      <c r="N161" s="82"/>
      <c r="O161" s="86"/>
      <c r="P161" s="22">
        <f>IF(D161&gt;B161,D161*0.013,0)</f>
        <v>3115.6679301571648</v>
      </c>
      <c r="Q161" s="20">
        <f>Q156+SUM(P158:P161)</f>
        <v>100199.74087208163</v>
      </c>
      <c r="R161" s="16">
        <f>R160+C161+I160</f>
        <v>336750.83680016792</v>
      </c>
      <c r="S161" s="29">
        <f>(R161-(B108+SUM(I108:I160)))/(B108+SUM(I108:I160))</f>
        <v>2.6903816235537388</v>
      </c>
      <c r="T161" s="29">
        <f t="shared" si="140"/>
        <v>3.0000000000000027E-2</v>
      </c>
    </row>
    <row r="162" spans="1:20" ht="15" thickBot="1">
      <c r="A162" s="2"/>
      <c r="B162" s="3"/>
      <c r="C162" s="14"/>
      <c r="D162" s="4"/>
      <c r="E162" s="4"/>
      <c r="F162" s="4"/>
      <c r="G162" s="4"/>
      <c r="H162" s="62"/>
      <c r="I162" s="4"/>
      <c r="J162" s="4"/>
      <c r="K162" s="4"/>
      <c r="L162" s="5"/>
      <c r="M162" s="4"/>
      <c r="N162" s="4"/>
      <c r="O162" s="4"/>
      <c r="P162" s="4"/>
      <c r="Q162" s="4"/>
      <c r="R162" s="4"/>
      <c r="S162" s="30"/>
      <c r="T162" s="30"/>
    </row>
    <row r="163" spans="1:20">
      <c r="A163" s="1">
        <f>A161+7</f>
        <v>45445</v>
      </c>
      <c r="B163" s="19">
        <f>D161+I161-P161</f>
        <v>236551.09592808629</v>
      </c>
      <c r="C163" s="70" cm="1">
        <f t="array" ref="C163">(B163*required_return_fixed)</f>
        <v>7096.5328778425883</v>
      </c>
      <c r="D163" s="16">
        <f>B163+C163</f>
        <v>243647.62880592886</v>
      </c>
      <c r="E163" s="16">
        <f>B163/3750</f>
        <v>63.08029224748968</v>
      </c>
      <c r="F163" s="16">
        <f>E163</f>
        <v>63.08029224748968</v>
      </c>
      <c r="G163" s="95">
        <f>(D163-B163)/F163</f>
        <v>112.49999999999979</v>
      </c>
      <c r="H163" s="63"/>
      <c r="I163" s="23"/>
      <c r="J163" s="23"/>
      <c r="K163" s="16">
        <f>D163+I163-J163</f>
        <v>243647.62880592886</v>
      </c>
      <c r="L163" s="83">
        <f>(0.7*B163)</f>
        <v>165585.76714966039</v>
      </c>
      <c r="M163" s="97">
        <f>E163*50/B163</f>
        <v>1.3333333333333334E-2</v>
      </c>
      <c r="N163" s="82"/>
      <c r="O163" s="85"/>
      <c r="P163" s="22">
        <f>IF(D163&gt;B163,D163*0.013,0)</f>
        <v>3167.4191744770751</v>
      </c>
      <c r="Q163" s="20"/>
      <c r="R163" s="16">
        <f>R161+C163+I161</f>
        <v>343847.36967801052</v>
      </c>
      <c r="S163" s="29">
        <f>(R163-(B108+SUM(I108:I161)))/(B108+SUM(I108:I161))</f>
        <v>2.7681510354197472</v>
      </c>
      <c r="T163" s="29">
        <f>D163/B163-1</f>
        <v>3.0000000000000027E-2</v>
      </c>
    </row>
    <row r="164" spans="1:20">
      <c r="A164" s="1">
        <f>A163+7</f>
        <v>45452</v>
      </c>
      <c r="B164" s="19">
        <f>D163+I163-P163</f>
        <v>240480.20963145178</v>
      </c>
      <c r="C164" s="70" cm="1">
        <f t="array" ref="C164">(B164*required_return_fixed)</f>
        <v>7214.4062889435536</v>
      </c>
      <c r="D164" s="20">
        <f>B164+C164</f>
        <v>247694.61592039533</v>
      </c>
      <c r="E164" s="16">
        <f t="shared" ref="E164:E166" si="142">B164/3750</f>
        <v>64.128055901720472</v>
      </c>
      <c r="F164" s="16">
        <f>E164</f>
        <v>64.128055901720472</v>
      </c>
      <c r="G164" s="94">
        <f t="shared" ref="G164:G166" si="143">(D164-B164)/F164</f>
        <v>112.49999999999987</v>
      </c>
      <c r="H164" s="63"/>
      <c r="I164" s="23"/>
      <c r="J164" s="23"/>
      <c r="K164" s="20">
        <f>D164+I164-J164</f>
        <v>247694.61592039533</v>
      </c>
      <c r="L164" s="83">
        <f>(0.7*B164)</f>
        <v>168336.14674201625</v>
      </c>
      <c r="M164" s="97">
        <f>E164*50/B164</f>
        <v>1.3333333333333332E-2</v>
      </c>
      <c r="N164" s="82"/>
      <c r="O164" s="85"/>
      <c r="P164" s="22">
        <f>IF(D164&gt;B164,D164*0.013,0)</f>
        <v>3220.0300069651389</v>
      </c>
      <c r="Q164" s="20"/>
      <c r="R164" s="16">
        <f>R163+C164+I163</f>
        <v>351061.77596695407</v>
      </c>
      <c r="S164" s="29">
        <f>(R164-(B108+SUM(I108:I163)))/(B108+SUM(I108:I163))</f>
        <v>2.8472121972168498</v>
      </c>
      <c r="T164" s="29">
        <f t="shared" ref="T164:T166" si="144">D164/B164-1</f>
        <v>3.0000000000000027E-2</v>
      </c>
    </row>
    <row r="165" spans="1:20">
      <c r="A165" s="1">
        <f>A164+7</f>
        <v>45459</v>
      </c>
      <c r="B165" s="19">
        <f>D164+I164-P164</f>
        <v>244474.5859134302</v>
      </c>
      <c r="C165" s="70" cm="1">
        <f t="array" ref="C165">(B165*required_return_fixed)</f>
        <v>7334.237577402906</v>
      </c>
      <c r="D165" s="20">
        <f>B165+C165</f>
        <v>251808.82349083311</v>
      </c>
      <c r="E165" s="16">
        <f t="shared" si="142"/>
        <v>65.193222910248053</v>
      </c>
      <c r="F165" s="16">
        <f>E165</f>
        <v>65.193222910248053</v>
      </c>
      <c r="G165" s="94">
        <f t="shared" si="143"/>
        <v>112.5</v>
      </c>
      <c r="H165" s="63"/>
      <c r="I165" s="23"/>
      <c r="J165" s="23"/>
      <c r="K165" s="20">
        <f>D165+I165-J165</f>
        <v>251808.82349083311</v>
      </c>
      <c r="L165" s="83">
        <f>(0.7*B165)</f>
        <v>171132.21013940114</v>
      </c>
      <c r="M165" s="97">
        <f t="shared" ref="M165:M166" si="145">E165*50/B165</f>
        <v>1.3333333333333332E-2</v>
      </c>
      <c r="N165" s="82"/>
      <c r="O165" s="85"/>
      <c r="P165" s="22">
        <f>IF(D165&gt;B165,D165*0.013,0)</f>
        <v>3273.51470538083</v>
      </c>
      <c r="Q165" s="20"/>
      <c r="R165" s="16">
        <f>R164+C165+I164</f>
        <v>358396.01354435697</v>
      </c>
      <c r="S165" s="29">
        <f>(R165-(B108+SUM(I108:I164)))/(B108+SUM(I108:I164))</f>
        <v>2.9275865649114023</v>
      </c>
      <c r="T165" s="29">
        <f t="shared" si="144"/>
        <v>3.0000000000000027E-2</v>
      </c>
    </row>
    <row r="166" spans="1:20" ht="15" thickBot="1">
      <c r="A166" s="1">
        <f>A165+7</f>
        <v>45466</v>
      </c>
      <c r="B166" s="19">
        <f>D165+I165-P165</f>
        <v>248535.30878545227</v>
      </c>
      <c r="C166" s="70" cm="1">
        <f t="array" ref="C166">(B166*required_return_fixed)</f>
        <v>7456.0592635635676</v>
      </c>
      <c r="D166" s="20">
        <f>B166+C166</f>
        <v>255991.36804901584</v>
      </c>
      <c r="E166" s="16">
        <f t="shared" si="142"/>
        <v>66.276082342787277</v>
      </c>
      <c r="F166" s="16">
        <f>E166</f>
        <v>66.276082342787277</v>
      </c>
      <c r="G166" s="94">
        <f t="shared" si="143"/>
        <v>112.50000000000001</v>
      </c>
      <c r="H166" s="63"/>
      <c r="I166" s="25"/>
      <c r="J166" s="25"/>
      <c r="K166" s="20">
        <f>D166+I166-J166</f>
        <v>255991.36804901584</v>
      </c>
      <c r="L166" s="83">
        <f>(0.7*B166)</f>
        <v>173974.71614981658</v>
      </c>
      <c r="M166" s="97">
        <f t="shared" si="145"/>
        <v>1.3333333333333334E-2</v>
      </c>
      <c r="N166" s="82"/>
      <c r="O166" s="86"/>
      <c r="P166" s="22">
        <f>IF(D166&gt;B166,D166*0.013,0)</f>
        <v>3327.8877846372056</v>
      </c>
      <c r="Q166" s="20">
        <f>Q161+SUM(P163:P166)</f>
        <v>113188.59254354188</v>
      </c>
      <c r="R166" s="16">
        <f>R165+C166+I165</f>
        <v>365852.07280792051</v>
      </c>
      <c r="S166" s="29">
        <f>(R166-(B108+SUM(I108:I165)))/(B108+SUM(I108:I165))</f>
        <v>3.0092959508533612</v>
      </c>
      <c r="T166" s="29">
        <f t="shared" si="144"/>
        <v>3.0000000000000027E-2</v>
      </c>
    </row>
    <row r="167" spans="1:20" ht="15" thickBot="1">
      <c r="A167" s="2"/>
      <c r="B167" s="3"/>
      <c r="C167" s="14"/>
      <c r="D167" s="4"/>
      <c r="E167" s="4"/>
      <c r="F167" s="4"/>
      <c r="G167" s="4"/>
      <c r="H167" s="62"/>
      <c r="I167" s="4"/>
      <c r="J167" s="4"/>
      <c r="K167" s="4"/>
      <c r="L167" s="5"/>
      <c r="M167" s="4"/>
      <c r="N167" s="4"/>
      <c r="O167" s="4"/>
      <c r="P167" s="4"/>
      <c r="Q167" s="4"/>
      <c r="R167" s="4"/>
      <c r="S167" s="30"/>
      <c r="T167" s="30"/>
    </row>
    <row r="168" spans="1:20">
      <c r="A168" s="1">
        <f>A166+7</f>
        <v>45473</v>
      </c>
      <c r="B168" s="19">
        <f>D166+I166-P166</f>
        <v>252663.48026437862</v>
      </c>
      <c r="C168" s="70" cm="1">
        <f t="array" ref="C168">(B168*required_return_fixed)</f>
        <v>7579.904407931358</v>
      </c>
      <c r="D168" s="16">
        <f>B168+C168</f>
        <v>260243.38467230997</v>
      </c>
      <c r="E168" s="16">
        <f>B168/3750</f>
        <v>67.376928070500966</v>
      </c>
      <c r="F168" s="16">
        <f>E168</f>
        <v>67.376928070500966</v>
      </c>
      <c r="G168" s="95">
        <f>(D168-B168)/F168</f>
        <v>112.49999999999982</v>
      </c>
      <c r="H168" s="63"/>
      <c r="I168" s="23"/>
      <c r="J168" s="23"/>
      <c r="K168" s="16">
        <f>D168+I168-J168</f>
        <v>260243.38467230997</v>
      </c>
      <c r="L168" s="83">
        <f>(0.7*B168)</f>
        <v>176864.43618506502</v>
      </c>
      <c r="M168" s="97">
        <f>E168*50/B168</f>
        <v>1.3333333333333332E-2</v>
      </c>
      <c r="N168" s="82"/>
      <c r="O168" s="85"/>
      <c r="P168" s="22">
        <f>IF(D168&gt;B168,D168*0.013,0)</f>
        <v>3383.1640007400297</v>
      </c>
      <c r="Q168" s="20"/>
      <c r="R168" s="16">
        <f>R166+C168+I166</f>
        <v>373431.97721585189</v>
      </c>
      <c r="S168" s="29">
        <f>(R168-(B108+SUM(I108:I166)))/(B108+SUM(I108:I166))</f>
        <v>3.0923625296958166</v>
      </c>
      <c r="T168" s="29">
        <f>D168/B168-1</f>
        <v>3.0000000000000027E-2</v>
      </c>
    </row>
    <row r="169" spans="1:20">
      <c r="A169" s="1">
        <f>A168+7</f>
        <v>45480</v>
      </c>
      <c r="B169" s="19">
        <f>D168+I168-P168</f>
        <v>256860.22067156993</v>
      </c>
      <c r="C169" s="70" cm="1">
        <f t="array" ref="C169">(B169*required_return_fixed)</f>
        <v>7705.8066201470974</v>
      </c>
      <c r="D169" s="20">
        <f>B169+C169</f>
        <v>264566.02729171701</v>
      </c>
      <c r="E169" s="16">
        <f t="shared" ref="E169:E171" si="146">B169/3750</f>
        <v>68.496058845751975</v>
      </c>
      <c r="F169" s="16">
        <f>E169</f>
        <v>68.496058845751975</v>
      </c>
      <c r="G169" s="94">
        <f t="shared" ref="G169:G171" si="147">(D169-B169)/F169</f>
        <v>112.49999999999974</v>
      </c>
      <c r="H169" s="63"/>
      <c r="I169" s="23"/>
      <c r="J169" s="23"/>
      <c r="K169" s="20">
        <f>D169+I169-J169</f>
        <v>264566.02729171701</v>
      </c>
      <c r="L169" s="83">
        <f>(0.7*B169)</f>
        <v>179802.15447009893</v>
      </c>
      <c r="M169" s="97">
        <f>E169*50/B169</f>
        <v>1.3333333333333332E-2</v>
      </c>
      <c r="N169" s="82"/>
      <c r="O169" s="85"/>
      <c r="P169" s="22">
        <f>IF(D169&gt;B169,D169*0.013,0)</f>
        <v>3439.3583547923208</v>
      </c>
      <c r="Q169" s="20"/>
      <c r="R169" s="16">
        <f>R168+C169+I168</f>
        <v>381137.78383599897</v>
      </c>
      <c r="S169" s="29">
        <f>(R169-(B108+SUM(I108:I168)))/(B108+SUM(I108:I168))</f>
        <v>3.1768088444128448</v>
      </c>
      <c r="T169" s="29">
        <f t="shared" ref="T169:T171" si="148">D169/B169-1</f>
        <v>3.0000000000000027E-2</v>
      </c>
    </row>
    <row r="170" spans="1:20">
      <c r="A170" s="1">
        <f>A169+7</f>
        <v>45487</v>
      </c>
      <c r="B170" s="19">
        <f>D169+I169-P169</f>
        <v>261126.66893692469</v>
      </c>
      <c r="C170" s="70" cm="1">
        <f t="array" ref="C170">(B170*required_return_fixed)</f>
        <v>7833.8000681077401</v>
      </c>
      <c r="D170" s="20">
        <f>B170+C170</f>
        <v>268960.46900503244</v>
      </c>
      <c r="E170" s="16">
        <f t="shared" si="146"/>
        <v>69.633778383179916</v>
      </c>
      <c r="F170" s="16">
        <f>E170</f>
        <v>69.633778383179916</v>
      </c>
      <c r="G170" s="94">
        <f t="shared" si="147"/>
        <v>112.50000000000018</v>
      </c>
      <c r="H170" s="63"/>
      <c r="I170" s="23"/>
      <c r="J170" s="23"/>
      <c r="K170" s="20">
        <f>D170+I170-J170</f>
        <v>268960.46900503244</v>
      </c>
      <c r="L170" s="83">
        <f>(0.7*B170)</f>
        <v>182788.66825584727</v>
      </c>
      <c r="M170" s="97">
        <f t="shared" ref="M170:M171" si="149">E170*50/B170</f>
        <v>1.3333333333333332E-2</v>
      </c>
      <c r="N170" s="82"/>
      <c r="O170" s="85"/>
      <c r="P170" s="22">
        <f>IF(D170&gt;B170,D170*0.013,0)</f>
        <v>3496.4860970654217</v>
      </c>
      <c r="Q170" s="20"/>
      <c r="R170" s="16">
        <f>R169+C170+I169</f>
        <v>388971.58390410669</v>
      </c>
      <c r="S170" s="29">
        <f>(R170-(B108+SUM(I108:I169)))/(B108+SUM(I108:I169))</f>
        <v>3.2626578124173227</v>
      </c>
      <c r="T170" s="29">
        <f t="shared" si="148"/>
        <v>3.0000000000000027E-2</v>
      </c>
    </row>
    <row r="171" spans="1:20" ht="15" thickBot="1">
      <c r="A171" s="6">
        <f>A170+7</f>
        <v>45494</v>
      </c>
      <c r="B171" s="19">
        <f>D170+I170-P170</f>
        <v>265463.982907967</v>
      </c>
      <c r="C171" s="70" cm="1">
        <f t="array" ref="C171">(B171*required_return_fixed)</f>
        <v>7963.9194872390099</v>
      </c>
      <c r="D171" s="20">
        <f>B171+C171</f>
        <v>273427.90239520604</v>
      </c>
      <c r="E171" s="16">
        <f t="shared" si="146"/>
        <v>70.790395442124534</v>
      </c>
      <c r="F171" s="16">
        <f>E171</f>
        <v>70.790395442124534</v>
      </c>
      <c r="G171" s="94">
        <f t="shared" si="147"/>
        <v>112.50000000000037</v>
      </c>
      <c r="H171" s="63"/>
      <c r="I171" s="25"/>
      <c r="J171" s="25"/>
      <c r="K171" s="20">
        <f>D171+I171-J171</f>
        <v>273427.90239520604</v>
      </c>
      <c r="L171" s="83">
        <f>(0.7*B171)</f>
        <v>185824.7880355769</v>
      </c>
      <c r="M171" s="97">
        <f t="shared" si="149"/>
        <v>1.3333333333333334E-2</v>
      </c>
      <c r="N171" s="82"/>
      <c r="O171" s="86"/>
      <c r="P171" s="22">
        <f>IF(D171&gt;B171,D171*0.013,0)</f>
        <v>3554.5627311376784</v>
      </c>
      <c r="Q171" s="20">
        <f>Q166+SUM(P168:P171)</f>
        <v>127062.16372727732</v>
      </c>
      <c r="R171" s="16">
        <f>R170+C171+I170</f>
        <v>396935.50339134573</v>
      </c>
      <c r="S171" s="29">
        <f>(R171-(B108+SUM(I108:I170)))/(B108+SUM(I108:I170))</f>
        <v>3.3499327317803553</v>
      </c>
      <c r="T171" s="29">
        <f t="shared" si="148"/>
        <v>3.0000000000000027E-2</v>
      </c>
    </row>
    <row r="172" spans="1:20" ht="15" thickBot="1">
      <c r="A172" s="2"/>
      <c r="B172" s="3"/>
      <c r="C172" s="14"/>
      <c r="D172" s="4"/>
      <c r="E172" s="4"/>
      <c r="F172" s="4"/>
      <c r="G172" s="4"/>
      <c r="H172" s="62"/>
      <c r="I172" s="4"/>
      <c r="J172" s="4"/>
      <c r="K172" s="4"/>
      <c r="L172" s="5"/>
      <c r="M172" s="4"/>
      <c r="N172" s="4"/>
      <c r="O172" s="4"/>
      <c r="P172" s="4"/>
      <c r="Q172" s="4"/>
      <c r="R172" s="4"/>
      <c r="S172" s="30"/>
      <c r="T172" s="30"/>
    </row>
    <row r="173" spans="1:20">
      <c r="A173" s="1">
        <f>A171+7</f>
        <v>45501</v>
      </c>
      <c r="B173" s="19">
        <f>D171+I171-P171</f>
        <v>269873.33966406836</v>
      </c>
      <c r="C173" s="70" cm="1">
        <f t="array" ref="C173">(B173*required_return_fixed)</f>
        <v>8096.2001899220504</v>
      </c>
      <c r="D173" s="16">
        <f>B173+C173</f>
        <v>277969.53985399043</v>
      </c>
      <c r="E173" s="16">
        <f>B173/3750</f>
        <v>71.966223910418236</v>
      </c>
      <c r="F173" s="16">
        <f>E173</f>
        <v>71.966223910418236</v>
      </c>
      <c r="G173" s="95">
        <f>(D173-B173)/F173</f>
        <v>112.50000000000016</v>
      </c>
      <c r="H173" s="63"/>
      <c r="I173" s="23"/>
      <c r="J173" s="23"/>
      <c r="K173" s="16">
        <f>D173+I173-J173</f>
        <v>277969.53985399043</v>
      </c>
      <c r="L173" s="83">
        <f>(0.7*B173)</f>
        <v>188911.33776484785</v>
      </c>
      <c r="M173" s="97">
        <f>E173*50/B173</f>
        <v>1.3333333333333334E-2</v>
      </c>
      <c r="N173" s="82"/>
      <c r="O173" s="85"/>
      <c r="P173" s="22">
        <f>IF(D173&gt;B173,D173*0.023,0)</f>
        <v>6393.2994166417793</v>
      </c>
      <c r="Q173" s="20"/>
      <c r="R173" s="16">
        <f>R171+C173+I171</f>
        <v>405031.70358126779</v>
      </c>
      <c r="S173" s="29">
        <f>(R173-(B108+SUM(I108:I171)))/(B108+SUM(I108:I171))</f>
        <v>3.4386572875540078</v>
      </c>
      <c r="T173" s="29">
        <f>D173/B173-1</f>
        <v>3.0000000000000027E-2</v>
      </c>
    </row>
    <row r="174" spans="1:20">
      <c r="A174" s="1">
        <f>A173+7</f>
        <v>45508</v>
      </c>
      <c r="B174" s="19">
        <f>D173+I173-P173</f>
        <v>271576.24043734866</v>
      </c>
      <c r="C174" s="70" cm="1">
        <f t="array" ref="C174">(B174*required_return_fixed)</f>
        <v>8147.2872131204595</v>
      </c>
      <c r="D174" s="20">
        <f>B174+C174</f>
        <v>279723.5276504691</v>
      </c>
      <c r="E174" s="16">
        <f t="shared" ref="E174:E176" si="150">B174/3750</f>
        <v>72.420330783292982</v>
      </c>
      <c r="F174" s="16">
        <f>E174</f>
        <v>72.420330783292982</v>
      </c>
      <c r="G174" s="94">
        <f t="shared" ref="G174:G176" si="151">(D174-B174)/F174</f>
        <v>112.49999999999964</v>
      </c>
      <c r="H174" s="63"/>
      <c r="I174" s="23"/>
      <c r="J174" s="23"/>
      <c r="K174" s="20">
        <f>D174+I174-J174</f>
        <v>279723.5276504691</v>
      </c>
      <c r="L174" s="83">
        <f>(0.7*B174)</f>
        <v>190103.36830614405</v>
      </c>
      <c r="M174" s="97">
        <f>E174*50/B174</f>
        <v>1.3333333333333334E-2</v>
      </c>
      <c r="N174" s="82"/>
      <c r="O174" s="85"/>
      <c r="P174" s="22">
        <f>IF(D174&gt;B174,D174*0.023,0)</f>
        <v>6433.6411359607891</v>
      </c>
      <c r="Q174" s="20"/>
      <c r="R174" s="16">
        <f>R173+C174+I173</f>
        <v>413178.99079438823</v>
      </c>
      <c r="S174" s="29">
        <f>(R174-(B108+SUM(I108:I173)))/(B108+SUM(I108:I173))</f>
        <v>3.5279416952745919</v>
      </c>
      <c r="T174" s="29">
        <f t="shared" ref="T174:T176" si="152">D174/B174-1</f>
        <v>2.9999999999999805E-2</v>
      </c>
    </row>
    <row r="175" spans="1:20">
      <c r="A175" s="1">
        <f>A174+7</f>
        <v>45515</v>
      </c>
      <c r="B175" s="19">
        <f>D174+I174-P174</f>
        <v>273289.88651450828</v>
      </c>
      <c r="C175" s="70" cm="1">
        <f t="array" ref="C175">(B175*required_return_fixed)</f>
        <v>8198.696595435249</v>
      </c>
      <c r="D175" s="20">
        <f>B175+C175</f>
        <v>281488.58310994355</v>
      </c>
      <c r="E175" s="16">
        <f t="shared" si="150"/>
        <v>72.877303070535547</v>
      </c>
      <c r="F175" s="16">
        <f>E175</f>
        <v>72.877303070535547</v>
      </c>
      <c r="G175" s="94">
        <f t="shared" si="151"/>
        <v>112.5000000000002</v>
      </c>
      <c r="H175" s="63"/>
      <c r="I175" s="23"/>
      <c r="J175" s="23"/>
      <c r="K175" s="20">
        <f>D175+I175-J175</f>
        <v>281488.58310994355</v>
      </c>
      <c r="L175" s="83">
        <f>(0.7*B175)</f>
        <v>191302.92056015579</v>
      </c>
      <c r="M175" s="97">
        <f t="shared" ref="M175:M176" si="153">E175*50/B175</f>
        <v>1.3333333333333334E-2</v>
      </c>
      <c r="N175" s="82"/>
      <c r="O175" s="85"/>
      <c r="P175" s="22">
        <f>IF(D175&gt;B175,D175*0.023,0)</f>
        <v>6474.2374115287012</v>
      </c>
      <c r="Q175" s="20"/>
      <c r="R175" s="16">
        <f>R174+C175+I174</f>
        <v>421377.68738982349</v>
      </c>
      <c r="S175" s="29">
        <f>(R175-(B108+SUM(I108:I174)))/(B108+SUM(I108:I174))</f>
        <v>3.6177894876078929</v>
      </c>
      <c r="T175" s="29">
        <f t="shared" si="152"/>
        <v>3.0000000000000027E-2</v>
      </c>
    </row>
    <row r="176" spans="1:20" ht="15" thickBot="1">
      <c r="A176" s="6">
        <f>A175+7</f>
        <v>45522</v>
      </c>
      <c r="B176" s="19">
        <f>D175+I175-P175</f>
        <v>275014.34569841484</v>
      </c>
      <c r="C176" s="70" cm="1">
        <f t="array" ref="C176">(B176*required_return_fixed)</f>
        <v>8250.4303709524447</v>
      </c>
      <c r="D176" s="20">
        <f>B176+C176</f>
        <v>283264.7760693673</v>
      </c>
      <c r="E176" s="16">
        <f t="shared" si="150"/>
        <v>73.337158852910619</v>
      </c>
      <c r="F176" s="16">
        <f>E176</f>
        <v>73.337158852910619</v>
      </c>
      <c r="G176" s="94">
        <f t="shared" si="151"/>
        <v>112.50000000000033</v>
      </c>
      <c r="H176" s="63"/>
      <c r="I176" s="25"/>
      <c r="J176" s="25"/>
      <c r="K176" s="20">
        <f>D176+I176-J176</f>
        <v>283264.7760693673</v>
      </c>
      <c r="L176" s="83">
        <f>(0.7*B176)</f>
        <v>192510.04198889039</v>
      </c>
      <c r="M176" s="97">
        <f t="shared" si="153"/>
        <v>1.3333333333333332E-2</v>
      </c>
      <c r="N176" s="82"/>
      <c r="O176" s="86"/>
      <c r="P176" s="22">
        <f>IF(D176&gt;B176,D176*0.023,0)</f>
        <v>6515.089849595448</v>
      </c>
      <c r="Q176" s="20">
        <f>Q171+SUM(P173:P176)</f>
        <v>152878.43154100404</v>
      </c>
      <c r="R176" s="16">
        <f>R175+C176+I175</f>
        <v>429628.11776077596</v>
      </c>
      <c r="S176" s="29">
        <f>(R176-(B108+SUM(I108:I175)))/(B108+SUM(I108:I175))</f>
        <v>3.7082042195108174</v>
      </c>
      <c r="T176" s="29">
        <f t="shared" si="152"/>
        <v>3.0000000000000027E-2</v>
      </c>
    </row>
    <row r="177" spans="1:20" ht="15" thickBot="1">
      <c r="A177" s="2"/>
      <c r="B177" s="3"/>
      <c r="C177" s="4"/>
      <c r="D177" s="4"/>
      <c r="E177" s="4"/>
      <c r="F177" s="4"/>
      <c r="G177" s="4"/>
      <c r="H177" s="62"/>
      <c r="I177" s="4"/>
      <c r="J177" s="4"/>
      <c r="K177" s="4"/>
      <c r="L177" s="5"/>
      <c r="M177" s="4"/>
      <c r="N177" s="4"/>
      <c r="O177" s="4"/>
      <c r="P177" s="4"/>
      <c r="Q177" s="4"/>
      <c r="R177" s="4"/>
      <c r="S177" s="30"/>
      <c r="T177" s="30"/>
    </row>
    <row r="178" spans="1:20">
      <c r="A178" s="1">
        <f>A176+7</f>
        <v>45529</v>
      </c>
      <c r="B178" s="19">
        <f>D176+I176-P176</f>
        <v>276749.68621977186</v>
      </c>
      <c r="C178" s="70" cm="1">
        <f t="array" ref="C178">(B178*required_return_fixed)</f>
        <v>8302.490586593156</v>
      </c>
      <c r="D178" s="16">
        <f>B178+C178</f>
        <v>285052.17680636502</v>
      </c>
      <c r="E178" s="16">
        <f>B178/3750</f>
        <v>73.799916325272491</v>
      </c>
      <c r="F178" s="16">
        <f>E178</f>
        <v>73.799916325272491</v>
      </c>
      <c r="G178" s="95">
        <f>(D178-B178)/F178</f>
        <v>112.50000000000013</v>
      </c>
      <c r="H178" s="63"/>
      <c r="I178" s="23"/>
      <c r="J178" s="23"/>
      <c r="K178" s="16">
        <f>D178+I178-J178</f>
        <v>285052.17680636502</v>
      </c>
      <c r="L178" s="83">
        <f>(0.7*B178)</f>
        <v>193724.78035384029</v>
      </c>
      <c r="M178" s="97">
        <f>E178*50/B178</f>
        <v>1.3333333333333332E-2</v>
      </c>
      <c r="N178" s="82"/>
      <c r="O178" s="85"/>
      <c r="P178" s="36">
        <f>IF(D178&gt;B178,D178*0.023,0)</f>
        <v>6556.2000665463956</v>
      </c>
      <c r="Q178" s="37"/>
      <c r="R178" s="16">
        <f>R176+C178+I176</f>
        <v>437930.60834736913</v>
      </c>
      <c r="S178" s="29">
        <f>(R178-(B108+SUM(I108:I176)))/(B108+SUM(I108:I176))</f>
        <v>3.7991894683720493</v>
      </c>
      <c r="T178" s="29">
        <f>D178/B178-1</f>
        <v>3.0000000000000027E-2</v>
      </c>
    </row>
    <row r="179" spans="1:20">
      <c r="A179" s="1">
        <f>A178+7</f>
        <v>45536</v>
      </c>
      <c r="B179" s="19">
        <f>D178+I178-P178</f>
        <v>278495.97673981864</v>
      </c>
      <c r="C179" s="70" cm="1">
        <f t="array" ref="C179">(B179*required_return_fixed)</f>
        <v>8354.8793021945585</v>
      </c>
      <c r="D179" s="20">
        <f>B179+C179</f>
        <v>286850.85604201321</v>
      </c>
      <c r="E179" s="16">
        <f t="shared" ref="E179:E181" si="154">B179/3750</f>
        <v>74.265593797284964</v>
      </c>
      <c r="F179" s="16">
        <f>E179</f>
        <v>74.265593797284964</v>
      </c>
      <c r="G179" s="94">
        <f t="shared" ref="G179:G181" si="155">(D179-B179)/F179</f>
        <v>112.50000000000023</v>
      </c>
      <c r="H179" s="63"/>
      <c r="I179" s="23"/>
      <c r="J179" s="23"/>
      <c r="K179" s="20">
        <f>D179+I179-J179</f>
        <v>286850.85604201321</v>
      </c>
      <c r="L179" s="83">
        <f>(0.7*B179)</f>
        <v>194947.18371787303</v>
      </c>
      <c r="M179" s="97">
        <f>E179*50/B179</f>
        <v>1.3333333333333332E-2</v>
      </c>
      <c r="N179" s="82"/>
      <c r="O179" s="85"/>
      <c r="P179" s="22">
        <f>IF(D179&gt;B179,D179*0.023,0)</f>
        <v>6597.5696889663041</v>
      </c>
      <c r="Q179" s="20"/>
      <c r="R179" s="16">
        <f>R178+C179+I178</f>
        <v>446285.4876495637</v>
      </c>
      <c r="S179" s="29">
        <f>(R179-(B108+SUM(I108:I178)))/(B108+SUM(I108:I178))</f>
        <v>3.8907488341535954</v>
      </c>
      <c r="T179" s="29">
        <f t="shared" ref="T179:T181" si="156">D179/B179-1</f>
        <v>3.0000000000000027E-2</v>
      </c>
    </row>
    <row r="180" spans="1:20">
      <c r="A180" s="1">
        <f>A179+7</f>
        <v>45543</v>
      </c>
      <c r="B180" s="19">
        <f>D179+I179-P179</f>
        <v>280253.28635304689</v>
      </c>
      <c r="C180" s="70" cm="1">
        <f t="array" ref="C180">(B180*required_return_fixed)</f>
        <v>8407.5985905914058</v>
      </c>
      <c r="D180" s="20">
        <f>B180+C180</f>
        <v>288660.88494363829</v>
      </c>
      <c r="E180" s="16">
        <f t="shared" si="154"/>
        <v>74.734209694145832</v>
      </c>
      <c r="F180" s="16">
        <f>E180</f>
        <v>74.734209694145832</v>
      </c>
      <c r="G180" s="94">
        <f t="shared" si="155"/>
        <v>112.4999999999999</v>
      </c>
      <c r="H180" s="63"/>
      <c r="I180" s="23"/>
      <c r="J180" s="23"/>
      <c r="K180" s="20">
        <f>D180+I180-J180</f>
        <v>288660.88494363829</v>
      </c>
      <c r="L180" s="83">
        <f>(0.7*B180)</f>
        <v>196177.30044713282</v>
      </c>
      <c r="M180" s="97">
        <f t="shared" ref="M180:M181" si="157">E180*50/B180</f>
        <v>1.3333333333333332E-2</v>
      </c>
      <c r="N180" s="82"/>
      <c r="O180" s="85"/>
      <c r="P180" s="22">
        <f>IF(D180&gt;B180,D180*0.023,0)</f>
        <v>6639.2003537036808</v>
      </c>
      <c r="Q180" s="20"/>
      <c r="R180" s="16">
        <f>R179+C180+I179</f>
        <v>454693.0862401551</v>
      </c>
      <c r="S180" s="29">
        <f>(R180-(B108+SUM(I108:I179)))/(B108+SUM(I108:I179))</f>
        <v>3.9828859395332228</v>
      </c>
      <c r="T180" s="29">
        <f t="shared" si="156"/>
        <v>3.0000000000000027E-2</v>
      </c>
    </row>
    <row r="181" spans="1:20" ht="15" thickBot="1">
      <c r="A181" s="6">
        <f>A180+7</f>
        <v>45550</v>
      </c>
      <c r="B181" s="19">
        <f>D180+I180-P180</f>
        <v>282021.68458993459</v>
      </c>
      <c r="C181" s="70" cm="1">
        <f t="array" ref="C181">(B181*required_return_fixed)</f>
        <v>8460.6505376980367</v>
      </c>
      <c r="D181" s="20">
        <f>B181+C181</f>
        <v>290482.33512763266</v>
      </c>
      <c r="E181" s="16">
        <f t="shared" si="154"/>
        <v>75.205782557315885</v>
      </c>
      <c r="F181" s="16">
        <f>E181</f>
        <v>75.205782557315885</v>
      </c>
      <c r="G181" s="94">
        <f t="shared" si="155"/>
        <v>112.50000000000036</v>
      </c>
      <c r="H181" s="63"/>
      <c r="I181" s="25"/>
      <c r="J181" s="25"/>
      <c r="K181" s="20">
        <f>D181+I181-J181</f>
        <v>290482.33512763266</v>
      </c>
      <c r="L181" s="83">
        <f>(0.7*B181)</f>
        <v>197415.17921295422</v>
      </c>
      <c r="M181" s="97">
        <f t="shared" si="157"/>
        <v>1.3333333333333332E-2</v>
      </c>
      <c r="N181" s="82"/>
      <c r="O181" s="86"/>
      <c r="P181" s="26">
        <f>IF(D181&gt;B181,D181*0.023,0)</f>
        <v>6681.0937079355508</v>
      </c>
      <c r="Q181" s="39">
        <f>Q176+SUM(P178:P181)</f>
        <v>179352.49535815598</v>
      </c>
      <c r="R181" s="16">
        <f>R180+C181+I180</f>
        <v>463153.73677785316</v>
      </c>
      <c r="S181" s="29">
        <f>(R181-(B108+SUM(I108:I180)))/(B108+SUM(I108:I180))</f>
        <v>4.0756044300477958</v>
      </c>
      <c r="T181" s="29">
        <f t="shared" si="156"/>
        <v>3.0000000000000027E-2</v>
      </c>
    </row>
    <row r="182" spans="1:20" ht="15" thickBot="1">
      <c r="A182" s="133"/>
      <c r="B182" s="134"/>
      <c r="C182" s="135"/>
      <c r="D182" s="135"/>
      <c r="E182" s="135"/>
      <c r="F182" s="135"/>
      <c r="G182" s="135"/>
      <c r="H182" s="136"/>
      <c r="I182" s="135"/>
      <c r="J182" s="135"/>
      <c r="K182" s="135"/>
      <c r="L182" s="137"/>
      <c r="M182" s="135"/>
      <c r="N182" s="135"/>
      <c r="O182" s="135"/>
      <c r="P182" s="135"/>
      <c r="Q182" s="135"/>
      <c r="R182" s="135"/>
      <c r="S182" s="138"/>
      <c r="T182" s="138"/>
    </row>
    <row r="183" spans="1:20">
      <c r="A183" s="1">
        <f>A181+7</f>
        <v>45557</v>
      </c>
      <c r="B183" s="19">
        <f>D181+I181-P181</f>
        <v>283801.24141969712</v>
      </c>
      <c r="C183" s="70">
        <f>F183*G183</f>
        <v>8250</v>
      </c>
      <c r="D183" s="16">
        <f>B183+C183</f>
        <v>292051.24141969712</v>
      </c>
      <c r="E183" s="16">
        <f>maximum_lot_size</f>
        <v>75</v>
      </c>
      <c r="F183" s="16">
        <f>E183</f>
        <v>75</v>
      </c>
      <c r="G183" s="95">
        <f>maximum_lot_pip_size</f>
        <v>110</v>
      </c>
      <c r="H183" s="63"/>
      <c r="I183" s="23"/>
      <c r="J183" s="23"/>
      <c r="K183" s="16">
        <f>D183+I183-J183</f>
        <v>292051.24141969712</v>
      </c>
      <c r="L183" s="83">
        <f>(0.7*B183)</f>
        <v>198660.86899378797</v>
      </c>
      <c r="M183" s="97">
        <f>E183*50/B183</f>
        <v>1.3213472856006093E-2</v>
      </c>
      <c r="N183" s="82"/>
      <c r="O183" s="85"/>
      <c r="P183" s="22">
        <f>IF(D183&gt;B183,D183*0.013,0)</f>
        <v>3796.6661384560625</v>
      </c>
      <c r="Q183" s="20"/>
      <c r="R183" s="16">
        <f>R181+C183+I181</f>
        <v>471403.73677785316</v>
      </c>
      <c r="S183" s="29">
        <f>(R183-(B108+SUM(I108:I181)))/(B108+SUM(I108:I181))</f>
        <v>4.1660144456059314</v>
      </c>
      <c r="T183" s="29">
        <f>D183/B183-1</f>
        <v>2.9069640283213349E-2</v>
      </c>
    </row>
    <row r="184" spans="1:20">
      <c r="A184" s="1">
        <f>A183+7</f>
        <v>45564</v>
      </c>
      <c r="B184" s="19">
        <f>D183+I183-P183</f>
        <v>288254.57528124104</v>
      </c>
      <c r="C184" s="70">
        <f>F184*G184</f>
        <v>8250</v>
      </c>
      <c r="D184" s="20">
        <f>B184+C184</f>
        <v>296504.57528124104</v>
      </c>
      <c r="E184" s="16">
        <f>maximum_lot_size</f>
        <v>75</v>
      </c>
      <c r="F184" s="16">
        <f>E184</f>
        <v>75</v>
      </c>
      <c r="G184" s="95">
        <f>maximum_lot_pip_size</f>
        <v>110</v>
      </c>
      <c r="H184" s="63"/>
      <c r="I184" s="23"/>
      <c r="J184" s="23"/>
      <c r="K184" s="20">
        <f>D184+I184-J184</f>
        <v>296504.57528124104</v>
      </c>
      <c r="L184" s="83">
        <f>(0.7*B184)</f>
        <v>201778.20269686871</v>
      </c>
      <c r="M184" s="97">
        <f>E184*50/B184</f>
        <v>1.3009333837429091E-2</v>
      </c>
      <c r="N184" s="82"/>
      <c r="O184" s="85"/>
      <c r="P184" s="22">
        <f>IF(D184&gt;B184,D184*0.013,0)</f>
        <v>3854.5594786561333</v>
      </c>
      <c r="Q184" s="20"/>
      <c r="R184" s="16">
        <f>R183+C184+I183</f>
        <v>479653.73677785316</v>
      </c>
      <c r="S184" s="29">
        <f>(R184-(B108+SUM(I108:I183)))/(B108+SUM(I108:I183))</f>
        <v>4.2564244611640669</v>
      </c>
      <c r="T184" s="29">
        <f t="shared" ref="T184:T186" si="158">D184/B184-1</f>
        <v>2.8620534442344026E-2</v>
      </c>
    </row>
    <row r="185" spans="1:20">
      <c r="A185" s="1">
        <f>A184+7</f>
        <v>45571</v>
      </c>
      <c r="B185" s="19">
        <f>D184+I184-P184</f>
        <v>292650.01580258488</v>
      </c>
      <c r="C185" s="70">
        <f t="shared" ref="C185:C186" si="159">F185*G185</f>
        <v>8250</v>
      </c>
      <c r="D185" s="20">
        <f>B185+C185</f>
        <v>300900.01580258488</v>
      </c>
      <c r="E185" s="16">
        <f>maximum_lot_size</f>
        <v>75</v>
      </c>
      <c r="F185" s="16">
        <f>E185</f>
        <v>75</v>
      </c>
      <c r="G185" s="95">
        <f>maximum_lot_pip_size</f>
        <v>110</v>
      </c>
      <c r="H185" s="63"/>
      <c r="I185" s="23"/>
      <c r="J185" s="23"/>
      <c r="K185" s="20">
        <f>D185+I185-J185</f>
        <v>300900.01580258488</v>
      </c>
      <c r="L185" s="83">
        <f>(0.7*B185)</f>
        <v>204855.0110618094</v>
      </c>
      <c r="M185" s="97">
        <f t="shared" ref="M185:M186" si="160">E185*50/B185</f>
        <v>1.2813940876496196E-2</v>
      </c>
      <c r="N185" s="82"/>
      <c r="O185" s="85"/>
      <c r="P185" s="22">
        <f>IF(D185&gt;B185,D185*0.013,0)</f>
        <v>3911.7002054336031</v>
      </c>
      <c r="Q185" s="20"/>
      <c r="R185" s="16">
        <f>R184+C185+I184</f>
        <v>487903.73677785316</v>
      </c>
      <c r="S185" s="29">
        <f>(R185-(B108+SUM(I108:I184)))/(B108+SUM(I108:I184))</f>
        <v>4.3468344767222025</v>
      </c>
      <c r="T185" s="29">
        <f t="shared" si="158"/>
        <v>2.8190669928291667E-2</v>
      </c>
    </row>
    <row r="186" spans="1:20" ht="15" thickBot="1">
      <c r="A186" s="6">
        <f>A185+7</f>
        <v>45578</v>
      </c>
      <c r="B186" s="19">
        <f>D185+I185-P185</f>
        <v>296988.31559715129</v>
      </c>
      <c r="C186" s="70">
        <f t="shared" si="159"/>
        <v>8250</v>
      </c>
      <c r="D186" s="20">
        <f>B186+C186</f>
        <v>305238.31559715129</v>
      </c>
      <c r="E186" s="16">
        <f>maximum_lot_size</f>
        <v>75</v>
      </c>
      <c r="F186" s="16">
        <f>E186</f>
        <v>75</v>
      </c>
      <c r="G186" s="95">
        <f>maximum_lot_pip_size</f>
        <v>110</v>
      </c>
      <c r="H186" s="63"/>
      <c r="I186" s="25"/>
      <c r="J186" s="25"/>
      <c r="K186" s="20">
        <f>D186+I186-J186</f>
        <v>305238.31559715129</v>
      </c>
      <c r="L186" s="83">
        <f>(0.7*B186)</f>
        <v>207891.82091800589</v>
      </c>
      <c r="M186" s="97">
        <f t="shared" si="160"/>
        <v>1.2626759380953808E-2</v>
      </c>
      <c r="N186" s="82"/>
      <c r="O186" s="86"/>
      <c r="P186" s="22">
        <f>IF(D186&gt;B186,D186*0.013,0)</f>
        <v>3968.0981027629664</v>
      </c>
      <c r="Q186" s="20">
        <f>Q181+SUM(P183:P186)</f>
        <v>194883.51928346476</v>
      </c>
      <c r="R186" s="16">
        <f>R185+C186+I185</f>
        <v>496153.73677785316</v>
      </c>
      <c r="S186" s="29">
        <f>(R186-(B108+SUM(I108:I185)))/(B108+SUM(I108:I185))</f>
        <v>4.437244492280338</v>
      </c>
      <c r="T186" s="29">
        <f t="shared" si="158"/>
        <v>2.7778870638098363E-2</v>
      </c>
    </row>
    <row r="187" spans="1:20" ht="15" thickBot="1">
      <c r="A187" s="2"/>
      <c r="B187" s="3"/>
      <c r="C187" s="14"/>
      <c r="D187" s="4"/>
      <c r="E187" s="4"/>
      <c r="F187" s="4"/>
      <c r="G187" s="4"/>
      <c r="H187" s="62"/>
      <c r="I187" s="4"/>
      <c r="J187" s="4"/>
      <c r="K187" s="4"/>
      <c r="L187" s="5"/>
      <c r="M187" s="4"/>
      <c r="N187" s="4"/>
      <c r="O187" s="4"/>
      <c r="P187" s="4"/>
      <c r="Q187" s="4"/>
      <c r="R187" s="4"/>
      <c r="S187" s="30"/>
      <c r="T187" s="30"/>
    </row>
    <row r="188" spans="1:20">
      <c r="A188" s="1">
        <f>A186+7</f>
        <v>45585</v>
      </c>
      <c r="B188" s="19">
        <f>D186+I186-P186</f>
        <v>301270.21749438834</v>
      </c>
      <c r="C188" s="70">
        <f>F188*G188</f>
        <v>8250</v>
      </c>
      <c r="D188" s="16">
        <f>B188+C188</f>
        <v>309520.21749438834</v>
      </c>
      <c r="E188" s="16">
        <f>maximum_lot_size</f>
        <v>75</v>
      </c>
      <c r="F188" s="16">
        <f>E188</f>
        <v>75</v>
      </c>
      <c r="G188" s="95">
        <f>maximum_lot_pip_size</f>
        <v>110</v>
      </c>
      <c r="H188" s="63"/>
      <c r="I188" s="23"/>
      <c r="J188" s="23"/>
      <c r="K188" s="16">
        <f>D188+I188-J188</f>
        <v>309520.21749438834</v>
      </c>
      <c r="L188" s="83">
        <f>(0.7*B188)</f>
        <v>210889.15224607184</v>
      </c>
      <c r="M188" s="97">
        <f>E188*50/B188</f>
        <v>1.2447297416877424E-2</v>
      </c>
      <c r="N188" s="82"/>
      <c r="O188" s="85"/>
      <c r="P188" s="22">
        <f>IF(D188&gt;B188,D188*0.013,0)</f>
        <v>4023.7628274270483</v>
      </c>
      <c r="Q188" s="20"/>
      <c r="R188" s="16">
        <f>R186+C188+I186</f>
        <v>504403.73677785316</v>
      </c>
      <c r="S188" s="29">
        <f>(R188-(B108+SUM(I108:I186)))/(B108+SUM(I108:I186))</f>
        <v>4.5276545078384736</v>
      </c>
      <c r="T188" s="29">
        <f>D188/B188-1</f>
        <v>2.7384054317130424E-2</v>
      </c>
    </row>
    <row r="189" spans="1:20">
      <c r="A189" s="1">
        <f>A188+7</f>
        <v>45592</v>
      </c>
      <c r="B189" s="19">
        <f>D188+I188-P188</f>
        <v>305496.45466696128</v>
      </c>
      <c r="C189" s="70">
        <f>F189*G189</f>
        <v>8250</v>
      </c>
      <c r="D189" s="20">
        <f>B189+C189</f>
        <v>313746.45466696128</v>
      </c>
      <c r="E189" s="16">
        <f>maximum_lot_size</f>
        <v>75</v>
      </c>
      <c r="F189" s="16">
        <f>E189</f>
        <v>75</v>
      </c>
      <c r="G189" s="95">
        <f>maximum_lot_pip_size</f>
        <v>110</v>
      </c>
      <c r="H189" s="63"/>
      <c r="I189" s="23"/>
      <c r="J189" s="23"/>
      <c r="K189" s="20">
        <f>D189+I189-J189</f>
        <v>313746.45466696128</v>
      </c>
      <c r="L189" s="83">
        <f>(0.7*B189)</f>
        <v>213847.51826687288</v>
      </c>
      <c r="M189" s="97">
        <f>E189*50/B189</f>
        <v>1.2275101536245598E-2</v>
      </c>
      <c r="N189" s="82"/>
      <c r="O189" s="85"/>
      <c r="P189" s="22">
        <f>IF(D189&gt;B189,D189*0.013,0)</f>
        <v>4078.7039106704965</v>
      </c>
      <c r="Q189" s="20"/>
      <c r="R189" s="16">
        <f>R188+C189+I188</f>
        <v>512653.73677785316</v>
      </c>
      <c r="S189" s="29">
        <f>(R189-(B108+SUM(I108:I188)))/(B108+SUM(I108:I188))</f>
        <v>4.6180645233966091</v>
      </c>
      <c r="T189" s="29">
        <f t="shared" ref="T189:T191" si="161">D189/B189-1</f>
        <v>2.7005223379740206E-2</v>
      </c>
    </row>
    <row r="190" spans="1:20">
      <c r="A190" s="1">
        <f>A189+7</f>
        <v>45599</v>
      </c>
      <c r="B190" s="19">
        <f>D189+I189-P189</f>
        <v>309667.7507562908</v>
      </c>
      <c r="C190" s="70">
        <f t="shared" ref="C190:C191" si="162">F190*G190</f>
        <v>8250</v>
      </c>
      <c r="D190" s="20">
        <f>B190+C190</f>
        <v>317917.7507562908</v>
      </c>
      <c r="E190" s="16">
        <f>maximum_lot_size</f>
        <v>75</v>
      </c>
      <c r="F190" s="16">
        <f>E190</f>
        <v>75</v>
      </c>
      <c r="G190" s="95">
        <f>maximum_lot_pip_size</f>
        <v>110</v>
      </c>
      <c r="H190" s="63"/>
      <c r="I190" s="23"/>
      <c r="J190" s="23"/>
      <c r="K190" s="20">
        <f>D190+I190-J190</f>
        <v>317917.7507562908</v>
      </c>
      <c r="L190" s="83">
        <f>(0.7*B190)</f>
        <v>216767.42552940355</v>
      </c>
      <c r="M190" s="97">
        <f t="shared" ref="M190:M191" si="163">E190*50/B190</f>
        <v>1.2109753084851443E-2</v>
      </c>
      <c r="N190" s="82"/>
      <c r="O190" s="85"/>
      <c r="P190" s="22">
        <f>IF(D190&gt;B190,D190*0.013,0)</f>
        <v>4132.9307598317801</v>
      </c>
      <c r="Q190" s="20"/>
      <c r="R190" s="16">
        <f>R189+C190+I189</f>
        <v>520903.73677785316</v>
      </c>
      <c r="S190" s="29">
        <f>(R190-(B108+SUM(I108:I189)))/(B108+SUM(I108:I189))</f>
        <v>4.7084745389547447</v>
      </c>
      <c r="T190" s="29">
        <f t="shared" si="161"/>
        <v>2.6641456786673068E-2</v>
      </c>
    </row>
    <row r="191" spans="1:20" ht="15" thickBot="1">
      <c r="A191" s="6">
        <f>A190+7</f>
        <v>45606</v>
      </c>
      <c r="B191" s="19">
        <f>D190+I190-P190</f>
        <v>313784.819996459</v>
      </c>
      <c r="C191" s="70">
        <f t="shared" si="162"/>
        <v>8250</v>
      </c>
      <c r="D191" s="20">
        <f>B191+C191</f>
        <v>322034.819996459</v>
      </c>
      <c r="E191" s="16">
        <f>maximum_lot_size</f>
        <v>75</v>
      </c>
      <c r="F191" s="16">
        <f>E191</f>
        <v>75</v>
      </c>
      <c r="G191" s="95">
        <f>maximum_lot_pip_size</f>
        <v>110</v>
      </c>
      <c r="H191" s="63"/>
      <c r="I191" s="25"/>
      <c r="J191" s="25"/>
      <c r="K191" s="20">
        <f>D191+I191-J191</f>
        <v>322034.819996459</v>
      </c>
      <c r="L191" s="83">
        <f>(0.7*B191)</f>
        <v>219649.3739975213</v>
      </c>
      <c r="M191" s="97">
        <f t="shared" si="163"/>
        <v>1.1950864927252752E-2</v>
      </c>
      <c r="N191" s="82"/>
      <c r="O191" s="86"/>
      <c r="P191" s="22">
        <f>IF(D191&gt;B191,D191*0.013,0)</f>
        <v>4186.4526599539668</v>
      </c>
      <c r="Q191" s="20">
        <f>Q186+SUM(P188:P191)</f>
        <v>211305.36944134804</v>
      </c>
      <c r="R191" s="16">
        <f>R190+C191+I190</f>
        <v>529153.73677785322</v>
      </c>
      <c r="S191" s="29">
        <f>(R191-(B108+SUM(I108:I190)))/(B108+SUM(I108:I190))</f>
        <v>4.7988845545128811</v>
      </c>
      <c r="T191" s="29">
        <f t="shared" si="161"/>
        <v>2.6291902839955972E-2</v>
      </c>
    </row>
    <row r="192" spans="1:20" ht="15" thickBot="1">
      <c r="A192" s="2"/>
      <c r="B192" s="3"/>
      <c r="C192" s="4"/>
      <c r="D192" s="4"/>
      <c r="E192" s="4"/>
      <c r="F192" s="4"/>
      <c r="G192" s="4"/>
      <c r="H192" s="62"/>
      <c r="I192" s="4"/>
      <c r="J192" s="4"/>
      <c r="K192" s="4"/>
      <c r="L192" s="5"/>
      <c r="M192" s="4"/>
      <c r="N192" s="4"/>
      <c r="O192" s="4"/>
      <c r="P192" s="4"/>
      <c r="Q192" s="4"/>
      <c r="R192" s="4"/>
      <c r="S192" s="30"/>
      <c r="T192" s="30"/>
    </row>
    <row r="193" spans="1:20">
      <c r="A193" s="1">
        <f>A191+7</f>
        <v>45613</v>
      </c>
      <c r="B193" s="19">
        <f>D191+I191-P191</f>
        <v>317848.36733650503</v>
      </c>
      <c r="C193" s="70">
        <f>F193*G193</f>
        <v>8250</v>
      </c>
      <c r="D193" s="16">
        <f>B193+C193</f>
        <v>326098.36733650503</v>
      </c>
      <c r="E193" s="16">
        <f>maximum_lot_size</f>
        <v>75</v>
      </c>
      <c r="F193" s="16">
        <f>E193</f>
        <v>75</v>
      </c>
      <c r="G193" s="95">
        <f>maximum_lot_pip_size</f>
        <v>110</v>
      </c>
      <c r="H193" s="63"/>
      <c r="I193" s="23"/>
      <c r="J193" s="23"/>
      <c r="K193" s="16">
        <f>D193+I193-J193</f>
        <v>326098.36733650503</v>
      </c>
      <c r="L193" s="83">
        <f>(0.7*B193)</f>
        <v>222493.85713555352</v>
      </c>
      <c r="M193" s="97">
        <f>E193*50/B193</f>
        <v>1.1798078534818734E-2</v>
      </c>
      <c r="N193" s="82"/>
      <c r="O193" s="85"/>
      <c r="P193" s="22">
        <f>IF(D193&gt;B193,D193*0.013,0)</f>
        <v>4239.2787753745652</v>
      </c>
      <c r="Q193" s="20"/>
      <c r="R193" s="16">
        <f>R191+C193+I191</f>
        <v>537403.73677785322</v>
      </c>
      <c r="S193" s="29">
        <f>(R193-(B108+SUM(I108:I191)))/(B108+SUM(I108:I191))</f>
        <v>4.8892945700710166</v>
      </c>
      <c r="T193" s="29">
        <f>D193/B193-1</f>
        <v>2.5955772776601105E-2</v>
      </c>
    </row>
    <row r="194" spans="1:20">
      <c r="A194" s="1">
        <f>A193+7</f>
        <v>45620</v>
      </c>
      <c r="B194" s="19">
        <f>D193+I193-P193</f>
        <v>321859.08856113045</v>
      </c>
      <c r="C194" s="70">
        <f>F194*G194</f>
        <v>8250</v>
      </c>
      <c r="D194" s="20">
        <f>B194+C194</f>
        <v>330109.08856113045</v>
      </c>
      <c r="E194" s="16">
        <f>maximum_lot_size</f>
        <v>75</v>
      </c>
      <c r="F194" s="16">
        <f>E194</f>
        <v>75</v>
      </c>
      <c r="G194" s="95">
        <f>maximum_lot_pip_size</f>
        <v>110</v>
      </c>
      <c r="H194" s="63"/>
      <c r="I194" s="23"/>
      <c r="J194" s="23"/>
      <c r="K194" s="20">
        <f>D194+I194-J194</f>
        <v>330109.08856113045</v>
      </c>
      <c r="L194" s="83">
        <f>(0.7*B194)</f>
        <v>225301.3619927913</v>
      </c>
      <c r="M194" s="97">
        <f>E194*50/B194</f>
        <v>1.165106139076065E-2</v>
      </c>
      <c r="N194" s="82"/>
      <c r="O194" s="85"/>
      <c r="P194" s="22">
        <f>IF(D194&gt;B194,D194*0.013,0)</f>
        <v>4291.4181512946961</v>
      </c>
      <c r="Q194" s="20"/>
      <c r="R194" s="16">
        <f>R193+C194+I193</f>
        <v>545653.73677785322</v>
      </c>
      <c r="S194" s="29">
        <f>(R194-(B108+SUM(I108:I193)))/(B108+SUM(I108:I193))</f>
        <v>4.9797045856291522</v>
      </c>
      <c r="T194" s="29">
        <f t="shared" ref="T194:T196" si="164">D194/B194-1</f>
        <v>2.5632335059673439E-2</v>
      </c>
    </row>
    <row r="195" spans="1:20">
      <c r="A195" s="1">
        <f>A194+7</f>
        <v>45627</v>
      </c>
      <c r="B195" s="19">
        <f>D194+I194-P194</f>
        <v>325817.67040983576</v>
      </c>
      <c r="C195" s="70">
        <f t="shared" ref="C195:C196" si="165">F195*G195</f>
        <v>8250</v>
      </c>
      <c r="D195" s="20">
        <f>B195+C195</f>
        <v>334067.67040983576</v>
      </c>
      <c r="E195" s="16">
        <f>maximum_lot_size</f>
        <v>75</v>
      </c>
      <c r="F195" s="16">
        <f>E195</f>
        <v>75</v>
      </c>
      <c r="G195" s="95">
        <f>maximum_lot_pip_size</f>
        <v>110</v>
      </c>
      <c r="H195" s="63"/>
      <c r="I195" s="23"/>
      <c r="J195" s="23"/>
      <c r="K195" s="20">
        <f>D195+I195-J195</f>
        <v>334067.67040983576</v>
      </c>
      <c r="L195" s="83">
        <f>(0.7*B195)</f>
        <v>228072.36928688502</v>
      </c>
      <c r="M195" s="97">
        <f t="shared" ref="M195:M196" si="166">E195*50/B195</f>
        <v>1.1509504672607208E-2</v>
      </c>
      <c r="N195" s="82"/>
      <c r="O195" s="85"/>
      <c r="P195" s="22">
        <f>IF(D195&gt;B195,D195*0.013,0)</f>
        <v>4342.8797153278647</v>
      </c>
      <c r="Q195" s="20"/>
      <c r="R195" s="16">
        <f>R194+C195+I194</f>
        <v>553903.73677785322</v>
      </c>
      <c r="S195" s="29">
        <f>(R195-(B108+SUM(I108:I194)))/(B108+SUM(I108:I194))</f>
        <v>5.0701146011872877</v>
      </c>
      <c r="T195" s="29">
        <f t="shared" si="164"/>
        <v>2.532091027973582E-2</v>
      </c>
    </row>
    <row r="196" spans="1:20" ht="15" thickBot="1">
      <c r="A196" s="6">
        <f>A195+7</f>
        <v>45634</v>
      </c>
      <c r="B196" s="19">
        <f>D195+I195-P195</f>
        <v>329724.79069450789</v>
      </c>
      <c r="C196" s="70">
        <f t="shared" si="165"/>
        <v>8250</v>
      </c>
      <c r="D196" s="20">
        <f>B196+C196</f>
        <v>337974.79069450789</v>
      </c>
      <c r="E196" s="16">
        <f>maximum_lot_size</f>
        <v>75</v>
      </c>
      <c r="F196" s="16">
        <f>E196</f>
        <v>75</v>
      </c>
      <c r="G196" s="95">
        <f>maximum_lot_pip_size</f>
        <v>110</v>
      </c>
      <c r="H196" s="63"/>
      <c r="I196" s="25"/>
      <c r="J196" s="25"/>
      <c r="K196" s="20">
        <f>D196+I196-J196</f>
        <v>337974.79069450789</v>
      </c>
      <c r="L196" s="83">
        <f>(0.7*B196)</f>
        <v>230807.35348615551</v>
      </c>
      <c r="M196" s="97">
        <f t="shared" si="166"/>
        <v>1.137312117812336E-2</v>
      </c>
      <c r="N196" s="82"/>
      <c r="O196" s="86"/>
      <c r="P196" s="22">
        <f>IF(D196&gt;B196,D196*0.013,0)</f>
        <v>4393.6722790286021</v>
      </c>
      <c r="Q196" s="20">
        <f>Q191+SUM(P193:P196)</f>
        <v>228572.61836237376</v>
      </c>
      <c r="R196" s="16">
        <f>R195+C196+I195</f>
        <v>562153.73677785322</v>
      </c>
      <c r="S196" s="29">
        <f>(R196-(B108+SUM(I108:I195)))/(B108+SUM(I108:I195))</f>
        <v>5.1605246167454233</v>
      </c>
      <c r="T196" s="29">
        <f t="shared" si="164"/>
        <v>2.5020866591871416E-2</v>
      </c>
    </row>
    <row r="197" spans="1:20" ht="15" thickBot="1">
      <c r="A197" s="2"/>
      <c r="B197" s="3"/>
      <c r="C197" s="14"/>
      <c r="D197" s="4"/>
      <c r="E197" s="4"/>
      <c r="F197" s="4"/>
      <c r="G197" s="4"/>
      <c r="H197" s="62"/>
      <c r="I197" s="4"/>
      <c r="J197" s="4"/>
      <c r="K197" s="4"/>
      <c r="L197" s="5"/>
      <c r="M197" s="4"/>
      <c r="N197" s="4"/>
      <c r="O197" s="4"/>
      <c r="P197" s="4"/>
      <c r="Q197" s="4"/>
      <c r="R197" s="4"/>
      <c r="S197" s="30"/>
      <c r="T197" s="30"/>
    </row>
    <row r="198" spans="1:20">
      <c r="A198" s="1">
        <f>A196+7</f>
        <v>45641</v>
      </c>
      <c r="B198" s="19">
        <f>D196+I196-P196</f>
        <v>333581.11841547926</v>
      </c>
      <c r="C198" s="70">
        <f>F198*G198</f>
        <v>8250</v>
      </c>
      <c r="D198" s="16">
        <f>B198+C198</f>
        <v>341831.11841547926</v>
      </c>
      <c r="E198" s="16">
        <f>maximum_lot_size</f>
        <v>75</v>
      </c>
      <c r="F198" s="16">
        <f>E198</f>
        <v>75</v>
      </c>
      <c r="G198" s="95">
        <f>maximum_lot_pip_size</f>
        <v>110</v>
      </c>
      <c r="H198" s="63"/>
      <c r="I198" s="23"/>
      <c r="J198" s="23"/>
      <c r="K198" s="16">
        <f>D198+I198-J198</f>
        <v>341831.11841547926</v>
      </c>
      <c r="L198" s="83">
        <f>(0.7*B198)</f>
        <v>233506.78289083546</v>
      </c>
      <c r="M198" s="97">
        <f>E198*50/B198</f>
        <v>1.1241643465351447E-2</v>
      </c>
      <c r="N198" s="82"/>
      <c r="O198" s="85"/>
      <c r="P198" s="22">
        <f>IF(D198&gt;B198,D198*0.013,0)</f>
        <v>4443.8045394012297</v>
      </c>
      <c r="Q198" s="20"/>
      <c r="R198" s="16">
        <f>R196+C198+I196</f>
        <v>570403.73677785322</v>
      </c>
      <c r="S198" s="29">
        <f>(R198-(B108+SUM(I108:I196)))/(B108+SUM(I108:I196))</f>
        <v>5.2509346323035588</v>
      </c>
      <c r="T198" s="29">
        <f>D198/B198-1</f>
        <v>2.4731615623773129E-2</v>
      </c>
    </row>
    <row r="199" spans="1:20">
      <c r="A199" s="1">
        <f>A198+7</f>
        <v>45648</v>
      </c>
      <c r="B199" s="19">
        <f>D198+I198-P198</f>
        <v>337387.313876078</v>
      </c>
      <c r="C199" s="70">
        <f>F199*G199</f>
        <v>8250</v>
      </c>
      <c r="D199" s="20">
        <f>B199+C199</f>
        <v>345637.313876078</v>
      </c>
      <c r="E199" s="16">
        <f>maximum_lot_size</f>
        <v>75</v>
      </c>
      <c r="F199" s="16">
        <f>E199</f>
        <v>75</v>
      </c>
      <c r="G199" s="95">
        <f>maximum_lot_pip_size</f>
        <v>110</v>
      </c>
      <c r="H199" s="63"/>
      <c r="I199" s="23"/>
      <c r="J199" s="23"/>
      <c r="K199" s="20">
        <f>D199+I199-J199</f>
        <v>345637.313876078</v>
      </c>
      <c r="L199" s="83">
        <f>(0.7*B199)</f>
        <v>236171.11971325459</v>
      </c>
      <c r="M199" s="97">
        <f>E199*50/B199</f>
        <v>1.1114822181421354E-2</v>
      </c>
      <c r="N199" s="82"/>
      <c r="O199" s="85"/>
      <c r="P199" s="22">
        <f>IF(D199&gt;B199,D199*0.013,0)</f>
        <v>4493.2850803890142</v>
      </c>
      <c r="Q199" s="20"/>
      <c r="R199" s="16">
        <f>R198+C199+I198</f>
        <v>578653.73677785322</v>
      </c>
      <c r="S199" s="29">
        <f>(R199-(B108+SUM(I108:I198)))/(B108+SUM(I108:I198))</f>
        <v>5.3413446478616944</v>
      </c>
      <c r="T199" s="29">
        <f t="shared" ref="T199:T201" si="167">D199/B199-1</f>
        <v>2.4452608799127029E-2</v>
      </c>
    </row>
    <row r="200" spans="1:20">
      <c r="A200" s="1">
        <f>A199+7</f>
        <v>45655</v>
      </c>
      <c r="B200" s="19">
        <f>D199+I199-P199</f>
        <v>341144.028795689</v>
      </c>
      <c r="C200" s="70">
        <f t="shared" ref="C200:C201" si="168">F200*G200</f>
        <v>8250</v>
      </c>
      <c r="D200" s="20">
        <f>B200+C200</f>
        <v>349394.028795689</v>
      </c>
      <c r="E200" s="16">
        <f>maximum_lot_size</f>
        <v>75</v>
      </c>
      <c r="F200" s="16">
        <f>E200</f>
        <v>75</v>
      </c>
      <c r="G200" s="95">
        <f>maximum_lot_pip_size</f>
        <v>110</v>
      </c>
      <c r="H200" s="63"/>
      <c r="I200" s="23"/>
      <c r="J200" s="23"/>
      <c r="K200" s="20">
        <f>D200+I200-J200</f>
        <v>349394.028795689</v>
      </c>
      <c r="L200" s="83">
        <f>(0.7*B200)</f>
        <v>238800.82015698228</v>
      </c>
      <c r="M200" s="97">
        <f t="shared" ref="M200:M201" si="169">E200*50/B200</f>
        <v>1.099242455815011E-2</v>
      </c>
      <c r="N200" s="82"/>
      <c r="O200" s="85"/>
      <c r="P200" s="22">
        <f>IF(D200&gt;B200,D200*0.013,0)</f>
        <v>4542.1223743439568</v>
      </c>
      <c r="Q200" s="20"/>
      <c r="R200" s="16">
        <f>R199+C200+I199</f>
        <v>586903.73677785322</v>
      </c>
      <c r="S200" s="29">
        <f>(R200-(B108+SUM(I108:I199)))/(B108+SUM(I108:I199))</f>
        <v>5.4317546634198299</v>
      </c>
      <c r="T200" s="29">
        <f t="shared" si="167"/>
        <v>2.418333402793027E-2</v>
      </c>
    </row>
    <row r="201" spans="1:20" ht="15" thickBot="1">
      <c r="A201" s="6">
        <f>A200+7</f>
        <v>45662</v>
      </c>
      <c r="B201" s="19">
        <f>D200+I200-P200</f>
        <v>344851.90642134502</v>
      </c>
      <c r="C201" s="70">
        <f t="shared" si="168"/>
        <v>8250</v>
      </c>
      <c r="D201" s="20">
        <f>B201+C201</f>
        <v>353101.90642134502</v>
      </c>
      <c r="E201" s="16">
        <f>maximum_lot_size</f>
        <v>75</v>
      </c>
      <c r="F201" s="16">
        <f>E201</f>
        <v>75</v>
      </c>
      <c r="G201" s="95">
        <f>maximum_lot_pip_size</f>
        <v>110</v>
      </c>
      <c r="H201" s="63"/>
      <c r="I201" s="25"/>
      <c r="J201" s="25"/>
      <c r="K201" s="20">
        <f>D201+I201-J201</f>
        <v>353101.90642134502</v>
      </c>
      <c r="L201" s="83">
        <f>(0.7*B201)</f>
        <v>241396.33449494149</v>
      </c>
      <c r="M201" s="97">
        <f t="shared" si="169"/>
        <v>1.0874233055328383E-2</v>
      </c>
      <c r="N201" s="82"/>
      <c r="O201" s="86"/>
      <c r="P201" s="22">
        <f>IF(D201&gt;B201,D201*0.013,0)</f>
        <v>4590.3247834774847</v>
      </c>
      <c r="Q201" s="20">
        <f>Q196+SUM(P198:P201)</f>
        <v>246642.15513998544</v>
      </c>
      <c r="R201" s="16">
        <f>R200+C201+I200</f>
        <v>595153.73677785322</v>
      </c>
      <c r="S201" s="29">
        <f>(R201-(B108+SUM(I108:I200)))/(B108+SUM(I108:I200))</f>
        <v>5.5221646789779655</v>
      </c>
      <c r="T201" s="29">
        <f t="shared" si="167"/>
        <v>2.3923312721722434E-2</v>
      </c>
    </row>
    <row r="202" spans="1:20" ht="15" thickBot="1">
      <c r="A202" s="2"/>
      <c r="B202" s="3"/>
      <c r="C202" s="14"/>
      <c r="D202" s="4"/>
      <c r="E202" s="4"/>
      <c r="F202" s="4"/>
      <c r="G202" s="4"/>
      <c r="H202" s="62"/>
      <c r="I202" s="4"/>
      <c r="J202" s="4"/>
      <c r="K202" s="4"/>
      <c r="L202" s="5"/>
      <c r="M202" s="4"/>
      <c r="N202" s="4"/>
      <c r="O202" s="4"/>
      <c r="P202" s="4"/>
      <c r="Q202" s="4"/>
      <c r="R202" s="4"/>
      <c r="S202" s="30"/>
      <c r="T202" s="30"/>
    </row>
    <row r="203" spans="1:20">
      <c r="A203" s="1">
        <f>A201+7</f>
        <v>45669</v>
      </c>
      <c r="B203" s="19">
        <f>D201+I201-P201</f>
        <v>348511.58163786755</v>
      </c>
      <c r="C203" s="70">
        <f>F203*G203</f>
        <v>8250</v>
      </c>
      <c r="D203" s="16">
        <f>B203+C203</f>
        <v>356761.58163786755</v>
      </c>
      <c r="E203" s="16">
        <f>maximum_lot_size</f>
        <v>75</v>
      </c>
      <c r="F203" s="16">
        <f>E203</f>
        <v>75</v>
      </c>
      <c r="G203" s="95">
        <f>maximum_lot_pip_size</f>
        <v>110</v>
      </c>
      <c r="H203" s="63"/>
      <c r="I203" s="23"/>
      <c r="J203" s="23"/>
      <c r="K203" s="16">
        <f>D203+I203-J203</f>
        <v>356761.58163786755</v>
      </c>
      <c r="L203" s="83">
        <f>(0.7*B203)</f>
        <v>243958.10714650727</v>
      </c>
      <c r="M203" s="97">
        <f>E203*50/B203</f>
        <v>1.0760044135051331E-2</v>
      </c>
      <c r="N203" s="82"/>
      <c r="O203" s="85"/>
      <c r="P203" s="22">
        <f>IF(D203&gt;B203,D203*0.013,0)</f>
        <v>4637.9005612922783</v>
      </c>
      <c r="Q203" s="20"/>
      <c r="R203" s="16">
        <f>R201+C203+I201</f>
        <v>603403.73677785322</v>
      </c>
      <c r="S203" s="29">
        <f>(R203-(B108+SUM(I108:I201)))/(B108+SUM(I108:I201))</f>
        <v>5.612574694536101</v>
      </c>
      <c r="T203" s="29">
        <f>D203/B203-1</f>
        <v>2.3672097097112932E-2</v>
      </c>
    </row>
    <row r="204" spans="1:20">
      <c r="A204" s="1">
        <f>A203+7</f>
        <v>45676</v>
      </c>
      <c r="B204" s="19">
        <f>D203+I203-P203</f>
        <v>352123.68107657525</v>
      </c>
      <c r="C204" s="70">
        <f>F204*G204</f>
        <v>8250</v>
      </c>
      <c r="D204" s="20">
        <f>B204+C204</f>
        <v>360373.68107657525</v>
      </c>
      <c r="E204" s="16">
        <f>maximum_lot_size</f>
        <v>75</v>
      </c>
      <c r="F204" s="16">
        <f>E204</f>
        <v>75</v>
      </c>
      <c r="G204" s="95">
        <f>maximum_lot_pip_size</f>
        <v>110</v>
      </c>
      <c r="H204" s="63"/>
      <c r="I204" s="23"/>
      <c r="J204" s="23"/>
      <c r="K204" s="20">
        <f>D204+I204-J204</f>
        <v>360373.68107657525</v>
      </c>
      <c r="L204" s="83">
        <f>(0.7*B204)</f>
        <v>246486.57675360265</v>
      </c>
      <c r="M204" s="97">
        <f>E204*50/B204</f>
        <v>1.0649667152560804E-2</v>
      </c>
      <c r="N204" s="82"/>
      <c r="O204" s="85"/>
      <c r="P204" s="22">
        <f>IF(D204&gt;B204,D204*0.013,0)</f>
        <v>4684.8578539954779</v>
      </c>
      <c r="Q204" s="20"/>
      <c r="R204" s="16">
        <f>R203+C204+I203</f>
        <v>611653.73677785322</v>
      </c>
      <c r="S204" s="29">
        <f>(R204-(B108+SUM(I108:I203)))/(B108+SUM(I108:I203))</f>
        <v>5.7029847100942366</v>
      </c>
      <c r="T204" s="29">
        <f t="shared" ref="T204:T206" si="170">D204/B204-1</f>
        <v>2.3429267735633807E-2</v>
      </c>
    </row>
    <row r="205" spans="1:20">
      <c r="A205" s="1">
        <f>A204+7</f>
        <v>45683</v>
      </c>
      <c r="B205" s="19">
        <f>D204+I204-P204</f>
        <v>355688.82322257978</v>
      </c>
      <c r="C205" s="70">
        <f t="shared" ref="C205:C206" si="171">F205*G205</f>
        <v>8250</v>
      </c>
      <c r="D205" s="20">
        <f>B205+C205</f>
        <v>363938.82322257978</v>
      </c>
      <c r="E205" s="16">
        <f>maximum_lot_size</f>
        <v>75</v>
      </c>
      <c r="F205" s="16">
        <f>E205</f>
        <v>75</v>
      </c>
      <c r="G205" s="95">
        <f>maximum_lot_pip_size</f>
        <v>110</v>
      </c>
      <c r="H205" s="63"/>
      <c r="I205" s="23"/>
      <c r="J205" s="23"/>
      <c r="K205" s="20">
        <f>D205+I205-J205</f>
        <v>363938.82322257978</v>
      </c>
      <c r="L205" s="83">
        <f>(0.7*B205)</f>
        <v>248982.17625580583</v>
      </c>
      <c r="M205" s="97">
        <f t="shared" ref="M205:M206" si="172">E205*50/B205</f>
        <v>1.0542923350878974E-2</v>
      </c>
      <c r="N205" s="82"/>
      <c r="O205" s="85"/>
      <c r="P205" s="22">
        <f>IF(D205&gt;B205,D205*0.013,0)</f>
        <v>4731.2047018935373</v>
      </c>
      <c r="Q205" s="20"/>
      <c r="R205" s="16">
        <f>R204+C205+I204</f>
        <v>619903.73677785322</v>
      </c>
      <c r="S205" s="29">
        <f>(R205-(B108+SUM(I108:I204)))/(B108+SUM(I108:I204))</f>
        <v>5.7933947256523712</v>
      </c>
      <c r="T205" s="29">
        <f t="shared" si="170"/>
        <v>2.3194431371933666E-2</v>
      </c>
    </row>
    <row r="206" spans="1:20" ht="15" thickBot="1">
      <c r="A206" s="6">
        <f>A205+7</f>
        <v>45690</v>
      </c>
      <c r="B206" s="19">
        <f>D205+I205-P205</f>
        <v>359207.61852068623</v>
      </c>
      <c r="C206" s="70">
        <f t="shared" si="171"/>
        <v>8250</v>
      </c>
      <c r="D206" s="20">
        <f>B206+C206</f>
        <v>367457.61852068623</v>
      </c>
      <c r="E206" s="16">
        <f>maximum_lot_size</f>
        <v>75</v>
      </c>
      <c r="F206" s="16">
        <f>E206</f>
        <v>75</v>
      </c>
      <c r="G206" s="95">
        <f>maximum_lot_pip_size</f>
        <v>110</v>
      </c>
      <c r="H206" s="63"/>
      <c r="I206" s="25"/>
      <c r="J206" s="25"/>
      <c r="K206" s="20">
        <f>D206+I206-J206</f>
        <v>367457.61852068623</v>
      </c>
      <c r="L206" s="83">
        <f>(0.7*B206)</f>
        <v>251445.33296448033</v>
      </c>
      <c r="M206" s="97">
        <f t="shared" si="172"/>
        <v>1.0439644948076298E-2</v>
      </c>
      <c r="N206" s="82"/>
      <c r="O206" s="86"/>
      <c r="P206" s="22">
        <f>IF(D206&gt;B206,D206*0.013,0)</f>
        <v>4776.9490407689209</v>
      </c>
      <c r="Q206" s="20">
        <f>Q201+SUM(P203:P206)</f>
        <v>265473.06729793566</v>
      </c>
      <c r="R206" s="16">
        <f>R205+C206+I205</f>
        <v>628153.73677785322</v>
      </c>
      <c r="S206" s="29">
        <f>(R206-(B108+SUM(I108:I205)))/(B108+SUM(I108:I205))</f>
        <v>5.8838047412105068</v>
      </c>
      <c r="T206" s="29">
        <f t="shared" si="170"/>
        <v>2.2967218885767915E-2</v>
      </c>
    </row>
    <row r="207" spans="1:20" ht="15" thickBot="1">
      <c r="A207" s="2"/>
      <c r="B207" s="3"/>
      <c r="C207" s="14"/>
      <c r="D207" s="4"/>
      <c r="E207" s="4"/>
      <c r="F207" s="4"/>
      <c r="G207" s="4"/>
      <c r="H207" s="62"/>
      <c r="I207" s="4"/>
      <c r="J207" s="4"/>
      <c r="K207" s="4"/>
      <c r="L207" s="5"/>
      <c r="M207" s="4"/>
      <c r="N207" s="4"/>
      <c r="O207" s="4"/>
      <c r="P207" s="4"/>
      <c r="Q207" s="4"/>
      <c r="R207" s="4"/>
      <c r="S207" s="30"/>
      <c r="T207" s="30"/>
    </row>
    <row r="208" spans="1:20">
      <c r="A208" s="1">
        <f>A206+7</f>
        <v>45697</v>
      </c>
      <c r="B208" s="19">
        <f>D206+I206-P206</f>
        <v>362680.66947991733</v>
      </c>
      <c r="C208" s="70">
        <f>F208*G208</f>
        <v>8250</v>
      </c>
      <c r="D208" s="16">
        <f>B208+C208</f>
        <v>370930.66947991733</v>
      </c>
      <c r="E208" s="16">
        <f>maximum_lot_size</f>
        <v>75</v>
      </c>
      <c r="F208" s="16">
        <f>E208</f>
        <v>75</v>
      </c>
      <c r="G208" s="95">
        <f>maximum_lot_pip_size</f>
        <v>110</v>
      </c>
      <c r="H208" s="63"/>
      <c r="I208" s="23"/>
      <c r="J208" s="23"/>
      <c r="K208" s="16">
        <f>D208+I208-J208</f>
        <v>370930.66947991733</v>
      </c>
      <c r="L208" s="83">
        <f>(0.7*B208)</f>
        <v>253876.46863594212</v>
      </c>
      <c r="M208" s="97">
        <f>E208*50/B208</f>
        <v>1.0339674307366547E-2</v>
      </c>
      <c r="N208" s="82"/>
      <c r="O208" s="21"/>
      <c r="P208" s="22">
        <f>IF(D208&gt;B208,D208*0.013,0)</f>
        <v>4822.0987032389248</v>
      </c>
      <c r="Q208" s="20"/>
      <c r="R208" s="16">
        <f>R206+C208+I206</f>
        <v>636403.73677785322</v>
      </c>
      <c r="S208" s="29">
        <f>(R208-(B108+SUM(I108:I206)))/(B108+SUM(I108:I206))</f>
        <v>5.9742147567686423</v>
      </c>
      <c r="T208" s="29">
        <f>D208/B208-1</f>
        <v>2.2747283476206359E-2</v>
      </c>
    </row>
    <row r="209" spans="1:20">
      <c r="A209" s="1">
        <f>A208+7</f>
        <v>45704</v>
      </c>
      <c r="B209" s="19">
        <f>D208+I208-P208</f>
        <v>366108.57077667839</v>
      </c>
      <c r="C209" s="70">
        <f>F209*G209</f>
        <v>8250</v>
      </c>
      <c r="D209" s="20">
        <f>B209+C209</f>
        <v>374358.57077667839</v>
      </c>
      <c r="E209" s="16">
        <f>maximum_lot_size</f>
        <v>75</v>
      </c>
      <c r="F209" s="16">
        <f>E209</f>
        <v>75</v>
      </c>
      <c r="G209" s="95">
        <f>maximum_lot_pip_size</f>
        <v>110</v>
      </c>
      <c r="H209" s="63"/>
      <c r="I209" s="23"/>
      <c r="J209" s="23"/>
      <c r="K209" s="20">
        <f>D209+I209-J209</f>
        <v>374358.57077667839</v>
      </c>
      <c r="L209" s="83">
        <f>(0.7*B209)</f>
        <v>256275.99954367484</v>
      </c>
      <c r="M209" s="97">
        <f>E209*50/B209</f>
        <v>1.0242863181390671E-2</v>
      </c>
      <c r="N209" s="82"/>
      <c r="O209" s="21"/>
      <c r="P209" s="22">
        <f>IF(D209&gt;B209,D209*0.013,0)</f>
        <v>4866.6614200968188</v>
      </c>
      <c r="Q209" s="20"/>
      <c r="R209" s="16">
        <f>R208+C209+I208</f>
        <v>644653.73677785322</v>
      </c>
      <c r="S209" s="29">
        <f>(R209-(B108+SUM(I108:I208)))/(B108+SUM(I108:I208))</f>
        <v>6.0646247723267779</v>
      </c>
      <c r="T209" s="29">
        <f t="shared" ref="T209:T211" si="173">D209/B209-1</f>
        <v>2.2534298999059565E-2</v>
      </c>
    </row>
    <row r="210" spans="1:20">
      <c r="A210" s="1">
        <f>A209+7</f>
        <v>45711</v>
      </c>
      <c r="B210" s="19">
        <f>D209+I209-P209</f>
        <v>369491.90935658157</v>
      </c>
      <c r="C210" s="70">
        <f t="shared" ref="C210:C211" si="174">F210*G210</f>
        <v>8250</v>
      </c>
      <c r="D210" s="20">
        <f>B210+C210</f>
        <v>377741.90935658157</v>
      </c>
      <c r="E210" s="16">
        <f>maximum_lot_size</f>
        <v>75</v>
      </c>
      <c r="F210" s="16">
        <f>E210</f>
        <v>75</v>
      </c>
      <c r="G210" s="95">
        <f>maximum_lot_pip_size</f>
        <v>110</v>
      </c>
      <c r="H210" s="63"/>
      <c r="I210" s="23"/>
      <c r="J210" s="23"/>
      <c r="K210" s="20">
        <f>D210+I210-J210</f>
        <v>377741.90935658157</v>
      </c>
      <c r="L210" s="83">
        <f>(0.7*B210)</f>
        <v>258644.33654960708</v>
      </c>
      <c r="M210" s="97">
        <f t="shared" ref="M210:M211" si="175">E210*50/B210</f>
        <v>1.0149072023065675E-2</v>
      </c>
      <c r="N210" s="82"/>
      <c r="O210" s="21"/>
      <c r="P210" s="22">
        <f>IF(D210&gt;B210,D210*0.013,0)</f>
        <v>4910.6448216355602</v>
      </c>
      <c r="Q210" s="20"/>
      <c r="R210" s="16">
        <f>R209+C210+I209</f>
        <v>652903.73677785322</v>
      </c>
      <c r="S210" s="29">
        <f>(R210-(B108+SUM(I108:I209)))/(B108+SUM(I108:I209))</f>
        <v>6.1550347878849134</v>
      </c>
      <c r="T210" s="29">
        <f t="shared" si="173"/>
        <v>2.2327958450744534E-2</v>
      </c>
    </row>
    <row r="211" spans="1:20" ht="15" thickBot="1">
      <c r="A211" s="1">
        <f>A210+7</f>
        <v>45718</v>
      </c>
      <c r="B211" s="19">
        <f>D210+I210-P210</f>
        <v>372831.26453494601</v>
      </c>
      <c r="C211" s="70">
        <f t="shared" si="174"/>
        <v>8250</v>
      </c>
      <c r="D211" s="20">
        <f>B211+C211</f>
        <v>381081.26453494601</v>
      </c>
      <c r="E211" s="16">
        <f>maximum_lot_size</f>
        <v>75</v>
      </c>
      <c r="F211" s="16">
        <f>E211</f>
        <v>75</v>
      </c>
      <c r="G211" s="95">
        <f>maximum_lot_pip_size</f>
        <v>110</v>
      </c>
      <c r="H211" s="63"/>
      <c r="I211" s="23"/>
      <c r="J211" s="23"/>
      <c r="K211" s="20">
        <f>D211+I211-J211</f>
        <v>381081.26453494601</v>
      </c>
      <c r="L211" s="83">
        <f>(0.7*B211)</f>
        <v>260981.88517446219</v>
      </c>
      <c r="M211" s="97">
        <f t="shared" si="175"/>
        <v>1.0058169356257158E-2</v>
      </c>
      <c r="N211" s="82"/>
      <c r="O211" s="27"/>
      <c r="P211" s="22">
        <f>IF(D211&gt;B211,D211*0.013,0)</f>
        <v>4954.0564389542978</v>
      </c>
      <c r="Q211" s="20">
        <f>Q206+SUM(P208:P211)</f>
        <v>285026.52868186124</v>
      </c>
      <c r="R211" s="16">
        <f>R210+C211+I210</f>
        <v>661153.73677785322</v>
      </c>
      <c r="S211" s="29">
        <f>(R211-(B108+SUM(I108:I210)))/(B108+SUM(I108:I210))</f>
        <v>6.245444803443049</v>
      </c>
      <c r="T211" s="29">
        <f t="shared" si="173"/>
        <v>2.2127972583765754E-2</v>
      </c>
    </row>
    <row r="212" spans="1:20" ht="15" thickBot="1">
      <c r="A212" s="2"/>
      <c r="B212" s="3"/>
      <c r="C212" s="14"/>
      <c r="D212" s="4"/>
      <c r="E212" s="4"/>
      <c r="F212" s="4"/>
      <c r="G212" s="4"/>
      <c r="H212" s="62"/>
      <c r="I212" s="4"/>
      <c r="J212" s="4"/>
      <c r="K212" s="4"/>
      <c r="L212" s="5"/>
      <c r="M212" s="4"/>
      <c r="N212" s="4"/>
      <c r="O212" s="4"/>
      <c r="P212" s="4"/>
      <c r="Q212" s="4"/>
      <c r="R212" s="4"/>
      <c r="S212" s="30"/>
      <c r="T212" s="30"/>
    </row>
    <row r="213" spans="1:20">
      <c r="A213" s="1">
        <f>A211+7</f>
        <v>45725</v>
      </c>
      <c r="B213" s="19">
        <f>D211+I211-P211</f>
        <v>376127.20809599169</v>
      </c>
      <c r="C213" s="70">
        <f>F213*G213</f>
        <v>8250</v>
      </c>
      <c r="D213" s="16">
        <f>B213+C213</f>
        <v>384377.20809599169</v>
      </c>
      <c r="E213" s="16">
        <f>maximum_lot_size</f>
        <v>75</v>
      </c>
      <c r="F213" s="16">
        <f>E213</f>
        <v>75</v>
      </c>
      <c r="G213" s="95">
        <f>maximum_lot_pip_size</f>
        <v>110</v>
      </c>
      <c r="H213" s="63"/>
      <c r="I213" s="23"/>
      <c r="J213" s="23"/>
      <c r="K213" s="16">
        <f>D213+I213-J213</f>
        <v>384377.20809599169</v>
      </c>
      <c r="L213" s="83">
        <f>(0.7*B213)</f>
        <v>263289.04566719418</v>
      </c>
      <c r="M213" s="97">
        <f>E213*50/B213</f>
        <v>9.9700312003032764E-3</v>
      </c>
      <c r="N213" s="82"/>
      <c r="O213" s="85"/>
      <c r="P213" s="22">
        <f>IF(D213&gt;B213,D213*0.013,0)</f>
        <v>4996.9037052478916</v>
      </c>
      <c r="Q213" s="20"/>
      <c r="R213" s="16">
        <f>R211+C213+I211</f>
        <v>669403.73677785322</v>
      </c>
      <c r="S213" s="29">
        <f>(R213-(B108+SUM(I108:I211)))/(B108+SUM(I108:I211))</f>
        <v>6.3358548190011845</v>
      </c>
      <c r="T213" s="29">
        <f>D213/B213-1</f>
        <v>2.193406864066727E-2</v>
      </c>
    </row>
    <row r="214" spans="1:20">
      <c r="A214" s="1">
        <f>A213+7</f>
        <v>45732</v>
      </c>
      <c r="B214" s="19">
        <f>D213+I213-P213</f>
        <v>379380.30439074378</v>
      </c>
      <c r="C214" s="70">
        <f>F214*G214</f>
        <v>8250</v>
      </c>
      <c r="D214" s="20">
        <f>B214+C214</f>
        <v>387630.30439074378</v>
      </c>
      <c r="E214" s="16">
        <f>maximum_lot_size</f>
        <v>75</v>
      </c>
      <c r="F214" s="16">
        <f>E214</f>
        <v>75</v>
      </c>
      <c r="G214" s="95">
        <f>maximum_lot_pip_size</f>
        <v>110</v>
      </c>
      <c r="H214" s="63"/>
      <c r="I214" s="23"/>
      <c r="J214" s="23"/>
      <c r="K214" s="20">
        <f>D214+I214-J214</f>
        <v>387630.30439074378</v>
      </c>
      <c r="L214" s="83">
        <f>(0.7*B214)</f>
        <v>265566.21307352063</v>
      </c>
      <c r="M214" s="97">
        <f>E214*50/B214</f>
        <v>9.8845405430896521E-3</v>
      </c>
      <c r="N214" s="82"/>
      <c r="O214" s="85"/>
      <c r="P214" s="22">
        <f>IF(D214&gt;B214,D214*0.013,0)</f>
        <v>5039.1939570796685</v>
      </c>
      <c r="Q214" s="20"/>
      <c r="R214" s="16">
        <f>R213+C214+I213</f>
        <v>677653.73677785322</v>
      </c>
      <c r="S214" s="29">
        <f>(R214-(B108+SUM(I108:I213)))/(B108+SUM(I108:I213))</f>
        <v>6.4262648345593201</v>
      </c>
      <c r="T214" s="29">
        <f t="shared" ref="T214:T216" si="176">D214/B214-1</f>
        <v>2.1745989194797311E-2</v>
      </c>
    </row>
    <row r="215" spans="1:20">
      <c r="A215" s="1">
        <f>A214+7</f>
        <v>45739</v>
      </c>
      <c r="B215" s="19">
        <f>D214+I214-P214</f>
        <v>382591.11043366411</v>
      </c>
      <c r="C215" s="70">
        <f t="shared" ref="C215:C216" si="177">F215*G215</f>
        <v>8250</v>
      </c>
      <c r="D215" s="20">
        <f>B215+C215</f>
        <v>390841.11043366411</v>
      </c>
      <c r="E215" s="16">
        <f>maximum_lot_size</f>
        <v>75</v>
      </c>
      <c r="F215" s="16">
        <f>E215</f>
        <v>75</v>
      </c>
      <c r="G215" s="95">
        <f>maximum_lot_pip_size</f>
        <v>110</v>
      </c>
      <c r="H215" s="63"/>
      <c r="I215" s="23"/>
      <c r="J215" s="23"/>
      <c r="K215" s="20">
        <f>D215+I215-J215</f>
        <v>390841.11043366411</v>
      </c>
      <c r="L215" s="83">
        <f>(0.7*B215)</f>
        <v>267813.77730356489</v>
      </c>
      <c r="M215" s="97">
        <f t="shared" ref="M215:M216" si="178">E215*50/B215</f>
        <v>9.8015868579628095E-3</v>
      </c>
      <c r="N215" s="82"/>
      <c r="O215" s="85"/>
      <c r="P215" s="22">
        <f>IF(D215&gt;B215,D215*0.013,0)</f>
        <v>5080.9344356376332</v>
      </c>
      <c r="Q215" s="20"/>
      <c r="R215" s="16">
        <f>R214+C215+I214</f>
        <v>685903.73677785322</v>
      </c>
      <c r="S215" s="29">
        <f>(R215-(B108+SUM(I108:I214)))/(B108+SUM(I108:I214))</f>
        <v>6.5166748501174556</v>
      </c>
      <c r="T215" s="29">
        <f t="shared" si="176"/>
        <v>2.1563491087518205E-2</v>
      </c>
    </row>
    <row r="216" spans="1:20" ht="15" thickBot="1">
      <c r="A216" s="6">
        <f>A215+7</f>
        <v>45746</v>
      </c>
      <c r="B216" s="19">
        <f>D215+I215-P215</f>
        <v>385760.17599802651</v>
      </c>
      <c r="C216" s="70">
        <f t="shared" si="177"/>
        <v>8250</v>
      </c>
      <c r="D216" s="20">
        <f>B216+C216</f>
        <v>394010.17599802651</v>
      </c>
      <c r="E216" s="16">
        <f>maximum_lot_size</f>
        <v>75</v>
      </c>
      <c r="F216" s="16">
        <f>E216</f>
        <v>75</v>
      </c>
      <c r="G216" s="95">
        <f>maximum_lot_pip_size</f>
        <v>110</v>
      </c>
      <c r="H216" s="63"/>
      <c r="I216" s="25"/>
      <c r="J216" s="25"/>
      <c r="K216" s="20">
        <f>D216+I216-J216</f>
        <v>394010.17599802651</v>
      </c>
      <c r="L216" s="83">
        <f>(0.7*B216)</f>
        <v>270032.12319861853</v>
      </c>
      <c r="M216" s="97">
        <f t="shared" si="178"/>
        <v>9.721065660285225E-3</v>
      </c>
      <c r="N216" s="82"/>
      <c r="O216" s="86"/>
      <c r="P216" s="22">
        <f>IF(D216&gt;B216,D216*0.013,0)</f>
        <v>5122.1322879743448</v>
      </c>
      <c r="Q216" s="20">
        <f>Q211+SUM(P213:P216)</f>
        <v>305265.69306780078</v>
      </c>
      <c r="R216" s="16">
        <f>R215+C216+I215</f>
        <v>694153.73677785322</v>
      </c>
      <c r="S216" s="29">
        <f>(R216-(B108+SUM(I108:I215)))/(B108+SUM(I108:I215))</f>
        <v>6.6070848656755912</v>
      </c>
      <c r="T216" s="29">
        <f t="shared" si="176"/>
        <v>2.1386344452627437E-2</v>
      </c>
    </row>
    <row r="217" spans="1:20" ht="15" thickBot="1">
      <c r="A217" s="2"/>
      <c r="B217" s="3"/>
      <c r="C217" s="14"/>
      <c r="D217" s="4"/>
      <c r="E217" s="4"/>
      <c r="F217" s="4"/>
      <c r="G217" s="4"/>
      <c r="H217" s="62"/>
      <c r="I217" s="4"/>
      <c r="J217" s="4"/>
      <c r="K217" s="4"/>
      <c r="L217" s="5"/>
      <c r="M217" s="4"/>
      <c r="N217" s="4"/>
      <c r="O217" s="4"/>
      <c r="P217" s="4"/>
      <c r="Q217" s="4"/>
      <c r="R217" s="4"/>
      <c r="S217" s="30"/>
      <c r="T217" s="30"/>
    </row>
    <row r="218" spans="1:20">
      <c r="A218" s="1">
        <f>A216+7</f>
        <v>45753</v>
      </c>
      <c r="B218" s="19">
        <f>D216+I216-P216</f>
        <v>388888.04371005215</v>
      </c>
      <c r="C218" s="70">
        <f>F218*G218</f>
        <v>8250</v>
      </c>
      <c r="D218" s="16">
        <f>B218+C218</f>
        <v>397138.04371005215</v>
      </c>
      <c r="E218" s="16">
        <f>maximum_lot_size</f>
        <v>75</v>
      </c>
      <c r="F218" s="16">
        <f>E218</f>
        <v>75</v>
      </c>
      <c r="G218" s="95">
        <f>maximum_lot_pip_size</f>
        <v>110</v>
      </c>
      <c r="H218" s="63"/>
      <c r="I218" s="23"/>
      <c r="J218" s="23"/>
      <c r="K218" s="16">
        <f>D218+I218-J218</f>
        <v>397138.04371005215</v>
      </c>
      <c r="L218" s="83">
        <f>(0.7*B218)</f>
        <v>272221.63059703651</v>
      </c>
      <c r="M218" s="97">
        <f>E218*50/B218</f>
        <v>9.6428780998881313E-3</v>
      </c>
      <c r="N218" s="82"/>
      <c r="O218" s="85"/>
      <c r="P218" s="22">
        <f>IF(D218&gt;B218,D218*0.023,0)</f>
        <v>9134.1750053311989</v>
      </c>
      <c r="Q218" s="20"/>
      <c r="R218" s="16">
        <f>R216+C218+I216</f>
        <v>702403.73677785322</v>
      </c>
      <c r="S218" s="29">
        <f>(R218-(B108+SUM(I108:I216)))/(B108+SUM(I108:I216))</f>
        <v>6.6974948812337267</v>
      </c>
      <c r="T218" s="29">
        <f>D218/B218-1</f>
        <v>2.1214331819753962E-2</v>
      </c>
    </row>
    <row r="219" spans="1:20">
      <c r="A219" s="1">
        <f>A218+7</f>
        <v>45760</v>
      </c>
      <c r="B219" s="19">
        <f>D218+I218-P218</f>
        <v>388003.86870472098</v>
      </c>
      <c r="C219" s="70">
        <f>F219*G219</f>
        <v>8250</v>
      </c>
      <c r="D219" s="20">
        <f>B219+C219</f>
        <v>396253.86870472098</v>
      </c>
      <c r="E219" s="16">
        <f>maximum_lot_size</f>
        <v>75</v>
      </c>
      <c r="F219" s="16">
        <f>E219</f>
        <v>75</v>
      </c>
      <c r="G219" s="95">
        <f>maximum_lot_pip_size</f>
        <v>110</v>
      </c>
      <c r="H219" s="63"/>
      <c r="I219" s="23"/>
      <c r="J219" s="23"/>
      <c r="K219" s="20">
        <f>D219+I219-J219</f>
        <v>396253.86870472098</v>
      </c>
      <c r="L219" s="83">
        <f>(0.7*B219)</f>
        <v>271602.70809330465</v>
      </c>
      <c r="M219" s="97">
        <f>E219*50/B219</f>
        <v>9.6648520864461487E-3</v>
      </c>
      <c r="N219" s="82"/>
      <c r="O219" s="85"/>
      <c r="P219" s="22">
        <f>IF(D219&gt;B219,D219*0.023,0)</f>
        <v>9113.8389802085821</v>
      </c>
      <c r="Q219" s="20"/>
      <c r="R219" s="16">
        <f>R218+C219+I218</f>
        <v>710653.73677785322</v>
      </c>
      <c r="S219" s="29">
        <f>(R219-(B108+SUM(I108:I218)))/(B108+SUM(I108:I218))</f>
        <v>6.7879048967918623</v>
      </c>
      <c r="T219" s="29">
        <f t="shared" ref="T219:T221" si="179">D219/B219-1</f>
        <v>2.1262674590181607E-2</v>
      </c>
    </row>
    <row r="220" spans="1:20">
      <c r="A220" s="1">
        <f>A219+7</f>
        <v>45767</v>
      </c>
      <c r="B220" s="19">
        <f>D219+I219-P219</f>
        <v>387140.02972451242</v>
      </c>
      <c r="C220" s="70">
        <f t="shared" ref="C220:C221" si="180">F220*G220</f>
        <v>8250</v>
      </c>
      <c r="D220" s="20">
        <f>B220+C220</f>
        <v>395390.02972451242</v>
      </c>
      <c r="E220" s="16">
        <f>maximum_lot_size</f>
        <v>75</v>
      </c>
      <c r="F220" s="16">
        <f>E220</f>
        <v>75</v>
      </c>
      <c r="G220" s="95">
        <f>maximum_lot_pip_size</f>
        <v>110</v>
      </c>
      <c r="H220" s="63"/>
      <c r="I220" s="23"/>
      <c r="J220" s="23"/>
      <c r="K220" s="20">
        <f>D220+I220-J220</f>
        <v>395390.02972451242</v>
      </c>
      <c r="L220" s="83">
        <f>(0.7*B220)</f>
        <v>270998.02080715867</v>
      </c>
      <c r="M220" s="97">
        <f t="shared" ref="M220:M221" si="181">E220*50/B220</f>
        <v>9.686417606230199E-3</v>
      </c>
      <c r="N220" s="82"/>
      <c r="O220" s="85"/>
      <c r="P220" s="22">
        <f>IF(D220&gt;B220,D220*0.023,0)</f>
        <v>9093.9706836637852</v>
      </c>
      <c r="Q220" s="20"/>
      <c r="R220" s="16">
        <f>R219+C220+I219</f>
        <v>718903.73677785322</v>
      </c>
      <c r="S220" s="29">
        <f>(R220-(B108+SUM(I108:I219)))/(B108+SUM(I108:I219))</f>
        <v>6.8783149123499978</v>
      </c>
      <c r="T220" s="29">
        <f t="shared" si="179"/>
        <v>2.1310118733706362E-2</v>
      </c>
    </row>
    <row r="221" spans="1:20" ht="15" thickBot="1">
      <c r="A221" s="6">
        <f>A220+7</f>
        <v>45774</v>
      </c>
      <c r="B221" s="19">
        <f>D220+I220-P220</f>
        <v>386296.05904084863</v>
      </c>
      <c r="C221" s="70">
        <f t="shared" si="180"/>
        <v>8250</v>
      </c>
      <c r="D221" s="20">
        <f>B221+C221</f>
        <v>394546.05904084863</v>
      </c>
      <c r="E221" s="16">
        <f>maximum_lot_size</f>
        <v>75</v>
      </c>
      <c r="F221" s="16">
        <f>E221</f>
        <v>75</v>
      </c>
      <c r="G221" s="95">
        <f>maximum_lot_pip_size</f>
        <v>110</v>
      </c>
      <c r="H221" s="63"/>
      <c r="I221" s="25"/>
      <c r="J221" s="25"/>
      <c r="K221" s="20">
        <f>D221+I221-J221</f>
        <v>394546.05904084863</v>
      </c>
      <c r="L221" s="83">
        <f>(0.7*B221)</f>
        <v>270407.24132859404</v>
      </c>
      <c r="M221" s="97">
        <f t="shared" si="181"/>
        <v>9.7075802670910979E-3</v>
      </c>
      <c r="N221" s="82"/>
      <c r="O221" s="86"/>
      <c r="P221" s="22">
        <f>IF(D221&gt;B221,D221*0.023,0)</f>
        <v>9074.559357939519</v>
      </c>
      <c r="Q221" s="20">
        <f>Q216+SUM(P218:P221)</f>
        <v>341682.23709494388</v>
      </c>
      <c r="R221" s="16">
        <f>R220+C221+I220</f>
        <v>727153.73677785322</v>
      </c>
      <c r="S221" s="29">
        <f>(R221-(B108+SUM(I108:I220)))/(B108+SUM(I108:I220))</f>
        <v>6.9687249279081334</v>
      </c>
      <c r="T221" s="29">
        <f t="shared" si="179"/>
        <v>2.1356676587600321E-2</v>
      </c>
    </row>
    <row r="222" spans="1:20" ht="15" thickBot="1">
      <c r="A222" s="2"/>
      <c r="B222" s="3"/>
      <c r="C222" s="4"/>
      <c r="D222" s="4"/>
      <c r="E222" s="4"/>
      <c r="F222" s="4"/>
      <c r="G222" s="4"/>
      <c r="H222" s="62"/>
      <c r="I222" s="4"/>
      <c r="J222" s="4"/>
      <c r="K222" s="4"/>
      <c r="L222" s="5"/>
      <c r="M222" s="4"/>
      <c r="N222" s="4"/>
      <c r="O222" s="4"/>
      <c r="P222" s="4"/>
      <c r="Q222" s="4"/>
      <c r="R222" s="4"/>
      <c r="S222" s="30"/>
      <c r="T222" s="30"/>
    </row>
    <row r="223" spans="1:20">
      <c r="A223" s="32">
        <f>A221+7</f>
        <v>45781</v>
      </c>
      <c r="B223" s="33">
        <f>D221+I221-P221</f>
        <v>385471.49968290911</v>
      </c>
      <c r="C223" s="70">
        <f>F223*G223</f>
        <v>8250</v>
      </c>
      <c r="D223" s="16">
        <f>B223+C223</f>
        <v>393721.49968290911</v>
      </c>
      <c r="E223" s="16">
        <f>maximum_lot_size</f>
        <v>75</v>
      </c>
      <c r="F223" s="16">
        <f>E223</f>
        <v>75</v>
      </c>
      <c r="G223" s="95">
        <f>maximum_lot_pip_size</f>
        <v>110</v>
      </c>
      <c r="H223" s="66"/>
      <c r="I223" s="35"/>
      <c r="J223" s="35"/>
      <c r="K223" s="34">
        <f>D223+I223-J223</f>
        <v>393721.49968290911</v>
      </c>
      <c r="L223" s="88">
        <f>(0.7*B223)</f>
        <v>269830.04977803637</v>
      </c>
      <c r="M223" s="96">
        <f>E223*50/B223</f>
        <v>9.7283456833638024E-3</v>
      </c>
      <c r="N223" s="90"/>
      <c r="O223" s="87"/>
      <c r="P223" s="36">
        <f>IF(D223&gt;B223,D223*0.023,0)</f>
        <v>9055.5944927069086</v>
      </c>
      <c r="Q223" s="37"/>
      <c r="R223" s="34">
        <f>R221+C223+I221</f>
        <v>735403.73677785322</v>
      </c>
      <c r="S223" s="40">
        <f>(R223-(B108+SUM(I108:I221)))/(B108+SUM(I108:I221))</f>
        <v>7.0591349434662689</v>
      </c>
      <c r="T223" s="29">
        <f>D223/B223-1</f>
        <v>2.1402360503400386E-2</v>
      </c>
    </row>
    <row r="224" spans="1:20">
      <c r="A224" s="1">
        <f>A223+7</f>
        <v>45788</v>
      </c>
      <c r="B224" s="19">
        <f>D223+I223-P223</f>
        <v>384665.90519020217</v>
      </c>
      <c r="C224" s="70">
        <f>F224*G224</f>
        <v>8250</v>
      </c>
      <c r="D224" s="20">
        <f>B224+C224</f>
        <v>392915.90519020217</v>
      </c>
      <c r="E224" s="16">
        <f>maximum_lot_size</f>
        <v>75</v>
      </c>
      <c r="F224" s="16">
        <f>E224</f>
        <v>75</v>
      </c>
      <c r="G224" s="95">
        <f>maximum_lot_pip_size</f>
        <v>110</v>
      </c>
      <c r="H224" s="63"/>
      <c r="I224" s="23"/>
      <c r="J224" s="23"/>
      <c r="K224" s="20">
        <f>D224+I224-J224</f>
        <v>392915.90519020217</v>
      </c>
      <c r="L224" s="83">
        <f>(0.7*B224)</f>
        <v>269266.13363314152</v>
      </c>
      <c r="M224" s="97">
        <f>E224*50/B224</f>
        <v>9.7487194716302517E-3</v>
      </c>
      <c r="N224" s="82"/>
      <c r="O224" s="85"/>
      <c r="P224" s="22">
        <f>IF(D224&gt;B224,D224*0.023,0)</f>
        <v>9037.0658193746494</v>
      </c>
      <c r="Q224" s="20"/>
      <c r="R224" s="16">
        <f>R223+C224+I223</f>
        <v>743653.73677785322</v>
      </c>
      <c r="S224" s="29">
        <f>(R224-(B108+SUM(I108:I223)))/(B108+SUM(I108:I223))</f>
        <v>7.1495449590244045</v>
      </c>
      <c r="T224" s="29">
        <f t="shared" ref="T224:T226" si="182">D224/B224-1</f>
        <v>2.144718283758662E-2</v>
      </c>
    </row>
    <row r="225" spans="1:20">
      <c r="A225" s="1">
        <f>A224+7</f>
        <v>45795</v>
      </c>
      <c r="B225" s="19">
        <f>D224+I224-P224</f>
        <v>383878.83937082754</v>
      </c>
      <c r="C225" s="70">
        <f t="shared" ref="C225:C226" si="183">F225*G225</f>
        <v>8250</v>
      </c>
      <c r="D225" s="20">
        <f>B225+C225</f>
        <v>392128.83937082754</v>
      </c>
      <c r="E225" s="16">
        <f>maximum_lot_size</f>
        <v>75</v>
      </c>
      <c r="F225" s="16">
        <f>E225</f>
        <v>75</v>
      </c>
      <c r="G225" s="95">
        <f>maximum_lot_pip_size</f>
        <v>110</v>
      </c>
      <c r="H225" s="63"/>
      <c r="I225" s="23"/>
      <c r="J225" s="23"/>
      <c r="K225" s="20">
        <f>D225+I225-J225</f>
        <v>392128.83937082754</v>
      </c>
      <c r="L225" s="83">
        <f>(0.7*B225)</f>
        <v>268715.18755957927</v>
      </c>
      <c r="M225" s="97">
        <f t="shared" ref="M225:M226" si="184">E225*50/B225</f>
        <v>9.7687072466567885E-3</v>
      </c>
      <c r="N225" s="82"/>
      <c r="O225" s="85"/>
      <c r="P225" s="22">
        <f>IF(D225&gt;B225,D225*0.023,0)</f>
        <v>9018.9633055290324</v>
      </c>
      <c r="Q225" s="20"/>
      <c r="R225" s="16">
        <f>R224+C225+I224</f>
        <v>751903.73677785322</v>
      </c>
      <c r="S225" s="29">
        <f>(R225-(B108+SUM(I108:I224)))/(B108+SUM(I108:I224))</f>
        <v>7.23995497458254</v>
      </c>
      <c r="T225" s="29">
        <f t="shared" si="182"/>
        <v>2.1491155942644946E-2</v>
      </c>
    </row>
    <row r="226" spans="1:20" ht="15" thickBot="1">
      <c r="A226" s="6">
        <f>A225+7</f>
        <v>45802</v>
      </c>
      <c r="B226" s="38">
        <f>D225+I225-P225</f>
        <v>383109.87606529851</v>
      </c>
      <c r="C226" s="70">
        <f t="shared" si="183"/>
        <v>8250</v>
      </c>
      <c r="D226" s="20">
        <f>B226+C226</f>
        <v>391359.87606529851</v>
      </c>
      <c r="E226" s="16">
        <f>maximum_lot_size</f>
        <v>75</v>
      </c>
      <c r="F226" s="16">
        <f>E226</f>
        <v>75</v>
      </c>
      <c r="G226" s="95">
        <f>maximum_lot_pip_size</f>
        <v>110</v>
      </c>
      <c r="H226" s="64"/>
      <c r="I226" s="25"/>
      <c r="J226" s="25"/>
      <c r="K226" s="39">
        <f>D226+I226-J226</f>
        <v>391359.87606529851</v>
      </c>
      <c r="L226" s="89">
        <f>(0.7*B226)</f>
        <v>268176.91324570891</v>
      </c>
      <c r="M226" s="98">
        <f t="shared" si="184"/>
        <v>9.7883146175037194E-3</v>
      </c>
      <c r="N226" s="91"/>
      <c r="O226" s="86"/>
      <c r="P226" s="26">
        <f>IF(D226&gt;B226,D226*0.023,0)</f>
        <v>9001.277149501866</v>
      </c>
      <c r="Q226" s="39">
        <f>Q221+SUM(P223:P226)</f>
        <v>377795.13786205632</v>
      </c>
      <c r="R226" s="41">
        <f>R225+C226+I225</f>
        <v>760153.73677785322</v>
      </c>
      <c r="S226" s="42">
        <f>(R226-(B108+SUM(I108:I225)))/(B108+SUM(I108:I225))</f>
        <v>7.3303649901406756</v>
      </c>
      <c r="T226" s="29">
        <f t="shared" si="182"/>
        <v>2.1534292158508217E-2</v>
      </c>
    </row>
    <row r="227" spans="1:20" ht="15" thickBot="1">
      <c r="A227" s="2"/>
      <c r="B227" s="3"/>
      <c r="C227" s="14"/>
      <c r="D227" s="4"/>
      <c r="E227" s="4"/>
      <c r="F227" s="4"/>
      <c r="G227" s="4"/>
      <c r="H227" s="62"/>
      <c r="I227" s="4"/>
      <c r="J227" s="4"/>
      <c r="K227" s="4"/>
      <c r="L227" s="5"/>
      <c r="M227" s="4"/>
      <c r="N227" s="4"/>
      <c r="O227" s="4"/>
      <c r="P227" s="4"/>
      <c r="Q227" s="4"/>
      <c r="R227" s="4"/>
      <c r="S227" s="30"/>
      <c r="T227" s="30"/>
    </row>
    <row r="228" spans="1:20">
      <c r="A228" s="1">
        <f>A226+7</f>
        <v>45809</v>
      </c>
      <c r="B228" s="19">
        <f>D226+I226-P226</f>
        <v>382358.59891579667</v>
      </c>
      <c r="C228" s="70">
        <f>F228*G228</f>
        <v>8250</v>
      </c>
      <c r="D228" s="16">
        <f>B228+C228</f>
        <v>390608.59891579667</v>
      </c>
      <c r="E228" s="16">
        <f>maximum_lot_size</f>
        <v>75</v>
      </c>
      <c r="F228" s="16">
        <f>E228</f>
        <v>75</v>
      </c>
      <c r="G228" s="95">
        <f>maximum_lot_pip_size</f>
        <v>110</v>
      </c>
      <c r="H228" s="63"/>
      <c r="I228" s="23"/>
      <c r="J228" s="23"/>
      <c r="K228" s="16">
        <f>D228+I228-J228</f>
        <v>390608.59891579667</v>
      </c>
      <c r="L228" s="83">
        <f>(0.7*B228)</f>
        <v>267651.01924105763</v>
      </c>
      <c r="M228" s="97">
        <f>E228*50/B228</f>
        <v>9.8075471838043535E-3</v>
      </c>
      <c r="N228" s="82"/>
      <c r="O228" s="85"/>
      <c r="P228" s="36">
        <f>IF(D228&gt;B228,D228*0.023,0)</f>
        <v>8983.9977750633225</v>
      </c>
      <c r="Q228" s="37"/>
      <c r="R228" s="16">
        <f>R226+C228+I226</f>
        <v>768403.73677785322</v>
      </c>
      <c r="S228" s="29">
        <f>(R228-(B158+SUM(I158:I226)))/(B158+SUM(I158:I226))</f>
        <v>2.4696208042908632</v>
      </c>
      <c r="T228" s="29">
        <f>D228/B228-1</f>
        <v>2.1576603804369654E-2</v>
      </c>
    </row>
    <row r="229" spans="1:20">
      <c r="A229" s="1">
        <f>A228+7</f>
        <v>45816</v>
      </c>
      <c r="B229" s="19">
        <f>D228+I228-P228</f>
        <v>381624.60114073334</v>
      </c>
      <c r="C229" s="70">
        <f>F229*G229</f>
        <v>8250</v>
      </c>
      <c r="D229" s="20">
        <f>B229+C229</f>
        <v>389874.60114073334</v>
      </c>
      <c r="E229" s="16">
        <f>maximum_lot_size</f>
        <v>75</v>
      </c>
      <c r="F229" s="16">
        <f>E229</f>
        <v>75</v>
      </c>
      <c r="G229" s="95">
        <f>maximum_lot_pip_size</f>
        <v>110</v>
      </c>
      <c r="H229" s="63"/>
      <c r="I229" s="23"/>
      <c r="J229" s="23"/>
      <c r="K229" s="20">
        <f>D229+I229-J229</f>
        <v>389874.60114073334</v>
      </c>
      <c r="L229" s="83">
        <f>(0.7*B229)</f>
        <v>267137.22079851333</v>
      </c>
      <c r="M229" s="97">
        <f>E229*50/B229</f>
        <v>9.8264105322106755E-3</v>
      </c>
      <c r="N229" s="82"/>
      <c r="O229" s="85"/>
      <c r="P229" s="22">
        <f>IF(D229&gt;B229,D229*0.023,0)</f>
        <v>8967.1158262368663</v>
      </c>
      <c r="Q229" s="20"/>
      <c r="R229" s="16">
        <f>R228+C229+I228</f>
        <v>776653.73677785322</v>
      </c>
      <c r="S229" s="29">
        <f>(R229-(B158+SUM(I158:I228)))/(B158+SUM(I158:I228))</f>
        <v>2.5068725383277517</v>
      </c>
      <c r="T229" s="29">
        <f t="shared" ref="T229:T231" si="185">D229/B229-1</f>
        <v>2.1618103170863545E-2</v>
      </c>
    </row>
    <row r="230" spans="1:20">
      <c r="A230" s="1">
        <f>A229+7</f>
        <v>45823</v>
      </c>
      <c r="B230" s="19">
        <f>D229+I229-P229</f>
        <v>380907.4853144965</v>
      </c>
      <c r="C230" s="70">
        <f t="shared" ref="C230:C231" si="186">F230*G230</f>
        <v>8250</v>
      </c>
      <c r="D230" s="20">
        <f>B230+C230</f>
        <v>389157.4853144965</v>
      </c>
      <c r="E230" s="16">
        <f>maximum_lot_size</f>
        <v>75</v>
      </c>
      <c r="F230" s="16">
        <f>E230</f>
        <v>75</v>
      </c>
      <c r="G230" s="95">
        <f>maximum_lot_pip_size</f>
        <v>110</v>
      </c>
      <c r="H230" s="63"/>
      <c r="I230" s="23"/>
      <c r="J230" s="23"/>
      <c r="K230" s="20">
        <f>D230+I230-J230</f>
        <v>389157.4853144965</v>
      </c>
      <c r="L230" s="83">
        <f>(0.7*B230)</f>
        <v>266635.23972014751</v>
      </c>
      <c r="M230" s="97">
        <f t="shared" ref="M230:M231" si="187">E230*50/B230</f>
        <v>9.8449102330026676E-3</v>
      </c>
      <c r="N230" s="82"/>
      <c r="O230" s="85"/>
      <c r="P230" s="22">
        <f>IF(D230&gt;B230,D230*0.023,0)</f>
        <v>8950.6221622334197</v>
      </c>
      <c r="Q230" s="20"/>
      <c r="R230" s="16">
        <f>R229+C230+I229</f>
        <v>784903.73677785322</v>
      </c>
      <c r="S230" s="29">
        <f>(R230-(B158+SUM(I158:I229)))/(B158+SUM(I158:I229))</f>
        <v>2.5441242723646398</v>
      </c>
      <c r="T230" s="29">
        <f t="shared" si="185"/>
        <v>2.1658802512605879E-2</v>
      </c>
    </row>
    <row r="231" spans="1:20" ht="15" thickBot="1">
      <c r="A231" s="6">
        <f>A230+7</f>
        <v>45830</v>
      </c>
      <c r="B231" s="19">
        <f>D230+I230-P230</f>
        <v>380206.8631522631</v>
      </c>
      <c r="C231" s="70">
        <f t="shared" si="186"/>
        <v>8250</v>
      </c>
      <c r="D231" s="20">
        <f>B231+C231</f>
        <v>388456.8631522631</v>
      </c>
      <c r="E231" s="16">
        <f>maximum_lot_size</f>
        <v>75</v>
      </c>
      <c r="F231" s="16">
        <f>E231</f>
        <v>75</v>
      </c>
      <c r="G231" s="95">
        <f>maximum_lot_pip_size</f>
        <v>110</v>
      </c>
      <c r="H231" s="63"/>
      <c r="I231" s="25"/>
      <c r="J231" s="25"/>
      <c r="K231" s="20">
        <f>D231+I231-J231</f>
        <v>388456.8631522631</v>
      </c>
      <c r="L231" s="83">
        <f>(0.7*B231)</f>
        <v>266144.80420658417</v>
      </c>
      <c r="M231" s="97">
        <f t="shared" si="187"/>
        <v>9.8630518368581395E-3</v>
      </c>
      <c r="N231" s="82"/>
      <c r="O231" s="86"/>
      <c r="P231" s="26">
        <f>IF(D231&gt;B231,D231*0.023,0)</f>
        <v>8934.5078525020508</v>
      </c>
      <c r="Q231" s="39">
        <f>Q226+SUM(P228:P231)</f>
        <v>413631.38147809199</v>
      </c>
      <c r="R231" s="16">
        <f>R230+C231+I230</f>
        <v>793153.73677785322</v>
      </c>
      <c r="S231" s="29">
        <f>(R231-(B158+SUM(I158:I230)))/(B158+SUM(I158:I230))</f>
        <v>2.5813760064015279</v>
      </c>
      <c r="T231" s="29">
        <f t="shared" si="185"/>
        <v>2.1698714041087808E-2</v>
      </c>
    </row>
    <row r="232" spans="1:20" ht="15" thickBot="1">
      <c r="A232" s="2"/>
      <c r="B232" s="3"/>
      <c r="C232" s="14"/>
      <c r="D232" s="4"/>
      <c r="E232" s="4"/>
      <c r="F232" s="4"/>
      <c r="G232" s="4"/>
      <c r="H232" s="62"/>
      <c r="I232" s="4"/>
      <c r="J232" s="4"/>
      <c r="K232" s="4"/>
      <c r="L232" s="5"/>
      <c r="M232" s="4"/>
      <c r="N232" s="4"/>
      <c r="O232" s="4"/>
      <c r="P232" s="4"/>
      <c r="Q232" s="4"/>
      <c r="R232" s="4"/>
      <c r="S232" s="30"/>
      <c r="T232" s="30"/>
    </row>
    <row r="233" spans="1:20">
      <c r="A233" s="1">
        <f>A231+7</f>
        <v>45837</v>
      </c>
      <c r="B233" s="19">
        <f>D231+I231-P231</f>
        <v>379522.35529976105</v>
      </c>
      <c r="C233" s="70">
        <f>F233*G233</f>
        <v>8250</v>
      </c>
      <c r="D233" s="16">
        <f>B233+C233</f>
        <v>387772.35529976105</v>
      </c>
      <c r="E233" s="16">
        <f>maximum_lot_size</f>
        <v>75</v>
      </c>
      <c r="F233" s="16">
        <f>E233</f>
        <v>75</v>
      </c>
      <c r="G233" s="95">
        <f>maximum_lot_pip_size</f>
        <v>110</v>
      </c>
      <c r="H233" s="63"/>
      <c r="I233" s="23"/>
      <c r="J233" s="23"/>
      <c r="K233" s="16">
        <f>D233+I233-J233</f>
        <v>387772.35529976105</v>
      </c>
      <c r="L233" s="83">
        <f>(0.7*B233)</f>
        <v>265665.64870983275</v>
      </c>
      <c r="M233" s="97">
        <f>E233*50/B233</f>
        <v>9.8808408717797631E-3</v>
      </c>
      <c r="N233" s="82"/>
      <c r="O233" s="85"/>
      <c r="P233" s="22">
        <f>IF(D233&gt;B233,D233*0.013,0)</f>
        <v>5041.0406188968936</v>
      </c>
      <c r="Q233" s="20"/>
      <c r="R233" s="16">
        <f>R231+C233+I231</f>
        <v>801403.73677785322</v>
      </c>
      <c r="S233" s="29">
        <f>(R233-(B158+SUM(I158:I231)))/(B158+SUM(I158:I231))</f>
        <v>2.618627740438416</v>
      </c>
      <c r="T233" s="29">
        <f>D233/B233-1</f>
        <v>2.1737849917915497E-2</v>
      </c>
    </row>
    <row r="234" spans="1:20">
      <c r="A234" s="1">
        <f>A233+7</f>
        <v>45844</v>
      </c>
      <c r="B234" s="19">
        <f>D233+I233-P233</f>
        <v>382731.31468086416</v>
      </c>
      <c r="C234" s="70">
        <f>F234*G234</f>
        <v>8250</v>
      </c>
      <c r="D234" s="20">
        <f>B234+C234</f>
        <v>390981.31468086416</v>
      </c>
      <c r="E234" s="16">
        <f>maximum_lot_size</f>
        <v>75</v>
      </c>
      <c r="F234" s="16">
        <f>E234</f>
        <v>75</v>
      </c>
      <c r="G234" s="95">
        <f>maximum_lot_pip_size</f>
        <v>110</v>
      </c>
      <c r="H234" s="63"/>
      <c r="I234" s="23"/>
      <c r="J234" s="23"/>
      <c r="K234" s="20">
        <f>D234+I234-J234</f>
        <v>390981.31468086416</v>
      </c>
      <c r="L234" s="83">
        <f>(0.7*B234)</f>
        <v>267911.92027660488</v>
      </c>
      <c r="M234" s="97">
        <f>E234*50/B234</f>
        <v>9.7979962865774178E-3</v>
      </c>
      <c r="N234" s="82"/>
      <c r="O234" s="85"/>
      <c r="P234" s="22">
        <f>IF(D234&gt;B234,D234*0.013,0)</f>
        <v>5082.7570908512334</v>
      </c>
      <c r="Q234" s="20"/>
      <c r="R234" s="16">
        <f>R233+C234+I233</f>
        <v>809653.73677785322</v>
      </c>
      <c r="S234" s="29">
        <f>(R234-(B158+SUM(I158:I233)))/(B158+SUM(I158:I233))</f>
        <v>2.6558794744753045</v>
      </c>
      <c r="T234" s="29">
        <f t="shared" ref="T234:T236" si="188">D234/B234-1</f>
        <v>2.15555918304704E-2</v>
      </c>
    </row>
    <row r="235" spans="1:20">
      <c r="A235" s="1">
        <f>A234+7</f>
        <v>45851</v>
      </c>
      <c r="B235" s="19">
        <f>D234+I234-P234</f>
        <v>385898.5575900129</v>
      </c>
      <c r="C235" s="70">
        <f t="shared" ref="C235:C236" si="189">F235*G235</f>
        <v>8250</v>
      </c>
      <c r="D235" s="20">
        <f>B235+C235</f>
        <v>394148.5575900129</v>
      </c>
      <c r="E235" s="16">
        <f>maximum_lot_size</f>
        <v>75</v>
      </c>
      <c r="F235" s="16">
        <f>E235</f>
        <v>75</v>
      </c>
      <c r="G235" s="95">
        <f>maximum_lot_pip_size</f>
        <v>110</v>
      </c>
      <c r="H235" s="63"/>
      <c r="I235" s="23"/>
      <c r="J235" s="23"/>
      <c r="K235" s="20">
        <f>D235+I235-J235</f>
        <v>394148.5575900129</v>
      </c>
      <c r="L235" s="83">
        <f>(0.7*B235)</f>
        <v>270128.99031300901</v>
      </c>
      <c r="M235" s="97">
        <f t="shared" ref="M235:M236" si="190">E235*50/B235</f>
        <v>9.7175797272196131E-3</v>
      </c>
      <c r="N235" s="82"/>
      <c r="O235" s="85"/>
      <c r="P235" s="22">
        <f>IF(D235&gt;B235,D235*0.013,0)</f>
        <v>5123.9312486701674</v>
      </c>
      <c r="Q235" s="20"/>
      <c r="R235" s="16">
        <f>R234+C235+I234</f>
        <v>817903.73677785322</v>
      </c>
      <c r="S235" s="29">
        <f>(R235-(B158+SUM(I158:I234)))/(B158+SUM(I158:I234))</f>
        <v>2.6931312085121926</v>
      </c>
      <c r="T235" s="29">
        <f t="shared" si="188"/>
        <v>2.1378675399883251E-2</v>
      </c>
    </row>
    <row r="236" spans="1:20" ht="15" thickBot="1">
      <c r="A236" s="6">
        <f>A235+7</f>
        <v>45858</v>
      </c>
      <c r="B236" s="19">
        <f>D235+I235-P235</f>
        <v>389024.62634134275</v>
      </c>
      <c r="C236" s="70">
        <f t="shared" si="189"/>
        <v>8250</v>
      </c>
      <c r="D236" s="20">
        <f>B236+C236</f>
        <v>397274.62634134275</v>
      </c>
      <c r="E236" s="16">
        <f>maximum_lot_size</f>
        <v>75</v>
      </c>
      <c r="F236" s="16">
        <f>E236</f>
        <v>75</v>
      </c>
      <c r="G236" s="95">
        <f>maximum_lot_pip_size</f>
        <v>110</v>
      </c>
      <c r="H236" s="63"/>
      <c r="I236" s="25"/>
      <c r="J236" s="25"/>
      <c r="K236" s="20">
        <f>D236+I236-J236</f>
        <v>397274.62634134275</v>
      </c>
      <c r="L236" s="83">
        <f>(0.7*B236)</f>
        <v>272317.23843893991</v>
      </c>
      <c r="M236" s="97">
        <f t="shared" si="190"/>
        <v>9.639492582430062E-3</v>
      </c>
      <c r="N236" s="82"/>
      <c r="O236" s="86"/>
      <c r="P236" s="22">
        <f>IF(D236&gt;B236,D236*0.013,0)</f>
        <v>5164.5701424374556</v>
      </c>
      <c r="Q236" s="20">
        <f>Q231+SUM(P233:P236)</f>
        <v>434043.68057894777</v>
      </c>
      <c r="R236" s="16">
        <f>R235+C236+I235</f>
        <v>826153.73677785322</v>
      </c>
      <c r="S236" s="29">
        <f>(R236-(B158+SUM(I158:I235)))/(B158+SUM(I158:I235))</f>
        <v>2.7303829425490806</v>
      </c>
      <c r="T236" s="29">
        <f t="shared" si="188"/>
        <v>2.1206883681346156E-2</v>
      </c>
    </row>
    <row r="237" spans="1:20" ht="15" thickBot="1">
      <c r="A237" s="2"/>
      <c r="B237" s="3"/>
      <c r="C237" s="14"/>
      <c r="D237" s="4"/>
      <c r="E237" s="4"/>
      <c r="F237" s="4"/>
      <c r="G237" s="4"/>
      <c r="H237" s="62"/>
      <c r="I237" s="4"/>
      <c r="J237" s="4"/>
      <c r="K237" s="4"/>
      <c r="L237" s="5"/>
      <c r="M237" s="4"/>
      <c r="N237" s="4"/>
      <c r="O237" s="4"/>
      <c r="P237" s="4"/>
      <c r="Q237" s="4"/>
      <c r="R237" s="4"/>
      <c r="S237" s="30"/>
      <c r="T237" s="30"/>
    </row>
    <row r="238" spans="1:20">
      <c r="A238" s="1">
        <f>A236+7</f>
        <v>45865</v>
      </c>
      <c r="B238" s="19">
        <f>D236+I236-P236</f>
        <v>392110.05619890528</v>
      </c>
      <c r="C238" s="70">
        <f>F238*G238</f>
        <v>8250</v>
      </c>
      <c r="D238" s="16">
        <f>B238+C238</f>
        <v>400360.05619890528</v>
      </c>
      <c r="E238" s="16">
        <f>maximum_lot_size</f>
        <v>75</v>
      </c>
      <c r="F238" s="16">
        <f>E238</f>
        <v>75</v>
      </c>
      <c r="G238" s="95">
        <f>maximum_lot_pip_size</f>
        <v>110</v>
      </c>
      <c r="H238" s="63"/>
      <c r="I238" s="23"/>
      <c r="J238" s="23"/>
      <c r="K238" s="16">
        <f>D238+I238-J238</f>
        <v>400360.05619890528</v>
      </c>
      <c r="L238" s="83">
        <f>(0.7*B238)</f>
        <v>274477.03933923366</v>
      </c>
      <c r="M238" s="97">
        <f>E238*50/B238</f>
        <v>9.5636414846186485E-3</v>
      </c>
      <c r="N238" s="82"/>
      <c r="O238" s="85"/>
      <c r="P238" s="22">
        <f>IF(D238&gt;B238,D238*0.013,0)</f>
        <v>5204.6807305857683</v>
      </c>
      <c r="Q238" s="20"/>
      <c r="R238" s="16">
        <f>R236+C238+I236</f>
        <v>834403.73677785322</v>
      </c>
      <c r="S238" s="29">
        <f>(R238-(B158+SUM(I158:I236)))/(B158+SUM(I158:I236))</f>
        <v>2.7676346765859687</v>
      </c>
      <c r="T238" s="29">
        <f>D238/B238-1</f>
        <v>2.1040011266161063E-2</v>
      </c>
    </row>
    <row r="239" spans="1:20">
      <c r="A239" s="1">
        <f>A238+7</f>
        <v>45872</v>
      </c>
      <c r="B239" s="19">
        <f>D238+I238-P238</f>
        <v>395155.37546831951</v>
      </c>
      <c r="C239" s="70">
        <f>F239*G239</f>
        <v>8250</v>
      </c>
      <c r="D239" s="20">
        <f>B239+C239</f>
        <v>403405.37546831951</v>
      </c>
      <c r="E239" s="16">
        <f>maximum_lot_size</f>
        <v>75</v>
      </c>
      <c r="F239" s="16">
        <f>E239</f>
        <v>75</v>
      </c>
      <c r="G239" s="95">
        <f>maximum_lot_pip_size</f>
        <v>110</v>
      </c>
      <c r="H239" s="63"/>
      <c r="I239" s="23"/>
      <c r="J239" s="23"/>
      <c r="K239" s="20">
        <f>D239+I239-J239</f>
        <v>403405.37546831951</v>
      </c>
      <c r="L239" s="83">
        <f>(0.7*B239)</f>
        <v>276608.76282782364</v>
      </c>
      <c r="M239" s="97">
        <f>E239*50/B239</f>
        <v>9.4899379656816687E-3</v>
      </c>
      <c r="N239" s="82"/>
      <c r="O239" s="85"/>
      <c r="P239" s="22">
        <f>IF(D239&gt;B239,D239*0.013,0)</f>
        <v>5244.2698810881539</v>
      </c>
      <c r="Q239" s="20"/>
      <c r="R239" s="16">
        <f>R238+C239+I238</f>
        <v>842653.73677785322</v>
      </c>
      <c r="S239" s="29">
        <f>(R239-(B158+SUM(I158:I238)))/(B158+SUM(I158:I238))</f>
        <v>2.8048864106228568</v>
      </c>
      <c r="T239" s="29">
        <f t="shared" ref="T239:T241" si="191">D239/B239-1</f>
        <v>2.0877863524499718E-2</v>
      </c>
    </row>
    <row r="240" spans="1:20">
      <c r="A240" s="1">
        <f>A239+7</f>
        <v>45879</v>
      </c>
      <c r="B240" s="19">
        <f>D239+I239-P239</f>
        <v>398161.10558723134</v>
      </c>
      <c r="C240" s="70">
        <f t="shared" ref="C240:C241" si="192">F240*G240</f>
        <v>8250</v>
      </c>
      <c r="D240" s="20">
        <f>B240+C240</f>
        <v>406411.10558723134</v>
      </c>
      <c r="E240" s="16">
        <f>maximum_lot_size</f>
        <v>75</v>
      </c>
      <c r="F240" s="16">
        <f>E240</f>
        <v>75</v>
      </c>
      <c r="G240" s="95">
        <f>maximum_lot_pip_size</f>
        <v>110</v>
      </c>
      <c r="H240" s="63"/>
      <c r="I240" s="23"/>
      <c r="J240" s="23"/>
      <c r="K240" s="20">
        <f>D240+I240-J240</f>
        <v>406411.10558723134</v>
      </c>
      <c r="L240" s="83">
        <f>(0.7*B240)</f>
        <v>278712.77391106193</v>
      </c>
      <c r="M240" s="97">
        <f t="shared" ref="M240:M241" si="193">E240*50/B240</f>
        <v>9.4182981395665964E-3</v>
      </c>
      <c r="N240" s="82"/>
      <c r="O240" s="85"/>
      <c r="P240" s="22">
        <f>IF(D240&gt;B240,D240*0.013,0)</f>
        <v>5283.3443726340074</v>
      </c>
      <c r="Q240" s="20"/>
      <c r="R240" s="16">
        <f>R239+C240+I239</f>
        <v>850903.73677785322</v>
      </c>
      <c r="S240" s="29">
        <f>(R240-(B158+SUM(I158:I239)))/(B158+SUM(I158:I239))</f>
        <v>2.8421381446597453</v>
      </c>
      <c r="T240" s="29">
        <f t="shared" si="191"/>
        <v>2.0720255907046514E-2</v>
      </c>
    </row>
    <row r="241" spans="1:20" ht="15" thickBot="1">
      <c r="A241" s="6">
        <f>A240+7</f>
        <v>45886</v>
      </c>
      <c r="B241" s="19">
        <f>D240+I240-P240</f>
        <v>401127.76121459733</v>
      </c>
      <c r="C241" s="70">
        <f t="shared" si="192"/>
        <v>8250</v>
      </c>
      <c r="D241" s="20">
        <f>B241+C241</f>
        <v>409377.76121459733</v>
      </c>
      <c r="E241" s="16">
        <f>maximum_lot_size</f>
        <v>75</v>
      </c>
      <c r="F241" s="16">
        <f>E241</f>
        <v>75</v>
      </c>
      <c r="G241" s="95">
        <f>maximum_lot_pip_size</f>
        <v>110</v>
      </c>
      <c r="H241" s="63"/>
      <c r="I241" s="25"/>
      <c r="J241" s="25"/>
      <c r="K241" s="20">
        <f>D241+I241-J241</f>
        <v>409377.76121459733</v>
      </c>
      <c r="L241" s="83">
        <f>(0.7*B241)</f>
        <v>280789.43285021809</v>
      </c>
      <c r="M241" s="97">
        <f t="shared" si="193"/>
        <v>9.3486424092043986E-3</v>
      </c>
      <c r="N241" s="82"/>
      <c r="O241" s="86"/>
      <c r="P241" s="22">
        <f>IF(D241&gt;B241,D241*0.013,0)</f>
        <v>5321.9108957897652</v>
      </c>
      <c r="Q241" s="20">
        <f>Q236+SUM(P238:P241)</f>
        <v>455097.88645904546</v>
      </c>
      <c r="R241" s="16">
        <f>R240+C241+I240</f>
        <v>859153.73677785322</v>
      </c>
      <c r="S241" s="29">
        <f>(R241-(B158+SUM(I158:I240)))/(B158+SUM(I158:I240))</f>
        <v>2.8793898786966334</v>
      </c>
      <c r="T241" s="29">
        <f t="shared" si="191"/>
        <v>2.056701330024957E-2</v>
      </c>
    </row>
    <row r="242" spans="1:20" ht="15" thickBot="1">
      <c r="A242" s="2"/>
      <c r="B242" s="3"/>
      <c r="C242" s="14"/>
      <c r="D242" s="4"/>
      <c r="E242" s="4"/>
      <c r="F242" s="4"/>
      <c r="G242" s="4"/>
      <c r="H242" s="62"/>
      <c r="I242" s="4"/>
      <c r="J242" s="4"/>
      <c r="K242" s="4"/>
      <c r="L242" s="5"/>
      <c r="M242" s="4"/>
      <c r="N242" s="4"/>
      <c r="O242" s="4"/>
      <c r="P242" s="4"/>
      <c r="Q242" s="4"/>
      <c r="R242" s="4"/>
      <c r="S242" s="30"/>
      <c r="T242" s="30"/>
    </row>
    <row r="243" spans="1:20">
      <c r="A243" s="1">
        <f>A241+7</f>
        <v>45893</v>
      </c>
      <c r="B243" s="19">
        <f>D241+I241-P241</f>
        <v>404055.85031880758</v>
      </c>
      <c r="C243" s="70">
        <f>F243*G243</f>
        <v>8250</v>
      </c>
      <c r="D243" s="16">
        <f>B243+C243</f>
        <v>412305.85031880758</v>
      </c>
      <c r="E243" s="16">
        <f>maximum_lot_size</f>
        <v>75</v>
      </c>
      <c r="F243" s="16">
        <f>E243</f>
        <v>75</v>
      </c>
      <c r="G243" s="95">
        <f>maximum_lot_pip_size</f>
        <v>110</v>
      </c>
      <c r="H243" s="63"/>
      <c r="I243" s="23"/>
      <c r="J243" s="23"/>
      <c r="K243" s="16">
        <f>D243+I243-J243</f>
        <v>412305.85031880758</v>
      </c>
      <c r="L243" s="83">
        <f>(0.7*B243)</f>
        <v>282839.09522316529</v>
      </c>
      <c r="M243" s="97">
        <f>E243*50/B243</f>
        <v>9.2808951956547103E-3</v>
      </c>
      <c r="N243" s="82"/>
      <c r="O243" s="85"/>
      <c r="P243" s="22">
        <f>IF(D243&gt;B243,D243*0.013,0)</f>
        <v>5359.9760541444984</v>
      </c>
      <c r="Q243" s="20"/>
      <c r="R243" s="16">
        <f>R241+C243+I241</f>
        <v>867403.73677785322</v>
      </c>
      <c r="S243" s="29">
        <f>(R243-(B158+SUM(I158:I241)))/(B158+SUM(I158:I241))</f>
        <v>2.9166416127335215</v>
      </c>
      <c r="T243" s="29">
        <f>D243/B243-1</f>
        <v>2.0417969430440275E-2</v>
      </c>
    </row>
    <row r="244" spans="1:20">
      <c r="A244" s="1">
        <f>A243+7</f>
        <v>45900</v>
      </c>
      <c r="B244" s="19">
        <f>D243+I243-P243</f>
        <v>406945.87426466309</v>
      </c>
      <c r="C244" s="70">
        <f>F244*G244</f>
        <v>8250</v>
      </c>
      <c r="D244" s="20">
        <f>B244+C244</f>
        <v>415195.87426466309</v>
      </c>
      <c r="E244" s="16">
        <f>maximum_lot_size</f>
        <v>75</v>
      </c>
      <c r="F244" s="16">
        <f>E244</f>
        <v>75</v>
      </c>
      <c r="G244" s="95">
        <f>maximum_lot_pip_size</f>
        <v>110</v>
      </c>
      <c r="H244" s="63"/>
      <c r="I244" s="23"/>
      <c r="J244" s="23"/>
      <c r="K244" s="20">
        <f>D244+I244-J244</f>
        <v>415195.87426466309</v>
      </c>
      <c r="L244" s="83">
        <f>(0.7*B244)</f>
        <v>284862.11198526411</v>
      </c>
      <c r="M244" s="97">
        <f>E244*50/B244</f>
        <v>9.2149846875241546E-3</v>
      </c>
      <c r="N244" s="82"/>
      <c r="O244" s="85"/>
      <c r="P244" s="22">
        <f>IF(D244&gt;B244,D244*0.013,0)</f>
        <v>5397.5463654406194</v>
      </c>
      <c r="Q244" s="20"/>
      <c r="R244" s="16">
        <f>R243+C244+I243</f>
        <v>875653.73677785322</v>
      </c>
      <c r="S244" s="29">
        <f>(R244-(B158+SUM(I158:I243)))/(B158+SUM(I158:I243))</f>
        <v>2.9538933467704096</v>
      </c>
      <c r="T244" s="29">
        <f t="shared" ref="T244:T246" si="194">D244/B244-1</f>
        <v>2.0272966312553153E-2</v>
      </c>
    </row>
    <row r="245" spans="1:20">
      <c r="A245" s="1">
        <f>A244+7</f>
        <v>45907</v>
      </c>
      <c r="B245" s="19">
        <f>D244+I244-P244</f>
        <v>409798.3278992225</v>
      </c>
      <c r="C245" s="70">
        <f t="shared" ref="C245:C246" si="195">F245*G245</f>
        <v>8250</v>
      </c>
      <c r="D245" s="20">
        <f>B245+C245</f>
        <v>418048.3278992225</v>
      </c>
      <c r="E245" s="16">
        <f>maximum_lot_size</f>
        <v>75</v>
      </c>
      <c r="F245" s="16">
        <f>E245</f>
        <v>75</v>
      </c>
      <c r="G245" s="95">
        <f>maximum_lot_pip_size</f>
        <v>110</v>
      </c>
      <c r="H245" s="63"/>
      <c r="I245" s="23"/>
      <c r="J245" s="23"/>
      <c r="K245" s="20">
        <f>D245+I245-J245</f>
        <v>418048.3278992225</v>
      </c>
      <c r="L245" s="83">
        <f>(0.7*B245)</f>
        <v>286858.82952945575</v>
      </c>
      <c r="M245" s="97">
        <f t="shared" ref="M245:M246" si="196">E245*50/B245</f>
        <v>9.150842608909325E-3</v>
      </c>
      <c r="N245" s="82"/>
      <c r="O245" s="85"/>
      <c r="P245" s="22">
        <f>IF(D245&gt;B245,D245*0.013,0)</f>
        <v>5434.6282626898919</v>
      </c>
      <c r="Q245" s="20"/>
      <c r="R245" s="16">
        <f>R244+C245+I244</f>
        <v>883903.73677785322</v>
      </c>
      <c r="S245" s="29">
        <f>(R245-(B158+SUM(I158:I244)))/(B158+SUM(I158:I244))</f>
        <v>2.9911450808072981</v>
      </c>
      <c r="T245" s="29">
        <f t="shared" si="194"/>
        <v>2.0131853739600469E-2</v>
      </c>
    </row>
    <row r="246" spans="1:20" ht="15" thickBot="1">
      <c r="A246" s="6">
        <f>A245+7</f>
        <v>45914</v>
      </c>
      <c r="B246" s="19">
        <f>D245+I245-P245</f>
        <v>412613.69963653258</v>
      </c>
      <c r="C246" s="70">
        <f t="shared" si="195"/>
        <v>8250</v>
      </c>
      <c r="D246" s="20">
        <f>B246+C246</f>
        <v>420863.69963653258</v>
      </c>
      <c r="E246" s="16">
        <f>maximum_lot_size</f>
        <v>75</v>
      </c>
      <c r="F246" s="16">
        <f>E246</f>
        <v>75</v>
      </c>
      <c r="G246" s="95">
        <f>maximum_lot_pip_size</f>
        <v>110</v>
      </c>
      <c r="H246" s="63"/>
      <c r="I246" s="25"/>
      <c r="J246" s="25"/>
      <c r="K246" s="20">
        <f>D246+I246-J246</f>
        <v>420863.69963653258</v>
      </c>
      <c r="L246" s="83">
        <f>(0.7*B246)</f>
        <v>288829.58974557277</v>
      </c>
      <c r="M246" s="97">
        <f t="shared" si="196"/>
        <v>9.0884040042861856E-3</v>
      </c>
      <c r="N246" s="82"/>
      <c r="O246" s="86"/>
      <c r="P246" s="22">
        <f>IF(D246&gt;B246,D246*0.013,0)</f>
        <v>5471.2280952749234</v>
      </c>
      <c r="Q246" s="20">
        <f>Q241+SUM(P243:P246)</f>
        <v>476761.26523659541</v>
      </c>
      <c r="R246" s="16">
        <f>R245+C246+I245</f>
        <v>892153.73677785322</v>
      </c>
      <c r="S246" s="29">
        <f>(R246-(B158+SUM(I158:I245)))/(B158+SUM(I158:I245))</f>
        <v>3.0283968148441862</v>
      </c>
      <c r="T246" s="29">
        <f t="shared" si="194"/>
        <v>1.9994488809429667E-2</v>
      </c>
    </row>
    <row r="247" spans="1:20" ht="15" thickBot="1">
      <c r="A247" s="2"/>
      <c r="B247" s="3"/>
      <c r="C247" s="14"/>
      <c r="D247" s="4"/>
      <c r="E247" s="4"/>
      <c r="F247" s="4"/>
      <c r="G247" s="4"/>
      <c r="H247" s="62"/>
      <c r="I247" s="4"/>
      <c r="J247" s="4"/>
      <c r="K247" s="4"/>
      <c r="L247" s="5"/>
      <c r="M247" s="4"/>
      <c r="N247" s="4"/>
      <c r="O247" s="4"/>
      <c r="P247" s="4"/>
      <c r="Q247" s="4"/>
      <c r="R247" s="4"/>
      <c r="S247" s="30"/>
      <c r="T247" s="30"/>
    </row>
    <row r="248" spans="1:20">
      <c r="A248" s="1">
        <f>A246+7</f>
        <v>45921</v>
      </c>
      <c r="B248" s="19">
        <f>D246+I246-P246</f>
        <v>415392.47154125763</v>
      </c>
      <c r="C248" s="70">
        <f>F248*G248</f>
        <v>8250</v>
      </c>
      <c r="D248" s="16">
        <f>B248+C248</f>
        <v>423642.47154125763</v>
      </c>
      <c r="E248" s="16">
        <f>maximum_lot_size</f>
        <v>75</v>
      </c>
      <c r="F248" s="16">
        <f>E248</f>
        <v>75</v>
      </c>
      <c r="G248" s="95">
        <f>maximum_lot_pip_size</f>
        <v>110</v>
      </c>
      <c r="H248" s="63"/>
      <c r="I248" s="23"/>
      <c r="J248" s="23"/>
      <c r="K248" s="16">
        <f>D248+I248-J248</f>
        <v>423642.47154125763</v>
      </c>
      <c r="L248" s="83">
        <f>(0.7*B248)</f>
        <v>290774.73007888033</v>
      </c>
      <c r="M248" s="97">
        <f>E248*50/B248</f>
        <v>9.0276070389194388E-3</v>
      </c>
      <c r="N248" s="82"/>
      <c r="O248" s="85"/>
      <c r="P248" s="22">
        <f>IF(D248&gt;B248,D248*0.013,0)</f>
        <v>5507.3521300363491</v>
      </c>
      <c r="Q248" s="20"/>
      <c r="R248" s="16">
        <f>R246+C248+I246</f>
        <v>900403.73677785322</v>
      </c>
      <c r="S248" s="29">
        <f>(R248-(B158+SUM(I158:I246)))/(B158+SUM(I158:I246))</f>
        <v>3.0656485488810743</v>
      </c>
      <c r="T248" s="29">
        <f>D248/B248-1</f>
        <v>1.9860735485622838E-2</v>
      </c>
    </row>
    <row r="249" spans="1:20">
      <c r="A249" s="1">
        <f>A248+7</f>
        <v>45928</v>
      </c>
      <c r="B249" s="19">
        <f>D248+I248-P248</f>
        <v>418135.1194112213</v>
      </c>
      <c r="C249" s="70">
        <f>F249*G249</f>
        <v>8250</v>
      </c>
      <c r="D249" s="20">
        <f>B249+C249</f>
        <v>426385.1194112213</v>
      </c>
      <c r="E249" s="16">
        <f>maximum_lot_size</f>
        <v>75</v>
      </c>
      <c r="F249" s="16">
        <f>E249</f>
        <v>75</v>
      </c>
      <c r="G249" s="95">
        <f>maximum_lot_pip_size</f>
        <v>110</v>
      </c>
      <c r="H249" s="63"/>
      <c r="I249" s="23"/>
      <c r="J249" s="23"/>
      <c r="K249" s="20">
        <f>D249+I249-J249</f>
        <v>426385.1194112213</v>
      </c>
      <c r="L249" s="83">
        <f>(0.7*B249)</f>
        <v>292694.58358785487</v>
      </c>
      <c r="M249" s="97">
        <f>E249*50/B249</f>
        <v>8.9683928135010482E-3</v>
      </c>
      <c r="N249" s="82"/>
      <c r="O249" s="85"/>
      <c r="P249" s="22">
        <f>IF(D249&gt;B249,D249*0.013,0)</f>
        <v>5543.006552345877</v>
      </c>
      <c r="Q249" s="20"/>
      <c r="R249" s="16">
        <f>R248+C249+I248</f>
        <v>908653.73677785322</v>
      </c>
      <c r="S249" s="29">
        <f>(R249-(B158+SUM(I158:I248)))/(B158+SUM(I158:I248))</f>
        <v>3.1029002829179624</v>
      </c>
      <c r="T249" s="29">
        <f t="shared" ref="T249:T251" si="197">D249/B249-1</f>
        <v>1.9730464189702257E-2</v>
      </c>
    </row>
    <row r="250" spans="1:20">
      <c r="A250" s="1">
        <f>A249+7</f>
        <v>45935</v>
      </c>
      <c r="B250" s="19">
        <f>D249+I249-P249</f>
        <v>420842.11285887542</v>
      </c>
      <c r="C250" s="70">
        <f t="shared" ref="C250:C251" si="198">F250*G250</f>
        <v>8250</v>
      </c>
      <c r="D250" s="20">
        <f>B250+C250</f>
        <v>429092.11285887542</v>
      </c>
      <c r="E250" s="16">
        <f>maximum_lot_size</f>
        <v>75</v>
      </c>
      <c r="F250" s="16">
        <f>E250</f>
        <v>75</v>
      </c>
      <c r="G250" s="95">
        <f>maximum_lot_pip_size</f>
        <v>110</v>
      </c>
      <c r="H250" s="63"/>
      <c r="I250" s="23"/>
      <c r="J250" s="23"/>
      <c r="K250" s="20">
        <f>D250+I250-J250</f>
        <v>429092.11285887542</v>
      </c>
      <c r="L250" s="83">
        <f>(0.7*B250)</f>
        <v>294589.47900121275</v>
      </c>
      <c r="M250" s="97">
        <f t="shared" ref="M250:M251" si="199">E250*50/B250</f>
        <v>8.9107051918483251E-3</v>
      </c>
      <c r="N250" s="82"/>
      <c r="O250" s="85"/>
      <c r="P250" s="22">
        <f>IF(D250&gt;B250,D250*0.013,0)</f>
        <v>5578.1974671653807</v>
      </c>
      <c r="Q250" s="20"/>
      <c r="R250" s="16">
        <f>R249+C250+I249</f>
        <v>916903.73677785322</v>
      </c>
      <c r="S250" s="29">
        <f>(R250-(B158+SUM(I158:I249)))/(B158+SUM(I158:I249))</f>
        <v>3.1401520169548505</v>
      </c>
      <c r="T250" s="29">
        <f t="shared" si="197"/>
        <v>1.9603551422066268E-2</v>
      </c>
    </row>
    <row r="251" spans="1:20" ht="15" thickBot="1">
      <c r="A251" s="6">
        <f>A250+7</f>
        <v>45942</v>
      </c>
      <c r="B251" s="19">
        <f>D250+I250-P250</f>
        <v>423513.91539171006</v>
      </c>
      <c r="C251" s="70">
        <f t="shared" si="198"/>
        <v>8250</v>
      </c>
      <c r="D251" s="20">
        <f>B251+C251</f>
        <v>431763.91539171006</v>
      </c>
      <c r="E251" s="16">
        <f>maximum_lot_size</f>
        <v>75</v>
      </c>
      <c r="F251" s="16">
        <f>E251</f>
        <v>75</v>
      </c>
      <c r="G251" s="95">
        <f>maximum_lot_pip_size</f>
        <v>110</v>
      </c>
      <c r="H251" s="63"/>
      <c r="I251" s="25"/>
      <c r="J251" s="25"/>
      <c r="K251" s="20">
        <f>D251+I251-J251</f>
        <v>431763.91539171006</v>
      </c>
      <c r="L251" s="83">
        <f>(0.7*B251)</f>
        <v>296459.74077419704</v>
      </c>
      <c r="M251" s="97">
        <f t="shared" si="199"/>
        <v>8.8544906406005739E-3</v>
      </c>
      <c r="N251" s="82"/>
      <c r="O251" s="86"/>
      <c r="P251" s="22">
        <f>IF(D251&gt;B251,D251*0.013,0)</f>
        <v>5612.9309000922303</v>
      </c>
      <c r="Q251" s="20">
        <f>Q246+SUM(P248:P251)</f>
        <v>499002.75228623522</v>
      </c>
      <c r="R251" s="16">
        <f>R250+C251+I250</f>
        <v>925153.73677785322</v>
      </c>
      <c r="S251" s="29">
        <f>(R251-(B158+SUM(I158:I250)))/(B158+SUM(I158:I250))</f>
        <v>3.177403750991739</v>
      </c>
      <c r="T251" s="29">
        <f t="shared" si="197"/>
        <v>1.9479879409321166E-2</v>
      </c>
    </row>
    <row r="252" spans="1:20" ht="15" thickBot="1">
      <c r="A252" s="2"/>
      <c r="B252" s="3"/>
      <c r="C252" s="4"/>
      <c r="D252" s="4"/>
      <c r="E252" s="4"/>
      <c r="F252" s="4"/>
      <c r="G252" s="4"/>
      <c r="H252" s="62"/>
      <c r="I252" s="4"/>
      <c r="J252" s="4"/>
      <c r="K252" s="4"/>
      <c r="L252" s="5"/>
      <c r="M252" s="4"/>
      <c r="N252" s="4"/>
      <c r="O252" s="4"/>
      <c r="P252" s="4"/>
      <c r="Q252" s="4"/>
      <c r="R252" s="4"/>
      <c r="S252" s="30"/>
      <c r="T252" s="30"/>
    </row>
    <row r="253" spans="1:20">
      <c r="A253" s="1">
        <f>A251+7</f>
        <v>45949</v>
      </c>
      <c r="B253" s="19">
        <f>D251+I251-P251</f>
        <v>426150.98449161783</v>
      </c>
      <c r="C253" s="70">
        <f>F253*G253</f>
        <v>8250</v>
      </c>
      <c r="D253" s="16">
        <f>B253+C253</f>
        <v>434400.98449161783</v>
      </c>
      <c r="E253" s="16">
        <f>maximum_lot_size</f>
        <v>75</v>
      </c>
      <c r="F253" s="16">
        <f>E253</f>
        <v>75</v>
      </c>
      <c r="G253" s="95">
        <f>maximum_lot_pip_size</f>
        <v>110</v>
      </c>
      <c r="H253" s="63"/>
      <c r="I253" s="23"/>
      <c r="J253" s="23"/>
      <c r="K253" s="16">
        <f>D253+I253-J253</f>
        <v>434400.98449161783</v>
      </c>
      <c r="L253" s="83">
        <f>(0.7*B253)</f>
        <v>298305.68914413248</v>
      </c>
      <c r="M253" s="97">
        <f>E253*50/B253</f>
        <v>8.799698079950723E-3</v>
      </c>
      <c r="N253" s="82"/>
      <c r="O253" s="85"/>
      <c r="P253" s="22">
        <f>IF(D253&gt;B253,D253*0.013,0)</f>
        <v>5647.2127983910314</v>
      </c>
      <c r="Q253" s="20"/>
      <c r="R253" s="16">
        <f>R251+C253+I251</f>
        <v>933403.73677785322</v>
      </c>
      <c r="S253" s="29">
        <f>(R253-(B158+SUM(I158:I251)))/(B158+SUM(I158:I251))</f>
        <v>3.2146554850286271</v>
      </c>
      <c r="T253" s="29">
        <f>D253/B253-1</f>
        <v>1.9359335775891662E-2</v>
      </c>
    </row>
    <row r="254" spans="1:20">
      <c r="A254" s="1">
        <f>A253+7</f>
        <v>45956</v>
      </c>
      <c r="B254" s="19">
        <f>D253+I253-P253</f>
        <v>428753.77169322682</v>
      </c>
      <c r="C254" s="70">
        <f>F254*G254</f>
        <v>8250</v>
      </c>
      <c r="D254" s="20">
        <f>B254+C254</f>
        <v>437003.77169322682</v>
      </c>
      <c r="E254" s="16">
        <f>maximum_lot_size</f>
        <v>75</v>
      </c>
      <c r="F254" s="16">
        <f>E254</f>
        <v>75</v>
      </c>
      <c r="G254" s="95">
        <f>maximum_lot_pip_size</f>
        <v>110</v>
      </c>
      <c r="H254" s="63"/>
      <c r="I254" s="23"/>
      <c r="J254" s="23"/>
      <c r="K254" s="20">
        <f>D254+I254-J254</f>
        <v>437003.77169322682</v>
      </c>
      <c r="L254" s="83">
        <f>(0.7*B254)</f>
        <v>300127.64018525876</v>
      </c>
      <c r="M254" s="97">
        <f>E254*50/B254</f>
        <v>8.7462787445357418E-3</v>
      </c>
      <c r="N254" s="82"/>
      <c r="O254" s="85"/>
      <c r="P254" s="22">
        <f>IF(D254&gt;B254,D254*0.013,0)</f>
        <v>5681.0490320119488</v>
      </c>
      <c r="Q254" s="20"/>
      <c r="R254" s="16">
        <f>R253+C254+I253</f>
        <v>941653.73677785322</v>
      </c>
      <c r="S254" s="29">
        <f>(R254-(B158+SUM(I158:I253)))/(B158+SUM(I158:I253))</f>
        <v>3.2519072190655152</v>
      </c>
      <c r="T254" s="29">
        <f t="shared" ref="T254:T256" si="200">D254/B254-1</f>
        <v>1.9241813237978578E-2</v>
      </c>
    </row>
    <row r="255" spans="1:20">
      <c r="A255" s="1">
        <f>A254+7</f>
        <v>45963</v>
      </c>
      <c r="B255" s="19">
        <f>D254+I254-P254</f>
        <v>431322.72266121488</v>
      </c>
      <c r="C255" s="70">
        <f t="shared" ref="C255:C256" si="201">F255*G255</f>
        <v>8250</v>
      </c>
      <c r="D255" s="20">
        <f>B255+C255</f>
        <v>439572.72266121488</v>
      </c>
      <c r="E255" s="16">
        <f>maximum_lot_size</f>
        <v>75</v>
      </c>
      <c r="F255" s="16">
        <f>E255</f>
        <v>75</v>
      </c>
      <c r="G255" s="95">
        <f>maximum_lot_pip_size</f>
        <v>110</v>
      </c>
      <c r="H255" s="63"/>
      <c r="I255" s="23"/>
      <c r="J255" s="23"/>
      <c r="K255" s="20">
        <f>D255+I255-J255</f>
        <v>439572.72266121488</v>
      </c>
      <c r="L255" s="83">
        <f>(0.7*B255)</f>
        <v>301925.90586285037</v>
      </c>
      <c r="M255" s="97">
        <f t="shared" ref="M255:M256" si="202">E255*50/B255</f>
        <v>8.6941860536882982E-3</v>
      </c>
      <c r="N255" s="82"/>
      <c r="O255" s="85"/>
      <c r="P255" s="22">
        <f>IF(D255&gt;B255,D255*0.013,0)</f>
        <v>5714.445394595793</v>
      </c>
      <c r="Q255" s="20"/>
      <c r="R255" s="16">
        <f>R254+C255+I254</f>
        <v>949903.73677785322</v>
      </c>
      <c r="S255" s="29">
        <f>(R255-(B158+SUM(I158:I254)))/(B158+SUM(I158:I254))</f>
        <v>3.2891589531024032</v>
      </c>
      <c r="T255" s="29">
        <f t="shared" si="200"/>
        <v>1.9127209318114291E-2</v>
      </c>
    </row>
    <row r="256" spans="1:20" ht="15" thickBot="1">
      <c r="A256" s="6">
        <f>A255+7</f>
        <v>45970</v>
      </c>
      <c r="B256" s="19">
        <f>D255+I255-P255</f>
        <v>433858.27726661909</v>
      </c>
      <c r="C256" s="70">
        <f t="shared" si="201"/>
        <v>8250</v>
      </c>
      <c r="D256" s="20">
        <f>B256+C256</f>
        <v>442108.27726661909</v>
      </c>
      <c r="E256" s="16">
        <f>maximum_lot_size</f>
        <v>75</v>
      </c>
      <c r="F256" s="16">
        <f>E256</f>
        <v>75</v>
      </c>
      <c r="G256" s="95">
        <f>maximum_lot_pip_size</f>
        <v>110</v>
      </c>
      <c r="H256" s="63"/>
      <c r="I256" s="25"/>
      <c r="J256" s="25"/>
      <c r="K256" s="20">
        <f>D256+I256-J256</f>
        <v>442108.27726661909</v>
      </c>
      <c r="L256" s="83">
        <f>(0.7*B256)</f>
        <v>303700.79408663337</v>
      </c>
      <c r="M256" s="97">
        <f t="shared" si="202"/>
        <v>8.6433754903228709E-3</v>
      </c>
      <c r="N256" s="82"/>
      <c r="O256" s="86"/>
      <c r="P256" s="22">
        <f>IF(D256&gt;B256,D256*0.013,0)</f>
        <v>5747.4076044660478</v>
      </c>
      <c r="Q256" s="20">
        <f>Q251+SUM(P253:P256)</f>
        <v>521792.86711570004</v>
      </c>
      <c r="R256" s="16">
        <f>R255+C256+I255</f>
        <v>958153.73677785322</v>
      </c>
      <c r="S256" s="29">
        <f>(R256-(B158+SUM(I158:I255)))/(B158+SUM(I158:I255))</f>
        <v>3.3264106871392918</v>
      </c>
      <c r="T256" s="29">
        <f t="shared" si="200"/>
        <v>1.9015426078710318E-2</v>
      </c>
    </row>
    <row r="257" spans="1:20" ht="15" thickBot="1">
      <c r="A257" s="2"/>
      <c r="B257" s="3"/>
      <c r="C257" s="14"/>
      <c r="D257" s="4"/>
      <c r="E257" s="4"/>
      <c r="F257" s="4"/>
      <c r="G257" s="4"/>
      <c r="H257" s="62"/>
      <c r="I257" s="4"/>
      <c r="J257" s="4"/>
      <c r="K257" s="4"/>
      <c r="L257" s="5"/>
      <c r="M257" s="4"/>
      <c r="N257" s="4"/>
      <c r="O257" s="4"/>
      <c r="P257" s="4"/>
      <c r="Q257" s="4"/>
      <c r="R257" s="4"/>
      <c r="S257" s="30"/>
      <c r="T257" s="30"/>
    </row>
    <row r="258" spans="1:20">
      <c r="A258" s="1">
        <f>A256+7</f>
        <v>45977</v>
      </c>
      <c r="B258" s="19">
        <f>D256+I256-P256</f>
        <v>436360.86966215301</v>
      </c>
      <c r="C258" s="70">
        <f>F258*G258</f>
        <v>8250</v>
      </c>
      <c r="D258" s="16">
        <f>B258+C258</f>
        <v>444610.86966215301</v>
      </c>
      <c r="E258" s="16">
        <f>maximum_lot_size</f>
        <v>75</v>
      </c>
      <c r="F258" s="16">
        <f>E258</f>
        <v>75</v>
      </c>
      <c r="G258" s="95">
        <f>maximum_lot_pip_size</f>
        <v>110</v>
      </c>
      <c r="H258" s="63"/>
      <c r="I258" s="23"/>
      <c r="J258" s="23"/>
      <c r="K258" s="16">
        <f>D258+I258-J258</f>
        <v>444610.86966215301</v>
      </c>
      <c r="L258" s="83">
        <f>(0.7*B258)</f>
        <v>305452.6087635071</v>
      </c>
      <c r="M258" s="97">
        <f>E258*50/B258</f>
        <v>8.5938044877933058E-3</v>
      </c>
      <c r="N258" s="82"/>
      <c r="O258" s="21"/>
      <c r="P258" s="22">
        <f>IF(D258&gt;B258,D258*0.013,0)</f>
        <v>5779.9413056079893</v>
      </c>
      <c r="Q258" s="20"/>
      <c r="R258" s="16">
        <f>R256+C258+I256</f>
        <v>966403.73677785322</v>
      </c>
      <c r="S258" s="29">
        <f>(R258-(B158+SUM(I158:I256)))/(B158+SUM(I158:I256))</f>
        <v>3.3636624211761799</v>
      </c>
      <c r="T258" s="29">
        <f>D258/B258-1</f>
        <v>1.8906369873145312E-2</v>
      </c>
    </row>
    <row r="259" spans="1:20">
      <c r="A259" s="1">
        <f>A258+7</f>
        <v>45984</v>
      </c>
      <c r="B259" s="19">
        <f>D258+I258-P258</f>
        <v>438830.92835654505</v>
      </c>
      <c r="C259" s="70">
        <f>F259*G259</f>
        <v>8250</v>
      </c>
      <c r="D259" s="20">
        <f>B259+C259</f>
        <v>447080.92835654505</v>
      </c>
      <c r="E259" s="16">
        <f>maximum_lot_size</f>
        <v>75</v>
      </c>
      <c r="F259" s="16">
        <f>E259</f>
        <v>75</v>
      </c>
      <c r="G259" s="95">
        <f>maximum_lot_pip_size</f>
        <v>110</v>
      </c>
      <c r="H259" s="63"/>
      <c r="I259" s="23"/>
      <c r="J259" s="23"/>
      <c r="K259" s="20">
        <f>D259+I259-J259</f>
        <v>447080.92835654505</v>
      </c>
      <c r="L259" s="83">
        <f>(0.7*B259)</f>
        <v>307181.64984958153</v>
      </c>
      <c r="M259" s="97">
        <f>E259*50/B259</f>
        <v>8.5454323241163366E-3</v>
      </c>
      <c r="N259" s="82"/>
      <c r="O259" s="21"/>
      <c r="P259" s="22">
        <f>IF(D259&gt;B259,D259*0.013,0)</f>
        <v>5812.0520686350856</v>
      </c>
      <c r="Q259" s="20"/>
      <c r="R259" s="16">
        <f>R258+C259+I258</f>
        <v>974653.73677785322</v>
      </c>
      <c r="S259" s="29">
        <f>(R259-(B158+SUM(I158:I258)))/(B158+SUM(I158:I258))</f>
        <v>3.4009141552130679</v>
      </c>
      <c r="T259" s="29">
        <f t="shared" ref="T259:T261" si="203">D259/B259-1</f>
        <v>1.8799951113055879E-2</v>
      </c>
    </row>
    <row r="260" spans="1:20">
      <c r="A260" s="1">
        <f>A259+7</f>
        <v>45991</v>
      </c>
      <c r="B260" s="19">
        <f>D259+I259-P259</f>
        <v>441268.87628790998</v>
      </c>
      <c r="C260" s="70">
        <f t="shared" ref="C260:C261" si="204">F260*G260</f>
        <v>8250</v>
      </c>
      <c r="D260" s="20">
        <f>B260+C260</f>
        <v>449518.87628790998</v>
      </c>
      <c r="E260" s="16">
        <f>maximum_lot_size</f>
        <v>75</v>
      </c>
      <c r="F260" s="16">
        <f>E260</f>
        <v>75</v>
      </c>
      <c r="G260" s="95">
        <f>maximum_lot_pip_size</f>
        <v>110</v>
      </c>
      <c r="H260" s="63"/>
      <c r="I260" s="23"/>
      <c r="J260" s="23"/>
      <c r="K260" s="20">
        <f>D260+I260-J260</f>
        <v>449518.87628790998</v>
      </c>
      <c r="L260" s="83">
        <f>(0.7*B260)</f>
        <v>308888.21340153698</v>
      </c>
      <c r="M260" s="97">
        <f t="shared" ref="M260:M261" si="205">E260*50/B260</f>
        <v>8.4982200230076452E-3</v>
      </c>
      <c r="N260" s="82"/>
      <c r="O260" s="21"/>
      <c r="P260" s="22">
        <f>IF(D260&gt;B260,D260*0.013,0)</f>
        <v>5843.7453917428293</v>
      </c>
      <c r="Q260" s="20"/>
      <c r="R260" s="16">
        <f>R259+C260+I259</f>
        <v>982903.73677785322</v>
      </c>
      <c r="S260" s="29">
        <f>(R260-(B158+SUM(I158:I259)))/(B158+SUM(I158:I259))</f>
        <v>3.438165889249956</v>
      </c>
      <c r="T260" s="29">
        <f t="shared" si="203"/>
        <v>1.8696084050616735E-2</v>
      </c>
    </row>
    <row r="261" spans="1:20" ht="15" thickBot="1">
      <c r="A261" s="1">
        <f>A260+7</f>
        <v>45998</v>
      </c>
      <c r="B261" s="19">
        <f>D260+I260-P260</f>
        <v>443675.13089616713</v>
      </c>
      <c r="C261" s="70">
        <f t="shared" si="204"/>
        <v>8250</v>
      </c>
      <c r="D261" s="20">
        <f>B261+C261</f>
        <v>451925.13089616713</v>
      </c>
      <c r="E261" s="16">
        <f>maximum_lot_size</f>
        <v>75</v>
      </c>
      <c r="F261" s="16">
        <f>E261</f>
        <v>75</v>
      </c>
      <c r="G261" s="95">
        <f>maximum_lot_pip_size</f>
        <v>110</v>
      </c>
      <c r="H261" s="63"/>
      <c r="I261" s="23"/>
      <c r="J261" s="23"/>
      <c r="K261" s="20">
        <f>D261+I261-J261</f>
        <v>451925.13089616713</v>
      </c>
      <c r="L261" s="83">
        <f>(0.7*B261)</f>
        <v>310572.59162731696</v>
      </c>
      <c r="M261" s="97">
        <f t="shared" si="205"/>
        <v>8.4521302612239699E-3</v>
      </c>
      <c r="N261" s="82"/>
      <c r="O261" s="27"/>
      <c r="P261" s="22">
        <f>IF(D261&gt;B261,D261*0.013,0)</f>
        <v>5875.0267016501721</v>
      </c>
      <c r="Q261" s="20">
        <f>Q256+SUM(P258:P261)</f>
        <v>545103.63258333609</v>
      </c>
      <c r="R261" s="16">
        <f>R260+C261+I260</f>
        <v>991153.73677785322</v>
      </c>
      <c r="S261" s="29">
        <f>(R261-(B158+SUM(I158:I260)))/(B158+SUM(I158:I260))</f>
        <v>3.4754176232868441</v>
      </c>
      <c r="T261" s="29">
        <f t="shared" si="203"/>
        <v>1.8594686574692654E-2</v>
      </c>
    </row>
    <row r="262" spans="1:20" ht="15" thickBot="1">
      <c r="A262" s="2"/>
      <c r="B262" s="3"/>
      <c r="C262" s="14"/>
      <c r="D262" s="4"/>
      <c r="E262" s="4"/>
      <c r="F262" s="4"/>
      <c r="G262" s="4"/>
      <c r="H262" s="62"/>
      <c r="I262" s="4"/>
      <c r="J262" s="4"/>
      <c r="K262" s="4"/>
      <c r="L262" s="5"/>
      <c r="M262" s="4"/>
      <c r="N262" s="4"/>
      <c r="O262" s="4"/>
      <c r="P262" s="4"/>
      <c r="Q262" s="4"/>
      <c r="R262" s="4"/>
      <c r="S262" s="30"/>
      <c r="T262" s="30"/>
    </row>
    <row r="263" spans="1:20">
      <c r="A263" s="1">
        <f>A261+7</f>
        <v>46005</v>
      </c>
      <c r="B263" s="19">
        <f>D261+I261-P261</f>
        <v>446050.10419451696</v>
      </c>
      <c r="C263" s="70">
        <f>F263*G263</f>
        <v>8250</v>
      </c>
      <c r="D263" s="16">
        <f>B263+C263</f>
        <v>454300.10419451696</v>
      </c>
      <c r="E263" s="16">
        <f>maximum_lot_size</f>
        <v>75</v>
      </c>
      <c r="F263" s="16">
        <f>E263</f>
        <v>75</v>
      </c>
      <c r="G263" s="95">
        <f>maximum_lot_pip_size</f>
        <v>110</v>
      </c>
      <c r="H263" s="63"/>
      <c r="I263" s="23"/>
      <c r="J263" s="23"/>
      <c r="K263" s="16">
        <f>D263+I263-J263</f>
        <v>454300.10419451696</v>
      </c>
      <c r="L263" s="83">
        <f>(0.7*B263)</f>
        <v>312235.07293616183</v>
      </c>
      <c r="M263" s="97">
        <f>E263*50/B263</f>
        <v>8.4071272817474139E-3</v>
      </c>
      <c r="N263" s="82"/>
      <c r="O263" s="85"/>
      <c r="P263" s="22">
        <f>IF(D263&gt;B263,D263*0.013,0)</f>
        <v>5905.9013545287198</v>
      </c>
      <c r="Q263" s="20"/>
      <c r="R263" s="16">
        <f>R261+C263+I261</f>
        <v>999403.73677785322</v>
      </c>
      <c r="S263" s="29">
        <f>(R263-(B158+SUM(I158:I261)))/(B158+SUM(I158:I261))</f>
        <v>3.5126693573237326</v>
      </c>
      <c r="T263" s="29">
        <f>D263/B263-1</f>
        <v>1.8495680019844363E-2</v>
      </c>
    </row>
    <row r="264" spans="1:20">
      <c r="A264" s="1">
        <f>A263+7</f>
        <v>46012</v>
      </c>
      <c r="B264" s="19">
        <f>D263+I263-P263</f>
        <v>448394.20283998823</v>
      </c>
      <c r="C264" s="70">
        <f>F264*G264</f>
        <v>8250</v>
      </c>
      <c r="D264" s="20">
        <f>B264+C264</f>
        <v>456644.20283998823</v>
      </c>
      <c r="E264" s="16">
        <f>maximum_lot_size</f>
        <v>75</v>
      </c>
      <c r="F264" s="16">
        <f>E264</f>
        <v>75</v>
      </c>
      <c r="G264" s="95">
        <f>maximum_lot_pip_size</f>
        <v>110</v>
      </c>
      <c r="H264" s="63"/>
      <c r="I264" s="23"/>
      <c r="J264" s="23"/>
      <c r="K264" s="20">
        <f>D264+I264-J264</f>
        <v>456644.20283998823</v>
      </c>
      <c r="L264" s="83">
        <f>(0.7*B264)</f>
        <v>313875.94198799174</v>
      </c>
      <c r="M264" s="97">
        <f>E264*50/B264</f>
        <v>8.3631768123866822E-3</v>
      </c>
      <c r="N264" s="82"/>
      <c r="O264" s="85"/>
      <c r="P264" s="22">
        <f>IF(D264&gt;B264,D264*0.013,0)</f>
        <v>5936.374636919847</v>
      </c>
      <c r="Q264" s="20"/>
      <c r="R264" s="16">
        <f>R263+C264+I263</f>
        <v>1007653.7367778532</v>
      </c>
      <c r="S264" s="29">
        <f>(R264-(B158+SUM(I158:I263)))/(B158+SUM(I158:I263))</f>
        <v>3.5499210913606207</v>
      </c>
      <c r="T264" s="29">
        <f t="shared" ref="T264:T266" si="206">D264/B264-1</f>
        <v>1.8398988987250675E-2</v>
      </c>
    </row>
    <row r="265" spans="1:20">
      <c r="A265" s="1">
        <f>A264+7</f>
        <v>46019</v>
      </c>
      <c r="B265" s="19">
        <f>D264+I264-P264</f>
        <v>450707.82820306841</v>
      </c>
      <c r="C265" s="70">
        <f t="shared" ref="C265:C266" si="207">F265*G265</f>
        <v>8250</v>
      </c>
      <c r="D265" s="20">
        <f>B265+C265</f>
        <v>458957.82820306841</v>
      </c>
      <c r="E265" s="16">
        <f>maximum_lot_size</f>
        <v>75</v>
      </c>
      <c r="F265" s="16">
        <f>E265</f>
        <v>75</v>
      </c>
      <c r="G265" s="95">
        <f>maximum_lot_pip_size</f>
        <v>110</v>
      </c>
      <c r="H265" s="63"/>
      <c r="I265" s="23"/>
      <c r="J265" s="23"/>
      <c r="K265" s="20">
        <f>D265+I265-J265</f>
        <v>458957.82820306841</v>
      </c>
      <c r="L265" s="83">
        <f>(0.7*B265)</f>
        <v>315495.47974214784</v>
      </c>
      <c r="M265" s="97">
        <f t="shared" ref="M265:M266" si="208">E265*50/B265</f>
        <v>8.3202459894049612E-3</v>
      </c>
      <c r="N265" s="82"/>
      <c r="O265" s="85"/>
      <c r="P265" s="22">
        <f>IF(D265&gt;B265,D265*0.013,0)</f>
        <v>5966.4517666398888</v>
      </c>
      <c r="Q265" s="20"/>
      <c r="R265" s="16">
        <f>R264+C265+I264</f>
        <v>1015903.7367778532</v>
      </c>
      <c r="S265" s="29">
        <f>(R265-(B158+SUM(I158:I264)))/(B158+SUM(I158:I264))</f>
        <v>3.5871728253975088</v>
      </c>
      <c r="T265" s="29">
        <f t="shared" si="206"/>
        <v>1.8304541176690892E-2</v>
      </c>
    </row>
    <row r="266" spans="1:20" ht="15" thickBot="1">
      <c r="A266" s="6">
        <f>A265+7</f>
        <v>46026</v>
      </c>
      <c r="B266" s="19">
        <f>D265+I265-P265</f>
        <v>452991.37643642852</v>
      </c>
      <c r="C266" s="70">
        <f t="shared" si="207"/>
        <v>8250</v>
      </c>
      <c r="D266" s="20">
        <f>B266+C266</f>
        <v>461241.37643642852</v>
      </c>
      <c r="E266" s="16">
        <f>maximum_lot_size</f>
        <v>75</v>
      </c>
      <c r="F266" s="16">
        <f>E266</f>
        <v>75</v>
      </c>
      <c r="G266" s="95">
        <f>maximum_lot_pip_size</f>
        <v>110</v>
      </c>
      <c r="H266" s="63"/>
      <c r="I266" s="25"/>
      <c r="J266" s="25"/>
      <c r="K266" s="20">
        <f>D266+I266-J266</f>
        <v>461241.37643642852</v>
      </c>
      <c r="L266" s="83">
        <f>(0.7*B266)</f>
        <v>317093.96350549994</v>
      </c>
      <c r="M266" s="97">
        <f t="shared" si="208"/>
        <v>8.2783032858160036E-3</v>
      </c>
      <c r="N266" s="82"/>
      <c r="O266" s="86"/>
      <c r="P266" s="22">
        <f>IF(D266&gt;B266,D266*0.013,0)</f>
        <v>5996.13789367357</v>
      </c>
      <c r="Q266" s="20">
        <f>Q261+SUM(P263:P266)</f>
        <v>568908.49823509809</v>
      </c>
      <c r="R266" s="16">
        <f>R265+C266+I265</f>
        <v>1024153.7367778532</v>
      </c>
      <c r="S266" s="29">
        <f>(R266-(B158+SUM(I158:I265)))/(B158+SUM(I158:I265))</f>
        <v>3.6244245594343969</v>
      </c>
      <c r="T266" s="29">
        <f t="shared" si="206"/>
        <v>1.8212267228795209E-2</v>
      </c>
    </row>
    <row r="267" spans="1:20" ht="15" thickBot="1">
      <c r="A267" s="2"/>
      <c r="B267" s="3"/>
      <c r="C267" s="14"/>
      <c r="D267" s="4"/>
      <c r="E267" s="4"/>
      <c r="F267" s="4"/>
      <c r="G267" s="4"/>
      <c r="H267" s="62"/>
      <c r="I267" s="4"/>
      <c r="J267" s="4"/>
      <c r="K267" s="4"/>
      <c r="L267" s="5"/>
      <c r="M267" s="4"/>
      <c r="N267" s="4"/>
      <c r="O267" s="4"/>
      <c r="P267" s="4"/>
      <c r="Q267" s="4"/>
      <c r="R267" s="4"/>
      <c r="S267" s="30"/>
      <c r="T267" s="30"/>
    </row>
  </sheetData>
  <mergeCells count="2">
    <mergeCell ref="U1:Y1"/>
    <mergeCell ref="Z1:AE1"/>
  </mergeCells>
  <conditionalFormatting sqref="G5:G6">
    <cfRule type="cellIs" dxfId="111" priority="499" operator="lessThan">
      <formula>0</formula>
    </cfRule>
    <cfRule type="cellIs" dxfId="110" priority="500" operator="greaterThan">
      <formula>0</formula>
    </cfRule>
  </conditionalFormatting>
  <conditionalFormatting sqref="G8:G11">
    <cfRule type="cellIs" dxfId="109" priority="497" operator="lessThan">
      <formula>0</formula>
    </cfRule>
    <cfRule type="cellIs" dxfId="108" priority="498" operator="greaterThan">
      <formula>0</formula>
    </cfRule>
  </conditionalFormatting>
  <conditionalFormatting sqref="G3:G4">
    <cfRule type="cellIs" dxfId="107" priority="451" operator="lessThan">
      <formula>0</formula>
    </cfRule>
    <cfRule type="cellIs" dxfId="106" priority="452" operator="greaterThan">
      <formula>0</formula>
    </cfRule>
  </conditionalFormatting>
  <conditionalFormatting sqref="T3:T11">
    <cfRule type="cellIs" dxfId="105" priority="105" operator="greaterThan">
      <formula>0</formula>
    </cfRule>
    <cfRule type="cellIs" dxfId="104" priority="106" operator="lessThan">
      <formula>0</formula>
    </cfRule>
  </conditionalFormatting>
  <conditionalFormatting sqref="G13:G16">
    <cfRule type="cellIs" dxfId="103" priority="103" operator="lessThan">
      <formula>0</formula>
    </cfRule>
    <cfRule type="cellIs" dxfId="102" priority="104" operator="greaterThan">
      <formula>0</formula>
    </cfRule>
  </conditionalFormatting>
  <conditionalFormatting sqref="G18:G21">
    <cfRule type="cellIs" dxfId="101" priority="101" operator="lessThan">
      <formula>0</formula>
    </cfRule>
    <cfRule type="cellIs" dxfId="100" priority="102" operator="greaterThan">
      <formula>0</formula>
    </cfRule>
  </conditionalFormatting>
  <conditionalFormatting sqref="G23:G26">
    <cfRule type="cellIs" dxfId="99" priority="99" operator="lessThan">
      <formula>0</formula>
    </cfRule>
    <cfRule type="cellIs" dxfId="98" priority="100" operator="greaterThan">
      <formula>0</formula>
    </cfRule>
  </conditionalFormatting>
  <conditionalFormatting sqref="G28:G31">
    <cfRule type="cellIs" dxfId="97" priority="97" operator="lessThan">
      <formula>0</formula>
    </cfRule>
    <cfRule type="cellIs" dxfId="96" priority="98" operator="greaterThan">
      <formula>0</formula>
    </cfRule>
  </conditionalFormatting>
  <conditionalFormatting sqref="G33:G36">
    <cfRule type="cellIs" dxfId="95" priority="95" operator="lessThan">
      <formula>0</formula>
    </cfRule>
    <cfRule type="cellIs" dxfId="94" priority="96" operator="greaterThan">
      <formula>0</formula>
    </cfRule>
  </conditionalFormatting>
  <conditionalFormatting sqref="G38:G41">
    <cfRule type="cellIs" dxfId="93" priority="93" operator="lessThan">
      <formula>0</formula>
    </cfRule>
    <cfRule type="cellIs" dxfId="92" priority="94" operator="greaterThan">
      <formula>0</formula>
    </cfRule>
  </conditionalFormatting>
  <conditionalFormatting sqref="G43:G46">
    <cfRule type="cellIs" dxfId="91" priority="91" operator="lessThan">
      <formula>0</formula>
    </cfRule>
    <cfRule type="cellIs" dxfId="90" priority="92" operator="greaterThan">
      <formula>0</formula>
    </cfRule>
  </conditionalFormatting>
  <conditionalFormatting sqref="G48:G51">
    <cfRule type="cellIs" dxfId="89" priority="89" operator="lessThan">
      <formula>0</formula>
    </cfRule>
    <cfRule type="cellIs" dxfId="88" priority="90" operator="greaterThan">
      <formula>0</formula>
    </cfRule>
  </conditionalFormatting>
  <conditionalFormatting sqref="G108:G111">
    <cfRule type="cellIs" dxfId="87" priority="87" operator="lessThan">
      <formula>0</formula>
    </cfRule>
    <cfRule type="cellIs" dxfId="86" priority="88" operator="greaterThan">
      <formula>0</formula>
    </cfRule>
  </conditionalFormatting>
  <conditionalFormatting sqref="G148:G151">
    <cfRule type="cellIs" dxfId="85" priority="85" operator="lessThan">
      <formula>0</formula>
    </cfRule>
    <cfRule type="cellIs" dxfId="84" priority="86" operator="greaterThan">
      <formula>0</formula>
    </cfRule>
  </conditionalFormatting>
  <conditionalFormatting sqref="G53:G56">
    <cfRule type="cellIs" dxfId="83" priority="83" operator="lessThan">
      <formula>0</formula>
    </cfRule>
    <cfRule type="cellIs" dxfId="82" priority="84" operator="greaterThan">
      <formula>0</formula>
    </cfRule>
  </conditionalFormatting>
  <conditionalFormatting sqref="G58:G61">
    <cfRule type="cellIs" dxfId="81" priority="81" operator="lessThan">
      <formula>0</formula>
    </cfRule>
    <cfRule type="cellIs" dxfId="80" priority="82" operator="greaterThan">
      <formula>0</formula>
    </cfRule>
  </conditionalFormatting>
  <conditionalFormatting sqref="G63:G66">
    <cfRule type="cellIs" dxfId="79" priority="79" operator="lessThan">
      <formula>0</formula>
    </cfRule>
    <cfRule type="cellIs" dxfId="78" priority="80" operator="greaterThan">
      <formula>0</formula>
    </cfRule>
  </conditionalFormatting>
  <conditionalFormatting sqref="G68:G71">
    <cfRule type="cellIs" dxfId="77" priority="77" operator="lessThan">
      <formula>0</formula>
    </cfRule>
    <cfRule type="cellIs" dxfId="76" priority="78" operator="greaterThan">
      <formula>0</formula>
    </cfRule>
  </conditionalFormatting>
  <conditionalFormatting sqref="G73:G76">
    <cfRule type="cellIs" dxfId="75" priority="75" operator="lessThan">
      <formula>0</formula>
    </cfRule>
    <cfRule type="cellIs" dxfId="74" priority="76" operator="greaterThan">
      <formula>0</formula>
    </cfRule>
  </conditionalFormatting>
  <conditionalFormatting sqref="G78:G81">
    <cfRule type="cellIs" dxfId="73" priority="73" operator="lessThan">
      <formula>0</formula>
    </cfRule>
    <cfRule type="cellIs" dxfId="72" priority="74" operator="greaterThan">
      <formula>0</formula>
    </cfRule>
  </conditionalFormatting>
  <conditionalFormatting sqref="G83:G86">
    <cfRule type="cellIs" dxfId="71" priority="71" operator="lessThan">
      <formula>0</formula>
    </cfRule>
    <cfRule type="cellIs" dxfId="70" priority="72" operator="greaterThan">
      <formula>0</formula>
    </cfRule>
  </conditionalFormatting>
  <conditionalFormatting sqref="G88:G91">
    <cfRule type="cellIs" dxfId="69" priority="69" operator="lessThan">
      <formula>0</formula>
    </cfRule>
    <cfRule type="cellIs" dxfId="68" priority="70" operator="greaterThan">
      <formula>0</formula>
    </cfRule>
  </conditionalFormatting>
  <conditionalFormatting sqref="G93:G96">
    <cfRule type="cellIs" dxfId="67" priority="67" operator="lessThan">
      <formula>0</formula>
    </cfRule>
    <cfRule type="cellIs" dxfId="66" priority="68" operator="greaterThan">
      <formula>0</formula>
    </cfRule>
  </conditionalFormatting>
  <conditionalFormatting sqref="G98:G101">
    <cfRule type="cellIs" dxfId="65" priority="65" operator="lessThan">
      <formula>0</formula>
    </cfRule>
    <cfRule type="cellIs" dxfId="64" priority="66" operator="greaterThan">
      <formula>0</formula>
    </cfRule>
  </conditionalFormatting>
  <conditionalFormatting sqref="G103:G106">
    <cfRule type="cellIs" dxfId="63" priority="63" operator="lessThan">
      <formula>0</formula>
    </cfRule>
    <cfRule type="cellIs" dxfId="62" priority="64" operator="greaterThan">
      <formula>0</formula>
    </cfRule>
  </conditionalFormatting>
  <conditionalFormatting sqref="G113:G116">
    <cfRule type="cellIs" dxfId="61" priority="61" operator="lessThan">
      <formula>0</formula>
    </cfRule>
    <cfRule type="cellIs" dxfId="60" priority="62" operator="greaterThan">
      <formula>0</formula>
    </cfRule>
  </conditionalFormatting>
  <conditionalFormatting sqref="G118:G121">
    <cfRule type="cellIs" dxfId="59" priority="59" operator="lessThan">
      <formula>0</formula>
    </cfRule>
    <cfRule type="cellIs" dxfId="58" priority="60" operator="greaterThan">
      <formula>0</formula>
    </cfRule>
  </conditionalFormatting>
  <conditionalFormatting sqref="G123:G126">
    <cfRule type="cellIs" dxfId="57" priority="57" operator="lessThan">
      <formula>0</formula>
    </cfRule>
    <cfRule type="cellIs" dxfId="56" priority="58" operator="greaterThan">
      <formula>0</formula>
    </cfRule>
  </conditionalFormatting>
  <conditionalFormatting sqref="G128:G131">
    <cfRule type="cellIs" dxfId="55" priority="55" operator="lessThan">
      <formula>0</formula>
    </cfRule>
    <cfRule type="cellIs" dxfId="54" priority="56" operator="greaterThan">
      <formula>0</formula>
    </cfRule>
  </conditionalFormatting>
  <conditionalFormatting sqref="G133:G136">
    <cfRule type="cellIs" dxfId="53" priority="53" operator="lessThan">
      <formula>0</formula>
    </cfRule>
    <cfRule type="cellIs" dxfId="52" priority="54" operator="greaterThan">
      <formula>0</formula>
    </cfRule>
  </conditionalFormatting>
  <conditionalFormatting sqref="G138:G141">
    <cfRule type="cellIs" dxfId="51" priority="51" operator="lessThan">
      <formula>0</formula>
    </cfRule>
    <cfRule type="cellIs" dxfId="50" priority="52" operator="greaterThan">
      <formula>0</formula>
    </cfRule>
  </conditionalFormatting>
  <conditionalFormatting sqref="G143:G146">
    <cfRule type="cellIs" dxfId="49" priority="49" operator="lessThan">
      <formula>0</formula>
    </cfRule>
    <cfRule type="cellIs" dxfId="48" priority="50" operator="greaterThan">
      <formula>0</formula>
    </cfRule>
  </conditionalFormatting>
  <conditionalFormatting sqref="G153:G156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G158:G161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G163:G166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G168:G171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G173:G176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G178:G181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G183:G186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G188:G191">
    <cfRule type="cellIs" dxfId="33" priority="33" operator="lessThan">
      <formula>0</formula>
    </cfRule>
    <cfRule type="cellIs" dxfId="32" priority="34" operator="greaterThan">
      <formula>0</formula>
    </cfRule>
  </conditionalFormatting>
  <conditionalFormatting sqref="G193:G196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G198:G201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G203:G206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G208:G211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G213:G216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G218:G221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G223:G226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G228:G231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G233:G236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G238:G241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G243:G246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G248:G251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G253:G256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G258:G261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G263:G266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T12:T268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S5" formulaRange="1"/>
    <ignoredError sqref="AD3:AD6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11"/>
  <sheetViews>
    <sheetView workbookViewId="0">
      <selection activeCell="F11" sqref="F11"/>
    </sheetView>
  </sheetViews>
  <sheetFormatPr defaultRowHeight="14.5"/>
  <cols>
    <col min="2" max="2" width="26.54296875" customWidth="1"/>
  </cols>
  <sheetData>
    <row r="1" spans="2:3">
      <c r="B1" t="s">
        <v>14</v>
      </c>
      <c r="C1" s="55">
        <v>2000</v>
      </c>
    </row>
    <row r="2" spans="2:3">
      <c r="B2" t="s">
        <v>15</v>
      </c>
      <c r="C2">
        <v>100</v>
      </c>
    </row>
    <row r="3" spans="2:3">
      <c r="B3" t="s">
        <v>16</v>
      </c>
      <c r="C3">
        <v>0</v>
      </c>
    </row>
    <row r="4" spans="2:3">
      <c r="B4" t="s">
        <v>17</v>
      </c>
      <c r="C4">
        <v>1</v>
      </c>
    </row>
    <row r="5" spans="2:3">
      <c r="B5" t="s">
        <v>18</v>
      </c>
      <c r="C5">
        <v>100</v>
      </c>
    </row>
    <row r="6" spans="2:3">
      <c r="B6" t="s">
        <v>45</v>
      </c>
      <c r="C6">
        <v>0.05</v>
      </c>
    </row>
    <row r="7" spans="2:3">
      <c r="B7" t="s">
        <v>47</v>
      </c>
      <c r="C7">
        <v>75</v>
      </c>
    </row>
    <row r="8" spans="2:3">
      <c r="B8" t="s">
        <v>48</v>
      </c>
      <c r="C8">
        <v>110</v>
      </c>
    </row>
    <row r="9" spans="2:3">
      <c r="B9" t="s">
        <v>49</v>
      </c>
      <c r="C9">
        <v>4.4999999999999998E-2</v>
      </c>
    </row>
    <row r="10" spans="2:3">
      <c r="B10" t="s">
        <v>50</v>
      </c>
      <c r="C10">
        <v>0.04</v>
      </c>
    </row>
    <row r="11" spans="2:3">
      <c r="B11" t="s">
        <v>51</v>
      </c>
      <c r="C11">
        <v>0.03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Actual_Perfomance</vt:lpstr>
      <vt:lpstr>Projected_Perfomance</vt:lpstr>
      <vt:lpstr>Parameters</vt:lpstr>
      <vt:lpstr>main_acc_threshold</vt:lpstr>
      <vt:lpstr>maximum_lot_pip_size</vt:lpstr>
      <vt:lpstr>maximum_lot_size</vt:lpstr>
      <vt:lpstr>no_actual_accs</vt:lpstr>
      <vt:lpstr>no_shadow_accs</vt:lpstr>
      <vt:lpstr>required_return</vt:lpstr>
      <vt:lpstr>required_return_fixed</vt:lpstr>
      <vt:lpstr>required_return_low</vt:lpstr>
      <vt:lpstr>required_return_medium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 Musekiwa</cp:lastModifiedBy>
  <dcterms:created xsi:type="dcterms:W3CDTF">2019-05-11T10:37:00Z</dcterms:created>
  <dcterms:modified xsi:type="dcterms:W3CDTF">2022-02-04T12:43:33Z</dcterms:modified>
</cp:coreProperties>
</file>