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403C9781-CBD9-4868-907D-E1A54CE77D7D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6" r:id="rId1"/>
    <sheet name="Projected_Perfomance" sheetId="93" r:id="rId2"/>
    <sheet name="Parameters" sheetId="88" r:id="rId3"/>
  </sheets>
  <definedNames>
    <definedName name="main_acc_threshold">Parameters!$C$1</definedName>
    <definedName name="no_actual_accs">Parameters!$C$4</definedName>
    <definedName name="no_shadow_accs">Parameters!$C$3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96" l="1"/>
  <c r="E121" i="93"/>
  <c r="E120" i="93"/>
  <c r="E119" i="93"/>
  <c r="E118" i="93"/>
  <c r="E116" i="93"/>
  <c r="E115" i="93"/>
  <c r="E114" i="93"/>
  <c r="E113" i="93"/>
  <c r="E111" i="93"/>
  <c r="E110" i="93"/>
  <c r="E109" i="93"/>
  <c r="E108" i="93"/>
  <c r="E106" i="93"/>
  <c r="E105" i="93"/>
  <c r="E104" i="93"/>
  <c r="E103" i="93"/>
  <c r="E101" i="93"/>
  <c r="E100" i="93"/>
  <c r="E99" i="93"/>
  <c r="E98" i="93"/>
  <c r="E96" i="93"/>
  <c r="E95" i="93"/>
  <c r="E94" i="93"/>
  <c r="E93" i="93"/>
  <c r="E91" i="93"/>
  <c r="E90" i="93"/>
  <c r="E89" i="93"/>
  <c r="E88" i="93"/>
  <c r="E86" i="93"/>
  <c r="E85" i="93"/>
  <c r="E84" i="93"/>
  <c r="E83" i="93"/>
  <c r="E81" i="93"/>
  <c r="E80" i="93"/>
  <c r="E79" i="93"/>
  <c r="E78" i="93"/>
  <c r="E76" i="93"/>
  <c r="E75" i="93"/>
  <c r="E74" i="93"/>
  <c r="E73" i="93"/>
  <c r="E71" i="93"/>
  <c r="E70" i="93"/>
  <c r="E69" i="93"/>
  <c r="E68" i="93"/>
  <c r="E66" i="93"/>
  <c r="E65" i="93"/>
  <c r="E64" i="93"/>
  <c r="E63" i="93"/>
  <c r="E61" i="93"/>
  <c r="E60" i="93"/>
  <c r="E59" i="93"/>
  <c r="E58" i="93"/>
  <c r="E56" i="93"/>
  <c r="E55" i="93"/>
  <c r="E54" i="93"/>
  <c r="E53" i="93"/>
  <c r="E51" i="93"/>
  <c r="E50" i="93"/>
  <c r="E49" i="93"/>
  <c r="E48" i="93"/>
  <c r="E46" i="93"/>
  <c r="E45" i="93"/>
  <c r="E44" i="93"/>
  <c r="E43" i="93"/>
  <c r="E41" i="93"/>
  <c r="E40" i="93"/>
  <c r="E39" i="93"/>
  <c r="E38" i="93"/>
  <c r="E36" i="93"/>
  <c r="E35" i="93"/>
  <c r="E34" i="93"/>
  <c r="E33" i="93"/>
  <c r="E31" i="93"/>
  <c r="E30" i="93"/>
  <c r="E29" i="93"/>
  <c r="E28" i="93"/>
  <c r="E26" i="93"/>
  <c r="E25" i="93"/>
  <c r="E24" i="93"/>
  <c r="E23" i="93"/>
  <c r="E21" i="93"/>
  <c r="E20" i="93"/>
  <c r="E19" i="93"/>
  <c r="E18" i="93"/>
  <c r="E16" i="93"/>
  <c r="E15" i="93"/>
  <c r="E14" i="93"/>
  <c r="E13" i="93"/>
  <c r="E11" i="93"/>
  <c r="E10" i="93"/>
  <c r="E9" i="93"/>
  <c r="E8" i="93"/>
  <c r="E6" i="93"/>
  <c r="E5" i="93"/>
  <c r="A4" i="93"/>
  <c r="L3" i="93"/>
  <c r="E3" i="93"/>
  <c r="M3" i="93" s="1"/>
  <c r="C3" i="93"/>
  <c r="D3" i="93" s="1"/>
  <c r="A4" i="96"/>
  <c r="A5" i="96" s="1"/>
  <c r="A6" i="96" s="1"/>
  <c r="M3" i="96"/>
  <c r="L3" i="96"/>
  <c r="E3" i="96"/>
  <c r="F3" i="96" s="1"/>
  <c r="C3" i="96"/>
  <c r="D3" i="96" s="1"/>
  <c r="K3" i="93" l="1"/>
  <c r="B4" i="93" s="1"/>
  <c r="G3" i="93"/>
  <c r="F3" i="93"/>
  <c r="G3" i="96"/>
  <c r="K3" i="96"/>
  <c r="B4" i="96" s="1"/>
  <c r="L4" i="93" l="1"/>
  <c r="E4" i="93"/>
  <c r="D4" i="93"/>
  <c r="E4" i="96"/>
  <c r="D4" i="96"/>
  <c r="L4" i="96"/>
  <c r="K4" i="93" l="1"/>
  <c r="M4" i="93"/>
  <c r="F4" i="93"/>
  <c r="G4" i="93" s="1"/>
  <c r="K4" i="96"/>
  <c r="B5" i="96"/>
  <c r="F4" i="96"/>
  <c r="G4" i="96" s="1"/>
  <c r="M4" i="96"/>
  <c r="E5" i="96" l="1"/>
  <c r="C5" i="96"/>
  <c r="D5" i="96" s="1"/>
  <c r="L5" i="96"/>
  <c r="F5" i="96" l="1"/>
  <c r="G5" i="96" s="1"/>
  <c r="M5" i="96"/>
  <c r="B6" i="96"/>
  <c r="K5" i="96"/>
  <c r="C6" i="96" l="1"/>
  <c r="E6" i="96"/>
  <c r="D6" i="96"/>
  <c r="F6" i="96"/>
  <c r="L6" i="96"/>
  <c r="G6" i="96" l="1"/>
  <c r="K6" i="96"/>
  <c r="M6" i="96"/>
  <c r="H48" i="96" l="1"/>
  <c r="AF11" i="96"/>
  <c r="AF12" i="96" s="1"/>
  <c r="AF4" i="96"/>
  <c r="A8" i="96"/>
  <c r="A9" i="96" s="1"/>
  <c r="A10" i="96" s="1"/>
  <c r="A11" i="96" s="1"/>
  <c r="A13" i="96" s="1"/>
  <c r="A14" i="96" s="1"/>
  <c r="A15" i="96" s="1"/>
  <c r="A16" i="96" s="1"/>
  <c r="A18" i="96" s="1"/>
  <c r="A19" i="96" s="1"/>
  <c r="A20" i="96" s="1"/>
  <c r="A21" i="96" s="1"/>
  <c r="A23" i="96" s="1"/>
  <c r="A24" i="96" s="1"/>
  <c r="A25" i="96" s="1"/>
  <c r="A26" i="96" s="1"/>
  <c r="A28" i="96" s="1"/>
  <c r="A29" i="96" s="1"/>
  <c r="A30" i="96" s="1"/>
  <c r="A31" i="96" s="1"/>
  <c r="A33" i="96" s="1"/>
  <c r="A34" i="96" s="1"/>
  <c r="A35" i="96" s="1"/>
  <c r="A36" i="96" s="1"/>
  <c r="A38" i="96" s="1"/>
  <c r="A39" i="96" s="1"/>
  <c r="A40" i="96" s="1"/>
  <c r="A41" i="96" s="1"/>
  <c r="A43" i="96" s="1"/>
  <c r="A44" i="96" s="1"/>
  <c r="A45" i="96" s="1"/>
  <c r="A46" i="96" s="1"/>
  <c r="A48" i="96" s="1"/>
  <c r="A49" i="96" s="1"/>
  <c r="A50" i="96" s="1"/>
  <c r="A51" i="96" s="1"/>
  <c r="A53" i="96" s="1"/>
  <c r="A54" i="96" s="1"/>
  <c r="A55" i="96" s="1"/>
  <c r="A56" i="96" s="1"/>
  <c r="A58" i="96" s="1"/>
  <c r="A59" i="96" s="1"/>
  <c r="A60" i="96" s="1"/>
  <c r="A61" i="96" s="1"/>
  <c r="A63" i="96" s="1"/>
  <c r="A64" i="96" s="1"/>
  <c r="A65" i="96" s="1"/>
  <c r="A66" i="96" s="1"/>
  <c r="A68" i="96" s="1"/>
  <c r="A69" i="96" s="1"/>
  <c r="A70" i="96" s="1"/>
  <c r="A71" i="96" s="1"/>
  <c r="A73" i="96" s="1"/>
  <c r="A74" i="96" s="1"/>
  <c r="A75" i="96" s="1"/>
  <c r="A76" i="96" s="1"/>
  <c r="A78" i="96" s="1"/>
  <c r="A79" i="96" s="1"/>
  <c r="A80" i="96" s="1"/>
  <c r="A81" i="96" s="1"/>
  <c r="A83" i="96" s="1"/>
  <c r="A84" i="96" s="1"/>
  <c r="A85" i="96" s="1"/>
  <c r="A86" i="96" s="1"/>
  <c r="A88" i="96" s="1"/>
  <c r="A89" i="96" s="1"/>
  <c r="A90" i="96" s="1"/>
  <c r="A91" i="96" s="1"/>
  <c r="A93" i="96" s="1"/>
  <c r="A94" i="96" s="1"/>
  <c r="A95" i="96" s="1"/>
  <c r="A96" i="96" s="1"/>
  <c r="A98" i="96" s="1"/>
  <c r="A99" i="96" s="1"/>
  <c r="A100" i="96" s="1"/>
  <c r="A101" i="96" s="1"/>
  <c r="A103" i="96" s="1"/>
  <c r="A104" i="96" s="1"/>
  <c r="A105" i="96" s="1"/>
  <c r="A106" i="96" s="1"/>
  <c r="A108" i="96" s="1"/>
  <c r="A109" i="96" s="1"/>
  <c r="A110" i="96" s="1"/>
  <c r="A111" i="96" s="1"/>
  <c r="A113" i="96" s="1"/>
  <c r="A114" i="96" s="1"/>
  <c r="A115" i="96" s="1"/>
  <c r="A116" i="96" s="1"/>
  <c r="A118" i="96" s="1"/>
  <c r="A119" i="96" s="1"/>
  <c r="A120" i="96" s="1"/>
  <c r="A121" i="96" s="1"/>
  <c r="AA3" i="96"/>
  <c r="AB3" i="96" s="1"/>
  <c r="U3" i="96"/>
  <c r="U4" i="96" s="1"/>
  <c r="U5" i="96" s="1"/>
  <c r="U6" i="96" s="1"/>
  <c r="U7" i="96" s="1"/>
  <c r="U8" i="96" s="1"/>
  <c r="U9" i="96" s="1"/>
  <c r="U10" i="96" s="1"/>
  <c r="U11" i="96" s="1"/>
  <c r="U12" i="96" s="1"/>
  <c r="U13" i="96" s="1"/>
  <c r="U14" i="96" s="1"/>
  <c r="U15" i="96" s="1"/>
  <c r="U16" i="96" s="1"/>
  <c r="U17" i="96" s="1"/>
  <c r="U18" i="96" s="1"/>
  <c r="U19" i="96" s="1"/>
  <c r="U20" i="96" s="1"/>
  <c r="U21" i="96" s="1"/>
  <c r="U22" i="96" s="1"/>
  <c r="U23" i="96" s="1"/>
  <c r="U24" i="96" s="1"/>
  <c r="U25" i="96" s="1"/>
  <c r="U26" i="96" s="1"/>
  <c r="U27" i="96" s="1"/>
  <c r="U28" i="96" s="1"/>
  <c r="U29" i="96" s="1"/>
  <c r="U30" i="96" s="1"/>
  <c r="U31" i="96" s="1"/>
  <c r="U32" i="96" s="1"/>
  <c r="U33" i="96" s="1"/>
  <c r="U34" i="96" s="1"/>
  <c r="U35" i="96" s="1"/>
  <c r="U36" i="96" s="1"/>
  <c r="U37" i="96" s="1"/>
  <c r="U38" i="96" s="1"/>
  <c r="U39" i="96" s="1"/>
  <c r="U40" i="96" s="1"/>
  <c r="U41" i="96" s="1"/>
  <c r="U42" i="96" s="1"/>
  <c r="U43" i="96" s="1"/>
  <c r="U44" i="96" s="1"/>
  <c r="U45" i="96" s="1"/>
  <c r="U46" i="96" s="1"/>
  <c r="U47" i="96" s="1"/>
  <c r="U48" i="96" s="1"/>
  <c r="U49" i="96" s="1"/>
  <c r="U50" i="96" s="1"/>
  <c r="U51" i="96" s="1"/>
  <c r="U52" i="96" s="1"/>
  <c r="U53" i="96" s="1"/>
  <c r="U54" i="96" s="1"/>
  <c r="U55" i="96" s="1"/>
  <c r="U56" i="96" s="1"/>
  <c r="U57" i="96" s="1"/>
  <c r="U58" i="96" s="1"/>
  <c r="U59" i="96" s="1"/>
  <c r="U60" i="96" s="1"/>
  <c r="U61" i="96" s="1"/>
  <c r="U62" i="96" s="1"/>
  <c r="AF5" i="96" l="1"/>
  <c r="AF6" i="96" s="1"/>
  <c r="AF7" i="96" s="1"/>
  <c r="V3" i="96"/>
  <c r="R3" i="96"/>
  <c r="AF13" i="96"/>
  <c r="AF14" i="96" s="1"/>
  <c r="AF15" i="96" s="1"/>
  <c r="AF11" i="93"/>
  <c r="AF12" i="93" s="1"/>
  <c r="AF4" i="93"/>
  <c r="W3" i="96" l="1"/>
  <c r="AC3" i="96" s="1"/>
  <c r="AD3" i="96" s="1"/>
  <c r="Z4" i="96" s="1"/>
  <c r="S3" i="96"/>
  <c r="R4" i="96"/>
  <c r="R3" i="93"/>
  <c r="H48" i="93"/>
  <c r="A5" i="93"/>
  <c r="A6" i="93" s="1"/>
  <c r="A8" i="93" s="1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A3" i="93"/>
  <c r="AB3" i="93" s="1"/>
  <c r="U3" i="93"/>
  <c r="S4" i="96" l="1"/>
  <c r="X3" i="96"/>
  <c r="T4" i="96" s="1"/>
  <c r="V4" i="96" s="1"/>
  <c r="S3" i="93"/>
  <c r="U4" i="93"/>
  <c r="U5" i="93" s="1"/>
  <c r="U6" i="93" s="1"/>
  <c r="U7" i="93" s="1"/>
  <c r="U8" i="93" s="1"/>
  <c r="U9" i="93" s="1"/>
  <c r="U10" i="93" s="1"/>
  <c r="U11" i="93" s="1"/>
  <c r="U12" i="93" s="1"/>
  <c r="U13" i="93" s="1"/>
  <c r="U14" i="93" s="1"/>
  <c r="U15" i="93" s="1"/>
  <c r="U16" i="93" s="1"/>
  <c r="U17" i="93" s="1"/>
  <c r="U18" i="93" s="1"/>
  <c r="U19" i="93" s="1"/>
  <c r="U20" i="93" s="1"/>
  <c r="U21" i="93" s="1"/>
  <c r="U22" i="93" s="1"/>
  <c r="U23" i="93" s="1"/>
  <c r="U24" i="93" s="1"/>
  <c r="U25" i="93" s="1"/>
  <c r="U26" i="93" s="1"/>
  <c r="U27" i="93" s="1"/>
  <c r="U28" i="93" s="1"/>
  <c r="U29" i="93" s="1"/>
  <c r="U30" i="93" s="1"/>
  <c r="U31" i="93" s="1"/>
  <c r="U32" i="93" s="1"/>
  <c r="U33" i="93" s="1"/>
  <c r="U34" i="93" s="1"/>
  <c r="U35" i="93" s="1"/>
  <c r="U36" i="93" s="1"/>
  <c r="U37" i="93" s="1"/>
  <c r="U38" i="93" s="1"/>
  <c r="U39" i="93" s="1"/>
  <c r="U40" i="93" s="1"/>
  <c r="U41" i="93" s="1"/>
  <c r="U42" i="93" s="1"/>
  <c r="U43" i="93" s="1"/>
  <c r="U44" i="93" s="1"/>
  <c r="U45" i="93" s="1"/>
  <c r="U46" i="93" s="1"/>
  <c r="U47" i="93" s="1"/>
  <c r="U48" i="93" s="1"/>
  <c r="U49" i="93" s="1"/>
  <c r="U50" i="93" s="1"/>
  <c r="U51" i="93" s="1"/>
  <c r="U52" i="93" s="1"/>
  <c r="U53" i="93" s="1"/>
  <c r="U54" i="93" s="1"/>
  <c r="U55" i="93" s="1"/>
  <c r="U56" i="93" s="1"/>
  <c r="U57" i="93" s="1"/>
  <c r="U58" i="93" s="1"/>
  <c r="U59" i="93" s="1"/>
  <c r="U60" i="93" s="1"/>
  <c r="U61" i="93" s="1"/>
  <c r="U62" i="93" s="1"/>
  <c r="V3" i="93"/>
  <c r="R5" i="96" l="1"/>
  <c r="W4" i="96"/>
  <c r="AC4" i="96" s="1"/>
  <c r="Y4" i="96"/>
  <c r="R4" i="93"/>
  <c r="S4" i="93" s="1"/>
  <c r="AF5" i="93"/>
  <c r="AF6" i="93" s="1"/>
  <c r="AF13" i="93"/>
  <c r="W3" i="93"/>
  <c r="AC3" i="93" s="1"/>
  <c r="AD3" i="93" s="1"/>
  <c r="Z4" i="93" s="1"/>
  <c r="H49" i="96" l="1"/>
  <c r="AA4" i="96"/>
  <c r="AB4" i="96" s="1"/>
  <c r="AD4" i="96" s="1"/>
  <c r="Z5" i="96" s="1"/>
  <c r="X4" i="96"/>
  <c r="T5" i="96" s="1"/>
  <c r="V5" i="96" s="1"/>
  <c r="S5" i="96"/>
  <c r="B5" i="93"/>
  <c r="X3" i="93"/>
  <c r="T4" i="93" s="1"/>
  <c r="V4" i="93" s="1"/>
  <c r="Y5" i="96" l="1"/>
  <c r="W5" i="96"/>
  <c r="AC5" i="96" s="1"/>
  <c r="C5" i="93"/>
  <c r="F5" i="93"/>
  <c r="W4" i="93"/>
  <c r="AC4" i="93" s="1"/>
  <c r="AF7" i="93"/>
  <c r="R5" i="93"/>
  <c r="L5" i="93"/>
  <c r="Y4" i="93"/>
  <c r="R6" i="96" l="1"/>
  <c r="H50" i="96"/>
  <c r="AA5" i="96"/>
  <c r="AB5" i="96" s="1"/>
  <c r="AD5" i="96" s="1"/>
  <c r="Z6" i="96" s="1"/>
  <c r="X5" i="96"/>
  <c r="T6" i="96" s="1"/>
  <c r="V6" i="96" s="1"/>
  <c r="H49" i="93"/>
  <c r="AA4" i="93"/>
  <c r="AB4" i="93" s="1"/>
  <c r="AD4" i="93" s="1"/>
  <c r="Z5" i="93" s="1"/>
  <c r="D5" i="93"/>
  <c r="M5" i="93"/>
  <c r="S5" i="93"/>
  <c r="X4" i="93"/>
  <c r="T5" i="93" s="1"/>
  <c r="V5" i="93" s="1"/>
  <c r="Y6" i="96" l="1"/>
  <c r="W6" i="96"/>
  <c r="AC6" i="96" s="1"/>
  <c r="B8" i="96"/>
  <c r="S6" i="96"/>
  <c r="W5" i="93"/>
  <c r="AC5" i="93" s="1"/>
  <c r="K5" i="93"/>
  <c r="G5" i="93"/>
  <c r="B6" i="93"/>
  <c r="Y5" i="93"/>
  <c r="C8" i="96" l="1"/>
  <c r="E8" i="96"/>
  <c r="X6" i="96"/>
  <c r="T7" i="96" s="1"/>
  <c r="V7" i="96" s="1"/>
  <c r="H51" i="96"/>
  <c r="AA6" i="96"/>
  <c r="AB6" i="96" s="1"/>
  <c r="AD6" i="96" s="1"/>
  <c r="Z7" i="96" s="1"/>
  <c r="R8" i="96"/>
  <c r="L8" i="96"/>
  <c r="C6" i="93"/>
  <c r="R6" i="93" s="1"/>
  <c r="F6" i="93"/>
  <c r="L6" i="93"/>
  <c r="H50" i="93"/>
  <c r="AA5" i="93"/>
  <c r="AB5" i="93" s="1"/>
  <c r="AD5" i="93" s="1"/>
  <c r="Z6" i="93" s="1"/>
  <c r="X5" i="93"/>
  <c r="T6" i="93" s="1"/>
  <c r="V6" i="93" s="1"/>
  <c r="D6" i="93" l="1"/>
  <c r="Y7" i="96"/>
  <c r="S8" i="96"/>
  <c r="D8" i="96"/>
  <c r="M8" i="96"/>
  <c r="F8" i="96"/>
  <c r="W7" i="96"/>
  <c r="AC7" i="96" s="1"/>
  <c r="W6" i="93"/>
  <c r="AC6" i="93" s="1"/>
  <c r="Y6" i="93"/>
  <c r="K6" i="93"/>
  <c r="B8" i="93"/>
  <c r="S6" i="93"/>
  <c r="G6" i="93"/>
  <c r="M6" i="93"/>
  <c r="X7" i="96" l="1"/>
  <c r="T8" i="96" s="1"/>
  <c r="V8" i="96" s="1"/>
  <c r="H53" i="96"/>
  <c r="AA7" i="96"/>
  <c r="AB7" i="96" s="1"/>
  <c r="AD7" i="96" s="1"/>
  <c r="Z8" i="96" s="1"/>
  <c r="W8" i="96"/>
  <c r="AC8" i="96" s="1"/>
  <c r="B9" i="96"/>
  <c r="E9" i="96" s="1"/>
  <c r="K8" i="96"/>
  <c r="G8" i="96"/>
  <c r="F8" i="93"/>
  <c r="C8" i="93"/>
  <c r="R8" i="93" s="1"/>
  <c r="L8" i="93"/>
  <c r="H51" i="93"/>
  <c r="AA6" i="93"/>
  <c r="AB6" i="93" s="1"/>
  <c r="AD6" i="93" s="1"/>
  <c r="Z7" i="93" s="1"/>
  <c r="X6" i="93"/>
  <c r="T7" i="93" s="1"/>
  <c r="V7" i="93" s="1"/>
  <c r="C9" i="96" l="1"/>
  <c r="R9" i="96" s="1"/>
  <c r="L9" i="96"/>
  <c r="X8" i="96"/>
  <c r="T9" i="96" s="1"/>
  <c r="V9" i="96" s="1"/>
  <c r="Y8" i="96"/>
  <c r="Y7" i="93"/>
  <c r="S8" i="93"/>
  <c r="W7" i="93"/>
  <c r="AC7" i="93" s="1"/>
  <c r="M8" i="93"/>
  <c r="D8" i="93"/>
  <c r="D9" i="96" l="1"/>
  <c r="B10" i="96" s="1"/>
  <c r="E10" i="96" s="1"/>
  <c r="H54" i="96"/>
  <c r="AA8" i="96"/>
  <c r="AB8" i="96" s="1"/>
  <c r="AD8" i="96" s="1"/>
  <c r="Z9" i="96" s="1"/>
  <c r="F9" i="96"/>
  <c r="G9" i="96" s="1"/>
  <c r="W9" i="96"/>
  <c r="AC9" i="96" s="1"/>
  <c r="S9" i="96"/>
  <c r="X7" i="93"/>
  <c r="T8" i="93" s="1"/>
  <c r="V8" i="93" s="1"/>
  <c r="G8" i="93"/>
  <c r="B9" i="93"/>
  <c r="K8" i="93"/>
  <c r="H53" i="93"/>
  <c r="AA7" i="93"/>
  <c r="AB7" i="93" s="1"/>
  <c r="AD7" i="93" s="1"/>
  <c r="Z8" i="93" s="1"/>
  <c r="X9" i="96" l="1"/>
  <c r="T10" i="96" s="1"/>
  <c r="V10" i="96" s="1"/>
  <c r="K9" i="96"/>
  <c r="W10" i="96"/>
  <c r="AC10" i="96" s="1"/>
  <c r="C10" i="96"/>
  <c r="R10" i="96" s="1"/>
  <c r="L10" i="96"/>
  <c r="Y9" i="96"/>
  <c r="F9" i="93"/>
  <c r="Y8" i="93"/>
  <c r="C9" i="93"/>
  <c r="R9" i="93" s="1"/>
  <c r="L9" i="93"/>
  <c r="W8" i="93"/>
  <c r="AC8" i="93" s="1"/>
  <c r="M10" i="96" l="1"/>
  <c r="F10" i="96"/>
  <c r="AA9" i="96"/>
  <c r="AB9" i="96" s="1"/>
  <c r="AD9" i="96" s="1"/>
  <c r="Z10" i="96" s="1"/>
  <c r="H55" i="96"/>
  <c r="S10" i="96"/>
  <c r="D10" i="96"/>
  <c r="X10" i="96"/>
  <c r="T11" i="96" s="1"/>
  <c r="V11" i="96" s="1"/>
  <c r="X8" i="93"/>
  <c r="T9" i="93" s="1"/>
  <c r="V9" i="93" s="1"/>
  <c r="S9" i="93"/>
  <c r="D9" i="93"/>
  <c r="M9" i="93"/>
  <c r="H54" i="93"/>
  <c r="AA8" i="93"/>
  <c r="AB8" i="93" s="1"/>
  <c r="AD8" i="93" s="1"/>
  <c r="Z9" i="93" s="1"/>
  <c r="W11" i="96" l="1"/>
  <c r="AC11" i="96" s="1"/>
  <c r="B11" i="96"/>
  <c r="E11" i="96" s="1"/>
  <c r="K10" i="96"/>
  <c r="G10" i="96"/>
  <c r="Y10" i="96"/>
  <c r="Y9" i="93"/>
  <c r="K9" i="93"/>
  <c r="B10" i="93"/>
  <c r="G9" i="93"/>
  <c r="W9" i="93"/>
  <c r="AC9" i="93" s="1"/>
  <c r="AA10" i="96" l="1"/>
  <c r="AB10" i="96" s="1"/>
  <c r="AD10" i="96" s="1"/>
  <c r="Z11" i="96" s="1"/>
  <c r="H56" i="96"/>
  <c r="C11" i="96"/>
  <c r="R11" i="96" s="1"/>
  <c r="L11" i="96"/>
  <c r="X11" i="96"/>
  <c r="T12" i="96" s="1"/>
  <c r="V12" i="96" s="1"/>
  <c r="F10" i="93"/>
  <c r="L10" i="93"/>
  <c r="C10" i="93"/>
  <c r="R10" i="93" s="1"/>
  <c r="X9" i="93"/>
  <c r="T10" i="93" s="1"/>
  <c r="V10" i="93" s="1"/>
  <c r="H55" i="93"/>
  <c r="AA9" i="93"/>
  <c r="AB9" i="93" s="1"/>
  <c r="AD9" i="93" s="1"/>
  <c r="Z10" i="93" s="1"/>
  <c r="W12" i="96" l="1"/>
  <c r="AC12" i="96" s="1"/>
  <c r="M11" i="96"/>
  <c r="F11" i="96"/>
  <c r="D11" i="96"/>
  <c r="S11" i="96"/>
  <c r="Y11" i="96"/>
  <c r="Y10" i="93"/>
  <c r="W10" i="93"/>
  <c r="AC10" i="93" s="1"/>
  <c r="S10" i="93"/>
  <c r="D10" i="93"/>
  <c r="M10" i="93"/>
  <c r="K11" i="96" l="1"/>
  <c r="G11" i="96"/>
  <c r="B13" i="96"/>
  <c r="E13" i="96" s="1"/>
  <c r="H58" i="96"/>
  <c r="AA11" i="96"/>
  <c r="AB11" i="96" s="1"/>
  <c r="AD11" i="96" s="1"/>
  <c r="Z12" i="96" s="1"/>
  <c r="X12" i="96"/>
  <c r="T13" i="96" s="1"/>
  <c r="V13" i="96" s="1"/>
  <c r="X10" i="93"/>
  <c r="T11" i="93" s="1"/>
  <c r="V11" i="93" s="1"/>
  <c r="B11" i="93"/>
  <c r="K10" i="93"/>
  <c r="G10" i="93"/>
  <c r="H56" i="93"/>
  <c r="AA10" i="93"/>
  <c r="AB10" i="93" s="1"/>
  <c r="AD10" i="93" s="1"/>
  <c r="Z11" i="93" s="1"/>
  <c r="L13" i="96" l="1"/>
  <c r="C13" i="96"/>
  <c r="R13" i="96" s="1"/>
  <c r="W13" i="96"/>
  <c r="AC13" i="96" s="1"/>
  <c r="Y12" i="96"/>
  <c r="F11" i="93"/>
  <c r="Y11" i="93"/>
  <c r="W11" i="93"/>
  <c r="AC11" i="93" s="1"/>
  <c r="AF14" i="93" s="1"/>
  <c r="AF15" i="93" s="1"/>
  <c r="C11" i="93"/>
  <c r="R11" i="93" s="1"/>
  <c r="L11" i="93"/>
  <c r="H59" i="96" l="1"/>
  <c r="AA12" i="96"/>
  <c r="AB12" i="96" s="1"/>
  <c r="AD12" i="96" s="1"/>
  <c r="Z13" i="96" s="1"/>
  <c r="S13" i="96"/>
  <c r="F13" i="96"/>
  <c r="M13" i="96"/>
  <c r="X13" i="96"/>
  <c r="T14" i="96" s="1"/>
  <c r="V14" i="96" s="1"/>
  <c r="D13" i="96"/>
  <c r="S11" i="93"/>
  <c r="M11" i="93"/>
  <c r="D11" i="93"/>
  <c r="X11" i="93"/>
  <c r="T12" i="93" s="1"/>
  <c r="V12" i="93" s="1"/>
  <c r="H58" i="93"/>
  <c r="AA11" i="93"/>
  <c r="AB11" i="93" s="1"/>
  <c r="AD11" i="93" s="1"/>
  <c r="Z12" i="93" s="1"/>
  <c r="K13" i="96" l="1"/>
  <c r="G13" i="96"/>
  <c r="B14" i="96"/>
  <c r="E14" i="96" s="1"/>
  <c r="W14" i="96"/>
  <c r="AC14" i="96" s="1"/>
  <c r="Y13" i="96"/>
  <c r="G11" i="93"/>
  <c r="B13" i="93"/>
  <c r="K11" i="93"/>
  <c r="Y12" i="93"/>
  <c r="W12" i="93"/>
  <c r="AC12" i="93" s="1"/>
  <c r="H60" i="96" l="1"/>
  <c r="AA13" i="96"/>
  <c r="AB13" i="96" s="1"/>
  <c r="AD13" i="96" s="1"/>
  <c r="Z14" i="96" s="1"/>
  <c r="L14" i="96"/>
  <c r="C14" i="96"/>
  <c r="R14" i="96" s="1"/>
  <c r="X14" i="96"/>
  <c r="T15" i="96" s="1"/>
  <c r="V15" i="96" s="1"/>
  <c r="F13" i="93"/>
  <c r="C13" i="93"/>
  <c r="R13" i="93" s="1"/>
  <c r="L13" i="93"/>
  <c r="X12" i="93"/>
  <c r="T13" i="93" s="1"/>
  <c r="V13" i="93" s="1"/>
  <c r="H59" i="93"/>
  <c r="AA12" i="93"/>
  <c r="AB12" i="93" s="1"/>
  <c r="AD12" i="93" s="1"/>
  <c r="Z13" i="93" s="1"/>
  <c r="W15" i="96" l="1"/>
  <c r="AC15" i="96" s="1"/>
  <c r="S14" i="96"/>
  <c r="D14" i="96"/>
  <c r="Y14" i="96"/>
  <c r="F14" i="96"/>
  <c r="M14" i="96"/>
  <c r="D13" i="93"/>
  <c r="K13" i="93" s="1"/>
  <c r="W13" i="93"/>
  <c r="AC13" i="93" s="1"/>
  <c r="M13" i="93"/>
  <c r="Y13" i="93"/>
  <c r="S13" i="93"/>
  <c r="H61" i="96" l="1"/>
  <c r="AA14" i="96"/>
  <c r="AB14" i="96" s="1"/>
  <c r="AD14" i="96" s="1"/>
  <c r="Z15" i="96" s="1"/>
  <c r="K14" i="96"/>
  <c r="G14" i="96"/>
  <c r="B15" i="96"/>
  <c r="E15" i="96" s="1"/>
  <c r="X15" i="96"/>
  <c r="T16" i="96" s="1"/>
  <c r="V16" i="96" s="1"/>
  <c r="G13" i="93"/>
  <c r="X13" i="93"/>
  <c r="T14" i="93" s="1"/>
  <c r="V14" i="93" s="1"/>
  <c r="W14" i="93" s="1"/>
  <c r="AC14" i="93" s="1"/>
  <c r="B14" i="93"/>
  <c r="H60" i="93"/>
  <c r="AA13" i="93"/>
  <c r="AB13" i="93" s="1"/>
  <c r="AD13" i="93" s="1"/>
  <c r="Z14" i="93" s="1"/>
  <c r="W16" i="96" l="1"/>
  <c r="AC16" i="96" s="1"/>
  <c r="L15" i="96"/>
  <c r="C15" i="96"/>
  <c r="R15" i="96" s="1"/>
  <c r="Y15" i="96"/>
  <c r="C14" i="93"/>
  <c r="R14" i="93" s="1"/>
  <c r="S14" i="93" s="1"/>
  <c r="F14" i="93"/>
  <c r="M14" i="93"/>
  <c r="L14" i="93"/>
  <c r="X14" i="93"/>
  <c r="T15" i="93" s="1"/>
  <c r="V15" i="93" s="1"/>
  <c r="Y14" i="93"/>
  <c r="D15" i="96" l="1"/>
  <c r="H63" i="96"/>
  <c r="AA15" i="96"/>
  <c r="AB15" i="96" s="1"/>
  <c r="AD15" i="96" s="1"/>
  <c r="Z16" i="96" s="1"/>
  <c r="F15" i="96"/>
  <c r="M15" i="96"/>
  <c r="S15" i="96"/>
  <c r="X16" i="96"/>
  <c r="T17" i="96" s="1"/>
  <c r="V17" i="96" s="1"/>
  <c r="D14" i="93"/>
  <c r="B15" i="93" s="1"/>
  <c r="C15" i="93" s="1"/>
  <c r="R15" i="93" s="1"/>
  <c r="H61" i="93"/>
  <c r="AA14" i="93"/>
  <c r="AB14" i="93" s="1"/>
  <c r="AD14" i="93" s="1"/>
  <c r="Z15" i="93" s="1"/>
  <c r="W15" i="93"/>
  <c r="AC15" i="93" s="1"/>
  <c r="K14" i="93" l="1"/>
  <c r="G14" i="93"/>
  <c r="W17" i="96"/>
  <c r="AC17" i="96" s="1"/>
  <c r="Y16" i="96"/>
  <c r="K15" i="96"/>
  <c r="G15" i="96"/>
  <c r="B16" i="96"/>
  <c r="E16" i="96" s="1"/>
  <c r="F15" i="93"/>
  <c r="L15" i="93"/>
  <c r="X15" i="93"/>
  <c r="T16" i="93" s="1"/>
  <c r="V16" i="93" s="1"/>
  <c r="W16" i="93" s="1"/>
  <c r="AC16" i="93" s="1"/>
  <c r="S15" i="93"/>
  <c r="Y15" i="93"/>
  <c r="D15" i="93"/>
  <c r="M15" i="93" l="1"/>
  <c r="L16" i="96"/>
  <c r="C16" i="96"/>
  <c r="R16" i="96" s="1"/>
  <c r="H64" i="96"/>
  <c r="AA16" i="96"/>
  <c r="AB16" i="96" s="1"/>
  <c r="AD16" i="96" s="1"/>
  <c r="Z17" i="96" s="1"/>
  <c r="X17" i="96"/>
  <c r="T18" i="96" s="1"/>
  <c r="V18" i="96" s="1"/>
  <c r="H63" i="93"/>
  <c r="AA15" i="93"/>
  <c r="AB15" i="93" s="1"/>
  <c r="AD15" i="93" s="1"/>
  <c r="Z16" i="93" s="1"/>
  <c r="B16" i="93"/>
  <c r="G15" i="93"/>
  <c r="K15" i="93"/>
  <c r="X16" i="93"/>
  <c r="T17" i="93" s="1"/>
  <c r="V17" i="93" s="1"/>
  <c r="W18" i="96" l="1"/>
  <c r="AC18" i="96" s="1"/>
  <c r="D16" i="96"/>
  <c r="S16" i="96"/>
  <c r="F16" i="96"/>
  <c r="M16" i="96"/>
  <c r="Y17" i="96"/>
  <c r="F16" i="93"/>
  <c r="C16" i="93"/>
  <c r="R16" i="93" s="1"/>
  <c r="L16" i="93"/>
  <c r="W17" i="93"/>
  <c r="AC17" i="93" s="1"/>
  <c r="Y16" i="93"/>
  <c r="K16" i="96" l="1"/>
  <c r="G16" i="96"/>
  <c r="B18" i="96"/>
  <c r="E18" i="96" s="1"/>
  <c r="H65" i="96"/>
  <c r="AA17" i="96"/>
  <c r="AB17" i="96" s="1"/>
  <c r="AD17" i="96" s="1"/>
  <c r="Z18" i="96" s="1"/>
  <c r="X18" i="96"/>
  <c r="T19" i="96" s="1"/>
  <c r="V19" i="96" s="1"/>
  <c r="X17" i="93"/>
  <c r="T18" i="93" s="1"/>
  <c r="V18" i="93" s="1"/>
  <c r="M16" i="93"/>
  <c r="H64" i="93"/>
  <c r="AA16" i="93"/>
  <c r="AB16" i="93" s="1"/>
  <c r="AD16" i="93" s="1"/>
  <c r="Z17" i="93" s="1"/>
  <c r="S16" i="93"/>
  <c r="D16" i="93"/>
  <c r="C18" i="96" l="1"/>
  <c r="R18" i="96" s="1"/>
  <c r="L18" i="96"/>
  <c r="W19" i="96"/>
  <c r="AC19" i="96" s="1"/>
  <c r="Y18" i="96"/>
  <c r="Y17" i="93"/>
  <c r="B18" i="93"/>
  <c r="G16" i="93"/>
  <c r="K16" i="93"/>
  <c r="W18" i="93"/>
  <c r="AC18" i="93" s="1"/>
  <c r="H66" i="96" l="1"/>
  <c r="AA18" i="96"/>
  <c r="AB18" i="96" s="1"/>
  <c r="AD18" i="96" s="1"/>
  <c r="Z19" i="96" s="1"/>
  <c r="X19" i="96"/>
  <c r="T20" i="96" s="1"/>
  <c r="V20" i="96" s="1"/>
  <c r="S18" i="96"/>
  <c r="D18" i="96"/>
  <c r="F18" i="96"/>
  <c r="M18" i="96"/>
  <c r="F18" i="93"/>
  <c r="X18" i="93"/>
  <c r="T19" i="93" s="1"/>
  <c r="V19" i="93" s="1"/>
  <c r="L18" i="93"/>
  <c r="C18" i="93"/>
  <c r="R18" i="93" s="1"/>
  <c r="H65" i="93"/>
  <c r="AA17" i="93"/>
  <c r="AB17" i="93" s="1"/>
  <c r="AD17" i="93" s="1"/>
  <c r="Z18" i="93" s="1"/>
  <c r="G18" i="96" l="1"/>
  <c r="B19" i="96"/>
  <c r="E19" i="96" s="1"/>
  <c r="K18" i="96"/>
  <c r="W20" i="96"/>
  <c r="AC20" i="96" s="1"/>
  <c r="Y19" i="96"/>
  <c r="S18" i="93"/>
  <c r="D18" i="93"/>
  <c r="M18" i="93"/>
  <c r="Y18" i="93"/>
  <c r="W19" i="93"/>
  <c r="AC19" i="93" s="1"/>
  <c r="H68" i="96" l="1"/>
  <c r="AA19" i="96"/>
  <c r="AB19" i="96" s="1"/>
  <c r="AD19" i="96" s="1"/>
  <c r="Z20" i="96" s="1"/>
  <c r="X20" i="96"/>
  <c r="T21" i="96" s="1"/>
  <c r="V21" i="96" s="1"/>
  <c r="C19" i="96"/>
  <c r="R19" i="96" s="1"/>
  <c r="L19" i="96"/>
  <c r="X19" i="93"/>
  <c r="T20" i="93" s="1"/>
  <c r="V20" i="93" s="1"/>
  <c r="B19" i="93"/>
  <c r="K18" i="93"/>
  <c r="G18" i="93"/>
  <c r="H66" i="93"/>
  <c r="AA18" i="93"/>
  <c r="AB18" i="93" s="1"/>
  <c r="AD18" i="93" s="1"/>
  <c r="Z19" i="93" s="1"/>
  <c r="S19" i="96" l="1"/>
  <c r="D19" i="96"/>
  <c r="W21" i="96"/>
  <c r="AC21" i="96" s="1"/>
  <c r="Y20" i="96"/>
  <c r="F19" i="96"/>
  <c r="M19" i="96"/>
  <c r="F19" i="93"/>
  <c r="W20" i="93"/>
  <c r="AC20" i="93" s="1"/>
  <c r="Y19" i="93"/>
  <c r="C19" i="93"/>
  <c r="R19" i="93" s="1"/>
  <c r="L19" i="93"/>
  <c r="H69" i="96" l="1"/>
  <c r="AA20" i="96"/>
  <c r="AB20" i="96" s="1"/>
  <c r="AD20" i="96" s="1"/>
  <c r="Z21" i="96" s="1"/>
  <c r="X21" i="96"/>
  <c r="T22" i="96" s="1"/>
  <c r="V22" i="96" s="1"/>
  <c r="K19" i="96"/>
  <c r="G19" i="96"/>
  <c r="B20" i="96"/>
  <c r="E20" i="96" s="1"/>
  <c r="X20" i="93"/>
  <c r="T21" i="93" s="1"/>
  <c r="V21" i="93" s="1"/>
  <c r="W21" i="93" s="1"/>
  <c r="AC21" i="93" s="1"/>
  <c r="D19" i="93"/>
  <c r="K19" i="93" s="1"/>
  <c r="M19" i="93"/>
  <c r="S19" i="93"/>
  <c r="H68" i="93"/>
  <c r="AA19" i="93"/>
  <c r="AB19" i="93" s="1"/>
  <c r="AD19" i="93" s="1"/>
  <c r="Z20" i="93" s="1"/>
  <c r="L20" i="96" l="1"/>
  <c r="C20" i="96"/>
  <c r="R20" i="96" s="1"/>
  <c r="Y21" i="96"/>
  <c r="W22" i="96"/>
  <c r="AC22" i="96" s="1"/>
  <c r="B20" i="93"/>
  <c r="X21" i="93"/>
  <c r="T22" i="93" s="1"/>
  <c r="V22" i="93" s="1"/>
  <c r="G19" i="93"/>
  <c r="Y20" i="93"/>
  <c r="W22" i="93"/>
  <c r="AC22" i="93" s="1"/>
  <c r="X22" i="96" l="1"/>
  <c r="T23" i="96" s="1"/>
  <c r="V23" i="96" s="1"/>
  <c r="H70" i="96"/>
  <c r="AA21" i="96"/>
  <c r="AB21" i="96" s="1"/>
  <c r="AD21" i="96" s="1"/>
  <c r="Z22" i="96" s="1"/>
  <c r="F20" i="96"/>
  <c r="M20" i="96"/>
  <c r="S20" i="96"/>
  <c r="D20" i="96"/>
  <c r="F20" i="93"/>
  <c r="L20" i="93"/>
  <c r="C20" i="93"/>
  <c r="R20" i="93" s="1"/>
  <c r="X22" i="93"/>
  <c r="T23" i="93" s="1"/>
  <c r="V23" i="93" s="1"/>
  <c r="M20" i="93"/>
  <c r="S20" i="93"/>
  <c r="H69" i="93"/>
  <c r="AA20" i="93"/>
  <c r="AB20" i="93" s="1"/>
  <c r="AD20" i="93" s="1"/>
  <c r="Z21" i="93" s="1"/>
  <c r="B21" i="96" l="1"/>
  <c r="E21" i="96" s="1"/>
  <c r="K20" i="96"/>
  <c r="G20" i="96"/>
  <c r="Y22" i="96"/>
  <c r="W23" i="96"/>
  <c r="AC23" i="96" s="1"/>
  <c r="D20" i="93"/>
  <c r="K20" i="93" s="1"/>
  <c r="Y21" i="93"/>
  <c r="W23" i="93"/>
  <c r="AC23" i="93" s="1"/>
  <c r="G20" i="93" l="1"/>
  <c r="B21" i="93"/>
  <c r="F21" i="93" s="1"/>
  <c r="X23" i="96"/>
  <c r="T24" i="96" s="1"/>
  <c r="V24" i="96" s="1"/>
  <c r="H71" i="96"/>
  <c r="AA22" i="96"/>
  <c r="AB22" i="96" s="1"/>
  <c r="AD22" i="96" s="1"/>
  <c r="Z23" i="96" s="1"/>
  <c r="L21" i="96"/>
  <c r="C21" i="96"/>
  <c r="R21" i="96" s="1"/>
  <c r="L21" i="93"/>
  <c r="X23" i="93"/>
  <c r="T24" i="93" s="1"/>
  <c r="V24" i="93" s="1"/>
  <c r="H70" i="93"/>
  <c r="AA21" i="93"/>
  <c r="AB21" i="93" s="1"/>
  <c r="AD21" i="93" s="1"/>
  <c r="Z22" i="93" s="1"/>
  <c r="C21" i="93" l="1"/>
  <c r="R21" i="93" s="1"/>
  <c r="Y23" i="96"/>
  <c r="S21" i="96"/>
  <c r="M21" i="96"/>
  <c r="F21" i="96"/>
  <c r="D21" i="96"/>
  <c r="W24" i="96"/>
  <c r="AC24" i="96" s="1"/>
  <c r="Y22" i="93"/>
  <c r="W24" i="93"/>
  <c r="AC24" i="93" s="1"/>
  <c r="S21" i="93"/>
  <c r="M21" i="93"/>
  <c r="D21" i="93"/>
  <c r="X24" i="96" l="1"/>
  <c r="T25" i="96" s="1"/>
  <c r="V25" i="96" s="1"/>
  <c r="W25" i="96"/>
  <c r="AC25" i="96" s="1"/>
  <c r="H73" i="96"/>
  <c r="AA23" i="96"/>
  <c r="AB23" i="96" s="1"/>
  <c r="AD23" i="96" s="1"/>
  <c r="Z24" i="96" s="1"/>
  <c r="K21" i="96"/>
  <c r="G21" i="96"/>
  <c r="B23" i="96"/>
  <c r="E23" i="96" s="1"/>
  <c r="X24" i="93"/>
  <c r="T25" i="93" s="1"/>
  <c r="V25" i="93" s="1"/>
  <c r="B23" i="93"/>
  <c r="K21" i="93"/>
  <c r="G21" i="93"/>
  <c r="H71" i="93"/>
  <c r="AA22" i="93"/>
  <c r="AB22" i="93" s="1"/>
  <c r="AD22" i="93" s="1"/>
  <c r="Z23" i="93" s="1"/>
  <c r="C23" i="96" l="1"/>
  <c r="R23" i="96" s="1"/>
  <c r="L23" i="96"/>
  <c r="Y24" i="96"/>
  <c r="X25" i="96"/>
  <c r="T26" i="96" s="1"/>
  <c r="V26" i="96" s="1"/>
  <c r="F23" i="93"/>
  <c r="Y23" i="93"/>
  <c r="C23" i="93"/>
  <c r="R23" i="93" s="1"/>
  <c r="L23" i="93"/>
  <c r="W25" i="93"/>
  <c r="AC25" i="93" s="1"/>
  <c r="W26" i="96" l="1"/>
  <c r="AC26" i="96" s="1"/>
  <c r="S23" i="96"/>
  <c r="D23" i="96"/>
  <c r="H74" i="96"/>
  <c r="AA24" i="96"/>
  <c r="AB24" i="96" s="1"/>
  <c r="AD24" i="96" s="1"/>
  <c r="Z25" i="96" s="1"/>
  <c r="F23" i="96"/>
  <c r="M23" i="96"/>
  <c r="D23" i="93"/>
  <c r="K23" i="93" s="1"/>
  <c r="X25" i="93"/>
  <c r="T26" i="93" s="1"/>
  <c r="V26" i="93" s="1"/>
  <c r="S23" i="93"/>
  <c r="M23" i="93"/>
  <c r="H73" i="93"/>
  <c r="AA23" i="93"/>
  <c r="AB23" i="93" s="1"/>
  <c r="AD23" i="93" s="1"/>
  <c r="Z24" i="93" s="1"/>
  <c r="Y25" i="96" l="1"/>
  <c r="K23" i="96"/>
  <c r="G23" i="96"/>
  <c r="B24" i="96"/>
  <c r="E24" i="96" s="1"/>
  <c r="X26" i="96"/>
  <c r="T27" i="96" s="1"/>
  <c r="V27" i="96" s="1"/>
  <c r="B24" i="93"/>
  <c r="G23" i="93"/>
  <c r="W26" i="93"/>
  <c r="AC26" i="93" s="1"/>
  <c r="Y24" i="93"/>
  <c r="L24" i="96" l="1"/>
  <c r="C24" i="96"/>
  <c r="R24" i="96" s="1"/>
  <c r="W27" i="96"/>
  <c r="AC27" i="96" s="1"/>
  <c r="H75" i="96"/>
  <c r="AA25" i="96"/>
  <c r="AB25" i="96" s="1"/>
  <c r="AD25" i="96" s="1"/>
  <c r="Z26" i="96" s="1"/>
  <c r="C24" i="93"/>
  <c r="R24" i="93" s="1"/>
  <c r="S24" i="93" s="1"/>
  <c r="L24" i="93"/>
  <c r="X26" i="93"/>
  <c r="T27" i="93" s="1"/>
  <c r="V27" i="93" s="1"/>
  <c r="W27" i="93" s="1"/>
  <c r="AC27" i="93" s="1"/>
  <c r="H74" i="93"/>
  <c r="AA24" i="93"/>
  <c r="AB24" i="93" s="1"/>
  <c r="AD24" i="93" s="1"/>
  <c r="Z25" i="93" s="1"/>
  <c r="Y26" i="96" l="1"/>
  <c r="X27" i="96"/>
  <c r="T28" i="96" s="1"/>
  <c r="V28" i="96" s="1"/>
  <c r="S24" i="96"/>
  <c r="D24" i="96"/>
  <c r="F24" i="96"/>
  <c r="M24" i="96"/>
  <c r="M24" i="93"/>
  <c r="F24" i="93"/>
  <c r="D24" i="93"/>
  <c r="B25" i="93"/>
  <c r="K24" i="93"/>
  <c r="X27" i="93"/>
  <c r="T28" i="93" s="1"/>
  <c r="V28" i="93" s="1"/>
  <c r="Y25" i="93"/>
  <c r="G24" i="93" l="1"/>
  <c r="W28" i="96"/>
  <c r="AC28" i="96" s="1"/>
  <c r="B25" i="96"/>
  <c r="E25" i="96" s="1"/>
  <c r="K24" i="96"/>
  <c r="G24" i="96"/>
  <c r="H76" i="96"/>
  <c r="AA26" i="96"/>
  <c r="AB26" i="96" s="1"/>
  <c r="AD26" i="96" s="1"/>
  <c r="Z27" i="96" s="1"/>
  <c r="F25" i="93"/>
  <c r="W28" i="93"/>
  <c r="AC28" i="93" s="1"/>
  <c r="H75" i="93"/>
  <c r="AA25" i="93"/>
  <c r="AB25" i="93" s="1"/>
  <c r="AD25" i="93" s="1"/>
  <c r="Z26" i="93" s="1"/>
  <c r="C25" i="93"/>
  <c r="R25" i="93" s="1"/>
  <c r="L25" i="93"/>
  <c r="L25" i="96" l="1"/>
  <c r="C25" i="96"/>
  <c r="R25" i="96" s="1"/>
  <c r="Y27" i="96"/>
  <c r="X28" i="96"/>
  <c r="T29" i="96" s="1"/>
  <c r="V29" i="96" s="1"/>
  <c r="X28" i="93"/>
  <c r="T29" i="93" s="1"/>
  <c r="V29" i="93" s="1"/>
  <c r="W29" i="93" s="1"/>
  <c r="AC29" i="93" s="1"/>
  <c r="S25" i="93"/>
  <c r="D25" i="93"/>
  <c r="M25" i="93"/>
  <c r="Y26" i="93"/>
  <c r="W29" i="96" l="1"/>
  <c r="AC29" i="96" s="1"/>
  <c r="H78" i="96"/>
  <c r="AA27" i="96"/>
  <c r="AB27" i="96" s="1"/>
  <c r="AD27" i="96" s="1"/>
  <c r="Z28" i="96" s="1"/>
  <c r="S25" i="96"/>
  <c r="D25" i="96"/>
  <c r="M25" i="96"/>
  <c r="F25" i="96"/>
  <c r="X29" i="93"/>
  <c r="T30" i="93" s="1"/>
  <c r="V30" i="93" s="1"/>
  <c r="W30" i="93" s="1"/>
  <c r="AC30" i="93" s="1"/>
  <c r="H76" i="93"/>
  <c r="AA26" i="93"/>
  <c r="AB26" i="93" s="1"/>
  <c r="AD26" i="93" s="1"/>
  <c r="Z27" i="93" s="1"/>
  <c r="K25" i="93"/>
  <c r="G25" i="93"/>
  <c r="B26" i="93"/>
  <c r="B26" i="96" l="1"/>
  <c r="E26" i="96" s="1"/>
  <c r="K25" i="96"/>
  <c r="G25" i="96"/>
  <c r="Y28" i="96"/>
  <c r="X29" i="96"/>
  <c r="T30" i="96" s="1"/>
  <c r="V30" i="96" s="1"/>
  <c r="F26" i="93"/>
  <c r="X30" i="93"/>
  <c r="T31" i="93" s="1"/>
  <c r="V31" i="93" s="1"/>
  <c r="Y27" i="93"/>
  <c r="C26" i="93"/>
  <c r="R26" i="93" s="1"/>
  <c r="L26" i="93"/>
  <c r="H79" i="96" l="1"/>
  <c r="AA28" i="96"/>
  <c r="AB28" i="96" s="1"/>
  <c r="AD28" i="96" s="1"/>
  <c r="Z29" i="96" s="1"/>
  <c r="W30" i="96"/>
  <c r="AC30" i="96" s="1"/>
  <c r="C26" i="96"/>
  <c r="R26" i="96" s="1"/>
  <c r="L26" i="96"/>
  <c r="D26" i="96"/>
  <c r="M26" i="93"/>
  <c r="S26" i="93"/>
  <c r="H78" i="93"/>
  <c r="AA27" i="93"/>
  <c r="AB27" i="93" s="1"/>
  <c r="AD27" i="93" s="1"/>
  <c r="Z28" i="93" s="1"/>
  <c r="D26" i="93"/>
  <c r="W31" i="93"/>
  <c r="AC31" i="93" s="1"/>
  <c r="S26" i="96" l="1"/>
  <c r="M26" i="96"/>
  <c r="F26" i="96"/>
  <c r="Y29" i="96"/>
  <c r="K26" i="96"/>
  <c r="G26" i="96"/>
  <c r="B28" i="96"/>
  <c r="E28" i="96" s="1"/>
  <c r="X30" i="96"/>
  <c r="T31" i="96" s="1"/>
  <c r="V31" i="96" s="1"/>
  <c r="X31" i="93"/>
  <c r="T32" i="93" s="1"/>
  <c r="V32" i="93" s="1"/>
  <c r="W32" i="93" s="1"/>
  <c r="AC32" i="93" s="1"/>
  <c r="B28" i="93"/>
  <c r="K26" i="93"/>
  <c r="G26" i="93"/>
  <c r="Y28" i="93"/>
  <c r="H80" i="96" l="1"/>
  <c r="AA29" i="96"/>
  <c r="AB29" i="96" s="1"/>
  <c r="AD29" i="96" s="1"/>
  <c r="Z30" i="96" s="1"/>
  <c r="W31" i="96"/>
  <c r="AC31" i="96" s="1"/>
  <c r="L28" i="96"/>
  <c r="C28" i="96"/>
  <c r="R28" i="96" s="1"/>
  <c r="F28" i="93"/>
  <c r="C28" i="93"/>
  <c r="R28" i="93" s="1"/>
  <c r="L28" i="93"/>
  <c r="H79" i="93"/>
  <c r="AA28" i="93"/>
  <c r="AB28" i="93" s="1"/>
  <c r="AD28" i="93" s="1"/>
  <c r="Z29" i="93" s="1"/>
  <c r="X32" i="93"/>
  <c r="T33" i="93" s="1"/>
  <c r="V33" i="93" s="1"/>
  <c r="S28" i="96" l="1"/>
  <c r="X31" i="96"/>
  <c r="T32" i="96" s="1"/>
  <c r="V32" i="96" s="1"/>
  <c r="Y30" i="96"/>
  <c r="D28" i="96"/>
  <c r="F28" i="96"/>
  <c r="M28" i="96"/>
  <c r="W33" i="93"/>
  <c r="AC33" i="93" s="1"/>
  <c r="Y29" i="93"/>
  <c r="M28" i="93"/>
  <c r="S28" i="93"/>
  <c r="D28" i="93"/>
  <c r="H81" i="96" l="1"/>
  <c r="AA30" i="96"/>
  <c r="AB30" i="96" s="1"/>
  <c r="AD30" i="96" s="1"/>
  <c r="Z31" i="96" s="1"/>
  <c r="W32" i="96"/>
  <c r="AC32" i="96" s="1"/>
  <c r="B29" i="96"/>
  <c r="E29" i="96" s="1"/>
  <c r="K28" i="96"/>
  <c r="G28" i="96"/>
  <c r="H80" i="93"/>
  <c r="AA29" i="93"/>
  <c r="AB29" i="93" s="1"/>
  <c r="AD29" i="93" s="1"/>
  <c r="Z30" i="93" s="1"/>
  <c r="X33" i="93"/>
  <c r="T34" i="93" s="1"/>
  <c r="V34" i="93" s="1"/>
  <c r="B29" i="93"/>
  <c r="G28" i="93"/>
  <c r="K28" i="93"/>
  <c r="L29" i="96" l="1"/>
  <c r="C29" i="96"/>
  <c r="R29" i="96" s="1"/>
  <c r="X32" i="96"/>
  <c r="T33" i="96" s="1"/>
  <c r="V33" i="96" s="1"/>
  <c r="Y31" i="96"/>
  <c r="F29" i="93"/>
  <c r="C29" i="93"/>
  <c r="R29" i="93" s="1"/>
  <c r="L29" i="93"/>
  <c r="W34" i="93"/>
  <c r="AC34" i="93" s="1"/>
  <c r="Y30" i="93"/>
  <c r="H83" i="96" l="1"/>
  <c r="AA31" i="96"/>
  <c r="AB31" i="96" s="1"/>
  <c r="AD31" i="96" s="1"/>
  <c r="Z32" i="96" s="1"/>
  <c r="W33" i="96"/>
  <c r="AC33" i="96" s="1"/>
  <c r="S29" i="96"/>
  <c r="D29" i="96"/>
  <c r="M29" i="96"/>
  <c r="F29" i="96"/>
  <c r="H81" i="93"/>
  <c r="AA30" i="93"/>
  <c r="AB30" i="93" s="1"/>
  <c r="AD30" i="93" s="1"/>
  <c r="Z31" i="93" s="1"/>
  <c r="S29" i="93"/>
  <c r="X34" i="93"/>
  <c r="T35" i="93" s="1"/>
  <c r="V35" i="93" s="1"/>
  <c r="D29" i="93"/>
  <c r="M29" i="93"/>
  <c r="X33" i="96" l="1"/>
  <c r="T34" i="96" s="1"/>
  <c r="V34" i="96" s="1"/>
  <c r="Y32" i="96"/>
  <c r="B30" i="96"/>
  <c r="E30" i="96" s="1"/>
  <c r="K29" i="96"/>
  <c r="G29" i="96"/>
  <c r="W35" i="93"/>
  <c r="AC35" i="93" s="1"/>
  <c r="K29" i="93"/>
  <c r="G29" i="93"/>
  <c r="B30" i="93"/>
  <c r="Y31" i="93"/>
  <c r="C30" i="96" l="1"/>
  <c r="R30" i="96" s="1"/>
  <c r="L30" i="96"/>
  <c r="D30" i="96"/>
  <c r="H84" i="96"/>
  <c r="AA32" i="96"/>
  <c r="AB32" i="96" s="1"/>
  <c r="AD32" i="96" s="1"/>
  <c r="Z33" i="96" s="1"/>
  <c r="W34" i="96"/>
  <c r="AC34" i="96" s="1"/>
  <c r="F30" i="93"/>
  <c r="C30" i="93"/>
  <c r="R30" i="93" s="1"/>
  <c r="L30" i="93"/>
  <c r="H83" i="93"/>
  <c r="AA31" i="93"/>
  <c r="AB31" i="93" s="1"/>
  <c r="AD31" i="93" s="1"/>
  <c r="Z32" i="93" s="1"/>
  <c r="X35" i="93"/>
  <c r="T36" i="93" s="1"/>
  <c r="V36" i="93" s="1"/>
  <c r="X34" i="96" l="1"/>
  <c r="T35" i="96" s="1"/>
  <c r="V35" i="96" s="1"/>
  <c r="Y33" i="96"/>
  <c r="B31" i="96"/>
  <c r="E31" i="96" s="1"/>
  <c r="K30" i="96"/>
  <c r="M30" i="96"/>
  <c r="F30" i="96"/>
  <c r="G30" i="96" s="1"/>
  <c r="S30" i="96"/>
  <c r="Y32" i="93"/>
  <c r="S30" i="93"/>
  <c r="W36" i="93"/>
  <c r="AC36" i="93" s="1"/>
  <c r="D30" i="93"/>
  <c r="M30" i="93"/>
  <c r="H85" i="96" l="1"/>
  <c r="AA33" i="96"/>
  <c r="AB33" i="96" s="1"/>
  <c r="AD33" i="96" s="1"/>
  <c r="Z34" i="96" s="1"/>
  <c r="C31" i="96"/>
  <c r="R31" i="96" s="1"/>
  <c r="L31" i="96"/>
  <c r="W35" i="96"/>
  <c r="AC35" i="96" s="1"/>
  <c r="H84" i="93"/>
  <c r="AA32" i="93"/>
  <c r="AB32" i="93" s="1"/>
  <c r="AD32" i="93" s="1"/>
  <c r="Z33" i="93" s="1"/>
  <c r="B31" i="93"/>
  <c r="K30" i="93"/>
  <c r="G30" i="93"/>
  <c r="X36" i="93"/>
  <c r="T37" i="93" s="1"/>
  <c r="V37" i="93" s="1"/>
  <c r="X35" i="96" l="1"/>
  <c r="T36" i="96" s="1"/>
  <c r="V36" i="96" s="1"/>
  <c r="M31" i="96"/>
  <c r="F31" i="96"/>
  <c r="S31" i="96"/>
  <c r="D31" i="96"/>
  <c r="Y34" i="96"/>
  <c r="F31" i="93"/>
  <c r="L31" i="93"/>
  <c r="C31" i="93"/>
  <c r="R31" i="93" s="1"/>
  <c r="W37" i="93"/>
  <c r="AC37" i="93" s="1"/>
  <c r="Y33" i="93"/>
  <c r="B33" i="96" l="1"/>
  <c r="E33" i="96" s="1"/>
  <c r="K31" i="96"/>
  <c r="G31" i="96"/>
  <c r="H86" i="96"/>
  <c r="AA34" i="96"/>
  <c r="AB34" i="96" s="1"/>
  <c r="AD34" i="96" s="1"/>
  <c r="Z35" i="96" s="1"/>
  <c r="W36" i="96"/>
  <c r="AC36" i="96" s="1"/>
  <c r="X37" i="93"/>
  <c r="T38" i="93" s="1"/>
  <c r="V38" i="93" s="1"/>
  <c r="W38" i="93" s="1"/>
  <c r="AC38" i="93" s="1"/>
  <c r="H85" i="93"/>
  <c r="AA33" i="93"/>
  <c r="AB33" i="93" s="1"/>
  <c r="AD33" i="93" s="1"/>
  <c r="Z34" i="93" s="1"/>
  <c r="S31" i="93"/>
  <c r="D31" i="93"/>
  <c r="M31" i="93"/>
  <c r="X36" i="96" l="1"/>
  <c r="T37" i="96" s="1"/>
  <c r="V37" i="96" s="1"/>
  <c r="Y35" i="96"/>
  <c r="L33" i="96"/>
  <c r="C33" i="96"/>
  <c r="R33" i="96" s="1"/>
  <c r="X38" i="93"/>
  <c r="T39" i="93" s="1"/>
  <c r="V39" i="93" s="1"/>
  <c r="Y34" i="93"/>
  <c r="G31" i="93"/>
  <c r="B33" i="93"/>
  <c r="K31" i="93"/>
  <c r="D33" i="96" l="1"/>
  <c r="M33" i="96"/>
  <c r="F33" i="96"/>
  <c r="H88" i="96"/>
  <c r="AA35" i="96"/>
  <c r="AB35" i="96" s="1"/>
  <c r="AD35" i="96" s="1"/>
  <c r="Z36" i="96" s="1"/>
  <c r="S33" i="96"/>
  <c r="W37" i="96"/>
  <c r="AC37" i="96" s="1"/>
  <c r="F33" i="93"/>
  <c r="H86" i="93"/>
  <c r="AA34" i="93"/>
  <c r="AB34" i="93" s="1"/>
  <c r="AD34" i="93" s="1"/>
  <c r="Z35" i="93" s="1"/>
  <c r="C33" i="93"/>
  <c r="R33" i="93" s="1"/>
  <c r="L33" i="93"/>
  <c r="W39" i="93"/>
  <c r="AC39" i="93" s="1"/>
  <c r="X37" i="96" l="1"/>
  <c r="T38" i="96" s="1"/>
  <c r="V38" i="96" s="1"/>
  <c r="Y36" i="96"/>
  <c r="W38" i="96"/>
  <c r="AC38" i="96" s="1"/>
  <c r="B34" i="96"/>
  <c r="E34" i="96" s="1"/>
  <c r="K33" i="96"/>
  <c r="G33" i="96"/>
  <c r="X39" i="93"/>
  <c r="T40" i="93" s="1"/>
  <c r="V40" i="93" s="1"/>
  <c r="S33" i="93"/>
  <c r="D33" i="93"/>
  <c r="M33" i="93"/>
  <c r="Y35" i="93"/>
  <c r="C34" i="96" l="1"/>
  <c r="R34" i="96" s="1"/>
  <c r="L34" i="96"/>
  <c r="D34" i="96"/>
  <c r="X38" i="96"/>
  <c r="T39" i="96" s="1"/>
  <c r="V39" i="96" s="1"/>
  <c r="H89" i="96"/>
  <c r="AA36" i="96"/>
  <c r="AB36" i="96" s="1"/>
  <c r="AD36" i="96" s="1"/>
  <c r="Z37" i="96" s="1"/>
  <c r="H88" i="93"/>
  <c r="AA35" i="93"/>
  <c r="AB35" i="93" s="1"/>
  <c r="AD35" i="93" s="1"/>
  <c r="Z36" i="93" s="1"/>
  <c r="K33" i="93"/>
  <c r="G33" i="93"/>
  <c r="B34" i="93"/>
  <c r="W40" i="93"/>
  <c r="AC40" i="93" s="1"/>
  <c r="Y37" i="96" l="1"/>
  <c r="W39" i="96"/>
  <c r="AC39" i="96" s="1"/>
  <c r="B35" i="96"/>
  <c r="E35" i="96" s="1"/>
  <c r="K34" i="96"/>
  <c r="M34" i="96"/>
  <c r="F34" i="96"/>
  <c r="G34" i="96" s="1"/>
  <c r="S34" i="96"/>
  <c r="F34" i="93"/>
  <c r="C34" i="93"/>
  <c r="R34" i="93" s="1"/>
  <c r="L34" i="93"/>
  <c r="X40" i="93"/>
  <c r="T41" i="93" s="1"/>
  <c r="V41" i="93" s="1"/>
  <c r="Y36" i="93"/>
  <c r="X39" i="96" l="1"/>
  <c r="T40" i="96" s="1"/>
  <c r="V40" i="96" s="1"/>
  <c r="C35" i="96"/>
  <c r="R35" i="96" s="1"/>
  <c r="L35" i="96"/>
  <c r="H90" i="96"/>
  <c r="AA37" i="96"/>
  <c r="AB37" i="96" s="1"/>
  <c r="AD37" i="96" s="1"/>
  <c r="Z38" i="96" s="1"/>
  <c r="H89" i="93"/>
  <c r="AA36" i="93"/>
  <c r="AB36" i="93" s="1"/>
  <c r="AD36" i="93" s="1"/>
  <c r="Z37" i="93" s="1"/>
  <c r="S34" i="93"/>
  <c r="W41" i="93"/>
  <c r="AC41" i="93" s="1"/>
  <c r="D34" i="93"/>
  <c r="M34" i="93"/>
  <c r="Y38" i="96" l="1"/>
  <c r="M35" i="96"/>
  <c r="F35" i="96"/>
  <c r="S35" i="96"/>
  <c r="D35" i="96"/>
  <c r="W40" i="96"/>
  <c r="AC40" i="96" s="1"/>
  <c r="B35" i="93"/>
  <c r="K34" i="93"/>
  <c r="G34" i="93"/>
  <c r="X41" i="93"/>
  <c r="T42" i="93" s="1"/>
  <c r="V42" i="93" s="1"/>
  <c r="Y37" i="93"/>
  <c r="X40" i="96" l="1"/>
  <c r="T41" i="96" s="1"/>
  <c r="V41" i="96" s="1"/>
  <c r="W41" i="96"/>
  <c r="AC41" i="96" s="1"/>
  <c r="B36" i="96"/>
  <c r="E36" i="96" s="1"/>
  <c r="K35" i="96"/>
  <c r="G35" i="96"/>
  <c r="H91" i="96"/>
  <c r="AA38" i="96"/>
  <c r="AB38" i="96" s="1"/>
  <c r="AD38" i="96" s="1"/>
  <c r="Z39" i="96" s="1"/>
  <c r="F35" i="93"/>
  <c r="H90" i="93"/>
  <c r="AA37" i="93"/>
  <c r="AB37" i="93" s="1"/>
  <c r="AD37" i="93" s="1"/>
  <c r="Z38" i="93" s="1"/>
  <c r="W42" i="93"/>
  <c r="AC42" i="93" s="1"/>
  <c r="L35" i="93"/>
  <c r="C35" i="93"/>
  <c r="R35" i="93" s="1"/>
  <c r="L36" i="96" l="1"/>
  <c r="C36" i="96"/>
  <c r="R36" i="96" s="1"/>
  <c r="Y39" i="96"/>
  <c r="X41" i="96"/>
  <c r="T42" i="96" s="1"/>
  <c r="V42" i="96" s="1"/>
  <c r="D35" i="93"/>
  <c r="X42" i="93"/>
  <c r="T43" i="93" s="1"/>
  <c r="V43" i="93" s="1"/>
  <c r="S35" i="93"/>
  <c r="M35" i="93"/>
  <c r="Y38" i="93"/>
  <c r="M36" i="96" l="1"/>
  <c r="F36" i="96"/>
  <c r="W42" i="96"/>
  <c r="AC42" i="96" s="1"/>
  <c r="S36" i="96"/>
  <c r="D36" i="96"/>
  <c r="H93" i="96"/>
  <c r="AA39" i="96"/>
  <c r="AB39" i="96" s="1"/>
  <c r="AD39" i="96" s="1"/>
  <c r="Z40" i="96" s="1"/>
  <c r="H91" i="93"/>
  <c r="AA38" i="93"/>
  <c r="AB38" i="93" s="1"/>
  <c r="AD38" i="93" s="1"/>
  <c r="Z39" i="93" s="1"/>
  <c r="W43" i="93"/>
  <c r="AC43" i="93" s="1"/>
  <c r="G35" i="93"/>
  <c r="B36" i="93"/>
  <c r="K35" i="93"/>
  <c r="B38" i="96" l="1"/>
  <c r="E38" i="96" s="1"/>
  <c r="K36" i="96"/>
  <c r="G36" i="96"/>
  <c r="X42" i="96"/>
  <c r="T43" i="96" s="1"/>
  <c r="V43" i="96" s="1"/>
  <c r="Y40" i="96"/>
  <c r="F36" i="93"/>
  <c r="X43" i="93"/>
  <c r="T44" i="93" s="1"/>
  <c r="V44" i="93" s="1"/>
  <c r="C36" i="93"/>
  <c r="R36" i="93" s="1"/>
  <c r="L36" i="93"/>
  <c r="Y39" i="93"/>
  <c r="W43" i="96" l="1"/>
  <c r="AC43" i="96" s="1"/>
  <c r="H94" i="96"/>
  <c r="AA40" i="96"/>
  <c r="AB40" i="96" s="1"/>
  <c r="AD40" i="96" s="1"/>
  <c r="Z41" i="96" s="1"/>
  <c r="C38" i="96"/>
  <c r="R38" i="96" s="1"/>
  <c r="L38" i="96"/>
  <c r="D36" i="93"/>
  <c r="K36" i="93" s="1"/>
  <c r="H93" i="93"/>
  <c r="AA39" i="93"/>
  <c r="AB39" i="93" s="1"/>
  <c r="AD39" i="93" s="1"/>
  <c r="Z40" i="93" s="1"/>
  <c r="M36" i="93"/>
  <c r="S36" i="93"/>
  <c r="W44" i="93"/>
  <c r="AC44" i="93" s="1"/>
  <c r="D38" i="96" l="1"/>
  <c r="M38" i="96"/>
  <c r="F38" i="96"/>
  <c r="S38" i="96"/>
  <c r="Y41" i="96"/>
  <c r="X43" i="96"/>
  <c r="T44" i="96" s="1"/>
  <c r="V44" i="96" s="1"/>
  <c r="G36" i="93"/>
  <c r="B38" i="93"/>
  <c r="X44" i="93"/>
  <c r="T45" i="93" s="1"/>
  <c r="V45" i="93" s="1"/>
  <c r="Y40" i="93"/>
  <c r="W44" i="96" l="1"/>
  <c r="AC44" i="96" s="1"/>
  <c r="H95" i="96"/>
  <c r="AA41" i="96"/>
  <c r="AB41" i="96" s="1"/>
  <c r="AD41" i="96" s="1"/>
  <c r="Z42" i="96" s="1"/>
  <c r="K38" i="96"/>
  <c r="G38" i="96"/>
  <c r="B39" i="96"/>
  <c r="E39" i="96" s="1"/>
  <c r="F38" i="93"/>
  <c r="L38" i="93"/>
  <c r="C38" i="93"/>
  <c r="R38" i="93" s="1"/>
  <c r="S38" i="93" s="1"/>
  <c r="W45" i="93"/>
  <c r="AC45" i="93" s="1"/>
  <c r="H94" i="93"/>
  <c r="AA40" i="93"/>
  <c r="AB40" i="93" s="1"/>
  <c r="AD40" i="93" s="1"/>
  <c r="Z41" i="93" s="1"/>
  <c r="M38" i="93" l="1"/>
  <c r="Y42" i="96"/>
  <c r="L39" i="96"/>
  <c r="C39" i="96"/>
  <c r="R39" i="96" s="1"/>
  <c r="X44" i="96"/>
  <c r="T45" i="96" s="1"/>
  <c r="V45" i="96" s="1"/>
  <c r="D38" i="93"/>
  <c r="G38" i="93" s="1"/>
  <c r="Y41" i="93"/>
  <c r="X45" i="93"/>
  <c r="T46" i="93" s="1"/>
  <c r="V46" i="93" s="1"/>
  <c r="D39" i="96" l="1"/>
  <c r="S39" i="96"/>
  <c r="H96" i="96"/>
  <c r="AA42" i="96"/>
  <c r="AB42" i="96" s="1"/>
  <c r="AD42" i="96" s="1"/>
  <c r="Z43" i="96" s="1"/>
  <c r="W45" i="96"/>
  <c r="AC45" i="96" s="1"/>
  <c r="F39" i="96"/>
  <c r="M39" i="96"/>
  <c r="K38" i="93"/>
  <c r="B39" i="93"/>
  <c r="W46" i="93"/>
  <c r="AC46" i="93" s="1"/>
  <c r="H95" i="93"/>
  <c r="AA41" i="93"/>
  <c r="AB41" i="93" s="1"/>
  <c r="AD41" i="93" s="1"/>
  <c r="Z42" i="93" s="1"/>
  <c r="X45" i="96" l="1"/>
  <c r="T46" i="96" s="1"/>
  <c r="V46" i="96" s="1"/>
  <c r="Y43" i="96"/>
  <c r="B40" i="96"/>
  <c r="E40" i="96" s="1"/>
  <c r="K39" i="96"/>
  <c r="G39" i="96"/>
  <c r="L39" i="93"/>
  <c r="C39" i="93"/>
  <c r="R39" i="93" s="1"/>
  <c r="S39" i="93" s="1"/>
  <c r="Y42" i="93"/>
  <c r="X46" i="93"/>
  <c r="T47" i="93" s="1"/>
  <c r="V47" i="93" s="1"/>
  <c r="H98" i="96" l="1"/>
  <c r="AA43" i="96"/>
  <c r="AB43" i="96" s="1"/>
  <c r="AD43" i="96" s="1"/>
  <c r="Z44" i="96" s="1"/>
  <c r="L40" i="96"/>
  <c r="C40" i="96"/>
  <c r="R40" i="96" s="1"/>
  <c r="W46" i="96"/>
  <c r="AC46" i="96" s="1"/>
  <c r="M39" i="93"/>
  <c r="F39" i="93"/>
  <c r="D39" i="93"/>
  <c r="W47" i="93"/>
  <c r="AC47" i="93" s="1"/>
  <c r="H96" i="93"/>
  <c r="AA42" i="93"/>
  <c r="AB42" i="93" s="1"/>
  <c r="AD42" i="93" s="1"/>
  <c r="Z43" i="93" s="1"/>
  <c r="B40" i="93"/>
  <c r="K39" i="93"/>
  <c r="G39" i="93" l="1"/>
  <c r="S40" i="96"/>
  <c r="D40" i="96"/>
  <c r="X46" i="96"/>
  <c r="T47" i="96" s="1"/>
  <c r="V47" i="96" s="1"/>
  <c r="Y44" i="96"/>
  <c r="M40" i="96"/>
  <c r="F40" i="96"/>
  <c r="F40" i="93"/>
  <c r="L40" i="93"/>
  <c r="C40" i="93"/>
  <c r="R40" i="93" s="1"/>
  <c r="Y43" i="93"/>
  <c r="X47" i="93"/>
  <c r="T48" i="93" s="1"/>
  <c r="V48" i="93" s="1"/>
  <c r="H99" i="96" l="1"/>
  <c r="AA44" i="96"/>
  <c r="AB44" i="96" s="1"/>
  <c r="AD44" i="96" s="1"/>
  <c r="Z45" i="96" s="1"/>
  <c r="W47" i="96"/>
  <c r="AC47" i="96" s="1"/>
  <c r="B41" i="96"/>
  <c r="E41" i="96" s="1"/>
  <c r="G40" i="96"/>
  <c r="K40" i="96"/>
  <c r="D40" i="93"/>
  <c r="K40" i="93" s="1"/>
  <c r="W48" i="93"/>
  <c r="AC48" i="93" s="1"/>
  <c r="S40" i="93"/>
  <c r="H98" i="93"/>
  <c r="AA43" i="93"/>
  <c r="AB43" i="93" s="1"/>
  <c r="AD43" i="93" s="1"/>
  <c r="Z44" i="93" s="1"/>
  <c r="M40" i="93"/>
  <c r="G40" i="93" l="1"/>
  <c r="B41" i="93"/>
  <c r="F41" i="93" s="1"/>
  <c r="C41" i="96"/>
  <c r="R41" i="96" s="1"/>
  <c r="L41" i="96"/>
  <c r="D41" i="96"/>
  <c r="X47" i="96"/>
  <c r="T48" i="96" s="1"/>
  <c r="V48" i="96" s="1"/>
  <c r="Y45" i="96"/>
  <c r="Y44" i="93"/>
  <c r="L41" i="93"/>
  <c r="C41" i="93"/>
  <c r="R41" i="93" s="1"/>
  <c r="X48" i="93"/>
  <c r="T49" i="93" s="1"/>
  <c r="V49" i="93" s="1"/>
  <c r="H100" i="96" l="1"/>
  <c r="AA45" i="96"/>
  <c r="AB45" i="96" s="1"/>
  <c r="AD45" i="96" s="1"/>
  <c r="Z46" i="96" s="1"/>
  <c r="M41" i="96"/>
  <c r="F41" i="96"/>
  <c r="W48" i="96"/>
  <c r="AC48" i="96" s="1"/>
  <c r="K41" i="96"/>
  <c r="G41" i="96"/>
  <c r="B43" i="96"/>
  <c r="E43" i="96" s="1"/>
  <c r="S41" i="96"/>
  <c r="S41" i="93"/>
  <c r="D41" i="93"/>
  <c r="M41" i="93"/>
  <c r="W49" i="93"/>
  <c r="AC49" i="93" s="1"/>
  <c r="H99" i="93"/>
  <c r="AA44" i="93"/>
  <c r="AB44" i="93" s="1"/>
  <c r="AD44" i="93" s="1"/>
  <c r="Z45" i="93" s="1"/>
  <c r="X48" i="96" l="1"/>
  <c r="T49" i="96" s="1"/>
  <c r="V49" i="96" s="1"/>
  <c r="Y46" i="96"/>
  <c r="L43" i="96"/>
  <c r="C43" i="96"/>
  <c r="R43" i="96" s="1"/>
  <c r="X49" i="93"/>
  <c r="T50" i="93" s="1"/>
  <c r="V50" i="93" s="1"/>
  <c r="K41" i="93"/>
  <c r="G41" i="93"/>
  <c r="B43" i="93"/>
  <c r="Y45" i="93"/>
  <c r="F43" i="96" l="1"/>
  <c r="M43" i="96"/>
  <c r="S43" i="96"/>
  <c r="H101" i="96"/>
  <c r="AA46" i="96"/>
  <c r="AB46" i="96" s="1"/>
  <c r="AD46" i="96" s="1"/>
  <c r="Z47" i="96" s="1"/>
  <c r="D43" i="96"/>
  <c r="W49" i="96"/>
  <c r="AC49" i="96" s="1"/>
  <c r="F43" i="93"/>
  <c r="W50" i="93"/>
  <c r="AC50" i="93" s="1"/>
  <c r="L43" i="93"/>
  <c r="C43" i="93"/>
  <c r="R43" i="93" s="1"/>
  <c r="H100" i="93"/>
  <c r="AA45" i="93"/>
  <c r="AB45" i="93" s="1"/>
  <c r="AD45" i="93" s="1"/>
  <c r="Z46" i="93" s="1"/>
  <c r="X49" i="96" l="1"/>
  <c r="T50" i="96" s="1"/>
  <c r="V50" i="96" s="1"/>
  <c r="B44" i="96"/>
  <c r="E44" i="96" s="1"/>
  <c r="K43" i="96"/>
  <c r="G43" i="96"/>
  <c r="Y47" i="96"/>
  <c r="W50" i="96"/>
  <c r="AC50" i="96" s="1"/>
  <c r="Y46" i="93"/>
  <c r="D43" i="93"/>
  <c r="M43" i="93"/>
  <c r="S43" i="93"/>
  <c r="X50" i="93"/>
  <c r="T51" i="93" s="1"/>
  <c r="V51" i="93" s="1"/>
  <c r="H103" i="96" l="1"/>
  <c r="AA47" i="96"/>
  <c r="AB47" i="96" s="1"/>
  <c r="AD47" i="96" s="1"/>
  <c r="Z48" i="96" s="1"/>
  <c r="X50" i="96"/>
  <c r="T51" i="96" s="1"/>
  <c r="V51" i="96" s="1"/>
  <c r="L44" i="96"/>
  <c r="C44" i="96"/>
  <c r="R44" i="96" s="1"/>
  <c r="W51" i="93"/>
  <c r="AC51" i="93" s="1"/>
  <c r="K43" i="93"/>
  <c r="G43" i="93"/>
  <c r="B44" i="93"/>
  <c r="H101" i="93"/>
  <c r="AA46" i="93"/>
  <c r="AB46" i="93" s="1"/>
  <c r="AD46" i="93" s="1"/>
  <c r="Z47" i="93" s="1"/>
  <c r="S44" i="96" l="1"/>
  <c r="D44" i="96"/>
  <c r="Y48" i="96"/>
  <c r="M44" i="96"/>
  <c r="F44" i="96"/>
  <c r="W51" i="96"/>
  <c r="AC51" i="96" s="1"/>
  <c r="F44" i="93"/>
  <c r="L44" i="93"/>
  <c r="C44" i="93"/>
  <c r="R44" i="93" s="1"/>
  <c r="Y47" i="93"/>
  <c r="X51" i="93"/>
  <c r="T52" i="93" s="1"/>
  <c r="V52" i="93" s="1"/>
  <c r="X51" i="96" l="1"/>
  <c r="T52" i="96" s="1"/>
  <c r="V52" i="96" s="1"/>
  <c r="H104" i="96"/>
  <c r="AA48" i="96"/>
  <c r="AB48" i="96" s="1"/>
  <c r="AD48" i="96" s="1"/>
  <c r="Z49" i="96" s="1"/>
  <c r="B45" i="96"/>
  <c r="E45" i="96" s="1"/>
  <c r="K44" i="96"/>
  <c r="G44" i="96"/>
  <c r="W52" i="96"/>
  <c r="AC52" i="96" s="1"/>
  <c r="D44" i="93"/>
  <c r="S44" i="93"/>
  <c r="W52" i="93"/>
  <c r="AC52" i="93" s="1"/>
  <c r="H103" i="93"/>
  <c r="AA47" i="93"/>
  <c r="AB47" i="93" s="1"/>
  <c r="AD47" i="93" s="1"/>
  <c r="Z48" i="93" s="1"/>
  <c r="M44" i="93"/>
  <c r="C45" i="96" l="1"/>
  <c r="R45" i="96" s="1"/>
  <c r="L45" i="96"/>
  <c r="D45" i="96"/>
  <c r="Y49" i="96"/>
  <c r="X52" i="96"/>
  <c r="T53" i="96" s="1"/>
  <c r="V53" i="96" s="1"/>
  <c r="Y48" i="93"/>
  <c r="X52" i="93"/>
  <c r="T53" i="93" s="1"/>
  <c r="V53" i="93" s="1"/>
  <c r="B45" i="93"/>
  <c r="K44" i="93"/>
  <c r="G44" i="93"/>
  <c r="H105" i="96" l="1"/>
  <c r="AA49" i="96"/>
  <c r="AB49" i="96" s="1"/>
  <c r="AD49" i="96" s="1"/>
  <c r="Z50" i="96" s="1"/>
  <c r="B46" i="96"/>
  <c r="E46" i="96" s="1"/>
  <c r="K45" i="96"/>
  <c r="M45" i="96"/>
  <c r="F45" i="96"/>
  <c r="G45" i="96" s="1"/>
  <c r="W53" i="96"/>
  <c r="AC53" i="96" s="1"/>
  <c r="S45" i="96"/>
  <c r="F45" i="93"/>
  <c r="L45" i="93"/>
  <c r="C45" i="93"/>
  <c r="R45" i="93" s="1"/>
  <c r="W53" i="93"/>
  <c r="AC53" i="93" s="1"/>
  <c r="H104" i="93"/>
  <c r="AA48" i="93"/>
  <c r="AB48" i="93" s="1"/>
  <c r="AD48" i="93" s="1"/>
  <c r="Z49" i="93" s="1"/>
  <c r="X53" i="96" l="1"/>
  <c r="T54" i="96" s="1"/>
  <c r="V54" i="96" s="1"/>
  <c r="W54" i="96"/>
  <c r="AC54" i="96" s="1"/>
  <c r="C46" i="96"/>
  <c r="R46" i="96" s="1"/>
  <c r="L46" i="96"/>
  <c r="Y50" i="96"/>
  <c r="Y49" i="93"/>
  <c r="X53" i="93"/>
  <c r="T54" i="93" s="1"/>
  <c r="V54" i="93" s="1"/>
  <c r="S45" i="93"/>
  <c r="M45" i="93"/>
  <c r="D45" i="93"/>
  <c r="M46" i="96" l="1"/>
  <c r="F46" i="96"/>
  <c r="D46" i="96"/>
  <c r="H106" i="96"/>
  <c r="AA50" i="96"/>
  <c r="AB50" i="96" s="1"/>
  <c r="AD50" i="96" s="1"/>
  <c r="Z51" i="96" s="1"/>
  <c r="S46" i="96"/>
  <c r="X54" i="96"/>
  <c r="T55" i="96" s="1"/>
  <c r="V55" i="96" s="1"/>
  <c r="W54" i="93"/>
  <c r="AC54" i="93" s="1"/>
  <c r="B46" i="93"/>
  <c r="K45" i="93"/>
  <c r="G45" i="93"/>
  <c r="H105" i="93"/>
  <c r="AA49" i="93"/>
  <c r="AB49" i="93" s="1"/>
  <c r="AD49" i="93" s="1"/>
  <c r="Z50" i="93" s="1"/>
  <c r="B48" i="96" l="1"/>
  <c r="E48" i="96" s="1"/>
  <c r="K46" i="96"/>
  <c r="G46" i="96"/>
  <c r="Y51" i="96"/>
  <c r="W55" i="96"/>
  <c r="AC55" i="96" s="1"/>
  <c r="F46" i="93"/>
  <c r="Y50" i="93"/>
  <c r="C46" i="93"/>
  <c r="R46" i="93" s="1"/>
  <c r="L46" i="93"/>
  <c r="X54" i="93"/>
  <c r="T55" i="93" s="1"/>
  <c r="V55" i="93" s="1"/>
  <c r="X55" i="96" l="1"/>
  <c r="T56" i="96" s="1"/>
  <c r="V56" i="96" s="1"/>
  <c r="H108" i="96"/>
  <c r="AA51" i="96"/>
  <c r="AB51" i="96" s="1"/>
  <c r="AD51" i="96" s="1"/>
  <c r="Z52" i="96" s="1"/>
  <c r="L48" i="96"/>
  <c r="C48" i="96"/>
  <c r="R48" i="96" s="1"/>
  <c r="D46" i="93"/>
  <c r="K46" i="93" s="1"/>
  <c r="B48" i="93"/>
  <c r="W55" i="93"/>
  <c r="AC55" i="93" s="1"/>
  <c r="M46" i="93"/>
  <c r="S46" i="93"/>
  <c r="H106" i="93"/>
  <c r="AA50" i="93"/>
  <c r="AB50" i="93" s="1"/>
  <c r="AD50" i="93" s="1"/>
  <c r="Z51" i="93" s="1"/>
  <c r="D48" i="96" l="1"/>
  <c r="Y52" i="96"/>
  <c r="S48" i="96"/>
  <c r="F48" i="96"/>
  <c r="M48" i="96"/>
  <c r="W56" i="96"/>
  <c r="AC56" i="96" s="1"/>
  <c r="F48" i="93"/>
  <c r="G46" i="93"/>
  <c r="X55" i="93"/>
  <c r="T56" i="93" s="1"/>
  <c r="V56" i="93" s="1"/>
  <c r="Y51" i="93"/>
  <c r="C48" i="93"/>
  <c r="R48" i="93" s="1"/>
  <c r="L48" i="93"/>
  <c r="D48" i="93"/>
  <c r="X56" i="96" l="1"/>
  <c r="T57" i="96" s="1"/>
  <c r="V57" i="96" s="1"/>
  <c r="W57" i="96"/>
  <c r="AC57" i="96" s="1"/>
  <c r="H109" i="96"/>
  <c r="AA52" i="96"/>
  <c r="AB52" i="96" s="1"/>
  <c r="AD52" i="96" s="1"/>
  <c r="Z53" i="96" s="1"/>
  <c r="B49" i="96"/>
  <c r="E49" i="96" s="1"/>
  <c r="K48" i="96"/>
  <c r="G48" i="96"/>
  <c r="K48" i="93"/>
  <c r="B49" i="93"/>
  <c r="G48" i="93"/>
  <c r="M48" i="93"/>
  <c r="H108" i="93"/>
  <c r="AA51" i="93"/>
  <c r="AB51" i="93" s="1"/>
  <c r="AD51" i="93" s="1"/>
  <c r="Z52" i="93" s="1"/>
  <c r="S48" i="93"/>
  <c r="W56" i="93"/>
  <c r="AC56" i="93" s="1"/>
  <c r="Y53" i="96" l="1"/>
  <c r="L49" i="96"/>
  <c r="C49" i="96"/>
  <c r="R49" i="96" s="1"/>
  <c r="X57" i="96"/>
  <c r="T58" i="96" s="1"/>
  <c r="V58" i="96" s="1"/>
  <c r="F49" i="93"/>
  <c r="Y52" i="93"/>
  <c r="C49" i="93"/>
  <c r="R49" i="93" s="1"/>
  <c r="L49" i="93"/>
  <c r="X56" i="93"/>
  <c r="T57" i="93" s="1"/>
  <c r="V57" i="93" s="1"/>
  <c r="S49" i="96" l="1"/>
  <c r="D49" i="96"/>
  <c r="F49" i="96"/>
  <c r="M49" i="96"/>
  <c r="H110" i="96"/>
  <c r="AA53" i="96"/>
  <c r="AB53" i="96" s="1"/>
  <c r="AD53" i="96" s="1"/>
  <c r="Z54" i="96" s="1"/>
  <c r="W58" i="96"/>
  <c r="AC58" i="96" s="1"/>
  <c r="D49" i="93"/>
  <c r="K49" i="93" s="1"/>
  <c r="S49" i="93"/>
  <c r="M49" i="93"/>
  <c r="H109" i="93"/>
  <c r="AA52" i="93"/>
  <c r="AB52" i="93" s="1"/>
  <c r="AD52" i="93" s="1"/>
  <c r="Z53" i="93" s="1"/>
  <c r="W57" i="93"/>
  <c r="AC57" i="93" s="1"/>
  <c r="X58" i="96" l="1"/>
  <c r="T59" i="96" s="1"/>
  <c r="V59" i="96" s="1"/>
  <c r="W59" i="96"/>
  <c r="AC59" i="96" s="1"/>
  <c r="B50" i="96"/>
  <c r="E50" i="96" s="1"/>
  <c r="K49" i="96"/>
  <c r="G49" i="96"/>
  <c r="Y54" i="96"/>
  <c r="B50" i="93"/>
  <c r="G49" i="93"/>
  <c r="X57" i="93"/>
  <c r="T58" i="93" s="1"/>
  <c r="V58" i="93" s="1"/>
  <c r="Y53" i="93"/>
  <c r="H111" i="96" l="1"/>
  <c r="AA54" i="96"/>
  <c r="AB54" i="96" s="1"/>
  <c r="AD54" i="96" s="1"/>
  <c r="Z55" i="96" s="1"/>
  <c r="L50" i="96"/>
  <c r="C50" i="96"/>
  <c r="R50" i="96" s="1"/>
  <c r="X59" i="96"/>
  <c r="T60" i="96" s="1"/>
  <c r="V60" i="96" s="1"/>
  <c r="C50" i="93"/>
  <c r="R50" i="93" s="1"/>
  <c r="S50" i="93" s="1"/>
  <c r="F50" i="93"/>
  <c r="L50" i="93"/>
  <c r="H110" i="93"/>
  <c r="AA53" i="93"/>
  <c r="AB53" i="93" s="1"/>
  <c r="AD53" i="93" s="1"/>
  <c r="Z54" i="93" s="1"/>
  <c r="W58" i="93"/>
  <c r="AC58" i="93" s="1"/>
  <c r="M50" i="93"/>
  <c r="D50" i="93" l="1"/>
  <c r="B51" i="93" s="1"/>
  <c r="F50" i="96"/>
  <c r="M50" i="96"/>
  <c r="W60" i="96"/>
  <c r="AC60" i="96" s="1"/>
  <c r="Y55" i="96"/>
  <c r="S50" i="96"/>
  <c r="D50" i="96"/>
  <c r="F51" i="93"/>
  <c r="G50" i="93"/>
  <c r="K50" i="93"/>
  <c r="X58" i="93"/>
  <c r="T59" i="93" s="1"/>
  <c r="V59" i="93" s="1"/>
  <c r="Y54" i="93"/>
  <c r="C51" i="93"/>
  <c r="R51" i="93" s="1"/>
  <c r="L51" i="93"/>
  <c r="H113" i="96" l="1"/>
  <c r="AA55" i="96"/>
  <c r="AB55" i="96" s="1"/>
  <c r="AD55" i="96" s="1"/>
  <c r="Z56" i="96" s="1"/>
  <c r="X60" i="96"/>
  <c r="T61" i="96" s="1"/>
  <c r="V61" i="96" s="1"/>
  <c r="B51" i="96"/>
  <c r="E51" i="96" s="1"/>
  <c r="K50" i="96"/>
  <c r="G50" i="96"/>
  <c r="D51" i="93"/>
  <c r="G51" i="93" s="1"/>
  <c r="M51" i="93"/>
  <c r="H111" i="93"/>
  <c r="AA54" i="93"/>
  <c r="AB54" i="93" s="1"/>
  <c r="AD54" i="93" s="1"/>
  <c r="Z55" i="93" s="1"/>
  <c r="S51" i="93"/>
  <c r="W59" i="93"/>
  <c r="AC59" i="93" s="1"/>
  <c r="B53" i="93" l="1"/>
  <c r="K51" i="93"/>
  <c r="Y56" i="96"/>
  <c r="L51" i="96"/>
  <c r="C51" i="96"/>
  <c r="R51" i="96" s="1"/>
  <c r="W61" i="96"/>
  <c r="AC61" i="96" s="1"/>
  <c r="F53" i="93"/>
  <c r="C53" i="93"/>
  <c r="R53" i="93" s="1"/>
  <c r="L53" i="93"/>
  <c r="X59" i="93"/>
  <c r="T60" i="93" s="1"/>
  <c r="V60" i="93" s="1"/>
  <c r="Y55" i="93"/>
  <c r="S51" i="96" l="1"/>
  <c r="D51" i="96"/>
  <c r="F51" i="96"/>
  <c r="M51" i="96"/>
  <c r="H114" i="96"/>
  <c r="AA56" i="96"/>
  <c r="AB56" i="96" s="1"/>
  <c r="AD56" i="96" s="1"/>
  <c r="Z57" i="96" s="1"/>
  <c r="X61" i="96"/>
  <c r="T62" i="96" s="1"/>
  <c r="V62" i="96" s="1"/>
  <c r="H113" i="93"/>
  <c r="AA55" i="93"/>
  <c r="AB55" i="93" s="1"/>
  <c r="AD55" i="93" s="1"/>
  <c r="Z56" i="93" s="1"/>
  <c r="W60" i="93"/>
  <c r="AC60" i="93" s="1"/>
  <c r="D53" i="93"/>
  <c r="S53" i="93"/>
  <c r="M53" i="93"/>
  <c r="K51" i="96" l="1"/>
  <c r="G51" i="96"/>
  <c r="B53" i="96"/>
  <c r="E53" i="96" s="1"/>
  <c r="Y57" i="96"/>
  <c r="W62" i="96"/>
  <c r="AC62" i="96" s="1"/>
  <c r="B54" i="93"/>
  <c r="K53" i="93"/>
  <c r="G53" i="93"/>
  <c r="X60" i="93"/>
  <c r="T61" i="93" s="1"/>
  <c r="V61" i="93" s="1"/>
  <c r="Y56" i="93"/>
  <c r="H115" i="96" l="1"/>
  <c r="AA57" i="96"/>
  <c r="AB57" i="96" s="1"/>
  <c r="AD57" i="96" s="1"/>
  <c r="Z58" i="96" s="1"/>
  <c r="C53" i="96"/>
  <c r="R53" i="96" s="1"/>
  <c r="L53" i="96"/>
  <c r="X62" i="96"/>
  <c r="F54" i="93"/>
  <c r="H114" i="93"/>
  <c r="AA56" i="93"/>
  <c r="AB56" i="93" s="1"/>
  <c r="AD56" i="93" s="1"/>
  <c r="Z57" i="93" s="1"/>
  <c r="W61" i="93"/>
  <c r="AC61" i="93" s="1"/>
  <c r="C54" i="93"/>
  <c r="R54" i="93" s="1"/>
  <c r="L54" i="93"/>
  <c r="D53" i="96" l="1"/>
  <c r="S53" i="96"/>
  <c r="F53" i="96"/>
  <c r="M53" i="96"/>
  <c r="Y58" i="96"/>
  <c r="S54" i="93"/>
  <c r="M54" i="93"/>
  <c r="D54" i="93"/>
  <c r="X61" i="93"/>
  <c r="T62" i="93" s="1"/>
  <c r="V62" i="93" s="1"/>
  <c r="Y57" i="93"/>
  <c r="H116" i="96" l="1"/>
  <c r="AA58" i="96"/>
  <c r="AB58" i="96" s="1"/>
  <c r="AD58" i="96" s="1"/>
  <c r="Z59" i="96" s="1"/>
  <c r="G53" i="96"/>
  <c r="B54" i="96"/>
  <c r="E54" i="96" s="1"/>
  <c r="K53" i="96"/>
  <c r="W62" i="93"/>
  <c r="AC62" i="93" s="1"/>
  <c r="H115" i="93"/>
  <c r="AA57" i="93"/>
  <c r="AB57" i="93" s="1"/>
  <c r="AD57" i="93" s="1"/>
  <c r="Z58" i="93" s="1"/>
  <c r="B55" i="93"/>
  <c r="K54" i="93"/>
  <c r="G54" i="93"/>
  <c r="Y59" i="96" l="1"/>
  <c r="C54" i="96"/>
  <c r="R54" i="96" s="1"/>
  <c r="L54" i="96"/>
  <c r="F55" i="93"/>
  <c r="C55" i="93"/>
  <c r="R55" i="93" s="1"/>
  <c r="L55" i="93"/>
  <c r="Y58" i="93"/>
  <c r="X62" i="93"/>
  <c r="S54" i="96" l="1"/>
  <c r="F54" i="96"/>
  <c r="M54" i="96"/>
  <c r="D54" i="96"/>
  <c r="H118" i="96"/>
  <c r="AA59" i="96"/>
  <c r="AB59" i="96" s="1"/>
  <c r="AD59" i="96" s="1"/>
  <c r="Z60" i="96" s="1"/>
  <c r="S55" i="93"/>
  <c r="D55" i="93"/>
  <c r="H116" i="93"/>
  <c r="AA58" i="93"/>
  <c r="AB58" i="93" s="1"/>
  <c r="AD58" i="93" s="1"/>
  <c r="Z59" i="93" s="1"/>
  <c r="M55" i="93"/>
  <c r="Y60" i="96" l="1"/>
  <c r="G54" i="96"/>
  <c r="B55" i="96"/>
  <c r="E55" i="96" s="1"/>
  <c r="K54" i="96"/>
  <c r="Y59" i="93"/>
  <c r="B56" i="93"/>
  <c r="K55" i="93"/>
  <c r="G55" i="93"/>
  <c r="C55" i="96" l="1"/>
  <c r="R55" i="96" s="1"/>
  <c r="L55" i="96"/>
  <c r="H119" i="96"/>
  <c r="AA60" i="96"/>
  <c r="AB60" i="96" s="1"/>
  <c r="AD60" i="96" s="1"/>
  <c r="Z61" i="96" s="1"/>
  <c r="F56" i="93"/>
  <c r="C56" i="93"/>
  <c r="R56" i="93" s="1"/>
  <c r="L56" i="93"/>
  <c r="H118" i="93"/>
  <c r="AA59" i="93"/>
  <c r="AB59" i="93" s="1"/>
  <c r="AD59" i="93" s="1"/>
  <c r="Z60" i="93" s="1"/>
  <c r="D55" i="96" l="1"/>
  <c r="Y61" i="96"/>
  <c r="S55" i="96"/>
  <c r="F55" i="96"/>
  <c r="M55" i="96"/>
  <c r="S56" i="93"/>
  <c r="D56" i="93"/>
  <c r="Y60" i="93"/>
  <c r="M56" i="93"/>
  <c r="H120" i="96" l="1"/>
  <c r="AA61" i="96"/>
  <c r="AB61" i="96" s="1"/>
  <c r="AD61" i="96" s="1"/>
  <c r="Z62" i="96" s="1"/>
  <c r="G55" i="96"/>
  <c r="B56" i="96"/>
  <c r="E56" i="96" s="1"/>
  <c r="K55" i="96"/>
  <c r="B58" i="93"/>
  <c r="K56" i="93"/>
  <c r="G56" i="93"/>
  <c r="H119" i="93"/>
  <c r="AA60" i="93"/>
  <c r="AB60" i="93" s="1"/>
  <c r="AD60" i="93" s="1"/>
  <c r="Z61" i="93" s="1"/>
  <c r="Y62" i="96" l="1"/>
  <c r="C56" i="96"/>
  <c r="R56" i="96" s="1"/>
  <c r="L56" i="96"/>
  <c r="F58" i="93"/>
  <c r="Y61" i="93"/>
  <c r="C58" i="93"/>
  <c r="R58" i="93" s="1"/>
  <c r="L58" i="93"/>
  <c r="S56" i="96" l="1"/>
  <c r="F56" i="96"/>
  <c r="M56" i="96"/>
  <c r="D56" i="96"/>
  <c r="H121" i="96"/>
  <c r="AA62" i="96"/>
  <c r="AB62" i="96" s="1"/>
  <c r="AD62" i="96" s="1"/>
  <c r="D58" i="93"/>
  <c r="P58" i="93" s="1"/>
  <c r="S58" i="93"/>
  <c r="M58" i="93"/>
  <c r="H120" i="93"/>
  <c r="AA61" i="93"/>
  <c r="AB61" i="93" s="1"/>
  <c r="AD61" i="93" s="1"/>
  <c r="Z62" i="93" s="1"/>
  <c r="G58" i="93" l="1"/>
  <c r="G56" i="96"/>
  <c r="B58" i="96"/>
  <c r="E58" i="96" s="1"/>
  <c r="K56" i="96"/>
  <c r="K58" i="93"/>
  <c r="Y62" i="93"/>
  <c r="B59" i="93"/>
  <c r="C58" i="96" l="1"/>
  <c r="R58" i="96" s="1"/>
  <c r="L58" i="96"/>
  <c r="F59" i="93"/>
  <c r="H121" i="93"/>
  <c r="AA62" i="93"/>
  <c r="AB62" i="93" s="1"/>
  <c r="AD62" i="93" s="1"/>
  <c r="L59" i="93"/>
  <c r="C59" i="93"/>
  <c r="R59" i="93" s="1"/>
  <c r="M58" i="96" l="1"/>
  <c r="F58" i="96"/>
  <c r="S58" i="96"/>
  <c r="D58" i="96"/>
  <c r="M59" i="93"/>
  <c r="D59" i="93"/>
  <c r="S59" i="93"/>
  <c r="P58" i="96" l="1"/>
  <c r="B59" i="96" s="1"/>
  <c r="E59" i="96" s="1"/>
  <c r="K58" i="96"/>
  <c r="G58" i="96"/>
  <c r="K59" i="93"/>
  <c r="G59" i="93"/>
  <c r="P59" i="93"/>
  <c r="B60" i="93" s="1"/>
  <c r="C59" i="96" l="1"/>
  <c r="R59" i="96" s="1"/>
  <c r="L59" i="96"/>
  <c r="D59" i="96"/>
  <c r="F60" i="93"/>
  <c r="C60" i="93"/>
  <c r="R60" i="93" s="1"/>
  <c r="L60" i="93"/>
  <c r="K59" i="96" l="1"/>
  <c r="P59" i="96"/>
  <c r="M59" i="96"/>
  <c r="F59" i="96"/>
  <c r="G59" i="96" s="1"/>
  <c r="S59" i="96"/>
  <c r="D60" i="93"/>
  <c r="G60" i="93" s="1"/>
  <c r="P60" i="93"/>
  <c r="B61" i="93" s="1"/>
  <c r="S60" i="93"/>
  <c r="M60" i="93"/>
  <c r="K60" i="93" l="1"/>
  <c r="B60" i="96"/>
  <c r="E60" i="96" s="1"/>
  <c r="F61" i="93"/>
  <c r="L61" i="93"/>
  <c r="C61" i="93"/>
  <c r="R61" i="93" s="1"/>
  <c r="L60" i="96" l="1"/>
  <c r="C60" i="96"/>
  <c r="R60" i="96" s="1"/>
  <c r="S61" i="93"/>
  <c r="D61" i="93"/>
  <c r="M61" i="93"/>
  <c r="S60" i="96" l="1"/>
  <c r="F60" i="96"/>
  <c r="M60" i="96"/>
  <c r="D60" i="96"/>
  <c r="G61" i="93"/>
  <c r="P61" i="93"/>
  <c r="Q61" i="93" s="1"/>
  <c r="K61" i="93"/>
  <c r="K60" i="96" l="1"/>
  <c r="G60" i="96"/>
  <c r="P60" i="96"/>
  <c r="B61" i="96" s="1"/>
  <c r="E61" i="96" s="1"/>
  <c r="B63" i="93"/>
  <c r="C61" i="96" l="1"/>
  <c r="R61" i="96" s="1"/>
  <c r="L61" i="96"/>
  <c r="F63" i="93"/>
  <c r="C63" i="93"/>
  <c r="R63" i="93" s="1"/>
  <c r="L63" i="93"/>
  <c r="D61" i="96" l="1"/>
  <c r="S61" i="96"/>
  <c r="F61" i="96"/>
  <c r="M61" i="96"/>
  <c r="D63" i="93"/>
  <c r="M63" i="93"/>
  <c r="K63" i="93"/>
  <c r="S63" i="93"/>
  <c r="K61" i="96" l="1"/>
  <c r="G61" i="96"/>
  <c r="P61" i="96"/>
  <c r="Q61" i="96" s="1"/>
  <c r="G63" i="93"/>
  <c r="P63" i="93"/>
  <c r="B64" i="93" s="1"/>
  <c r="L64" i="93" s="1"/>
  <c r="B63" i="96" l="1"/>
  <c r="E63" i="96" s="1"/>
  <c r="F64" i="93"/>
  <c r="C64" i="93"/>
  <c r="M64" i="93"/>
  <c r="L63" i="96" l="1"/>
  <c r="C63" i="96"/>
  <c r="R63" i="96" s="1"/>
  <c r="R64" i="93"/>
  <c r="S64" i="93" s="1"/>
  <c r="D64" i="93"/>
  <c r="M63" i="96" l="1"/>
  <c r="F63" i="96"/>
  <c r="D63" i="96"/>
  <c r="S63" i="96"/>
  <c r="K64" i="93"/>
  <c r="G64" i="93"/>
  <c r="P64" i="93"/>
  <c r="B65" i="93" s="1"/>
  <c r="P63" i="96" l="1"/>
  <c r="B64" i="96" s="1"/>
  <c r="E64" i="96" s="1"/>
  <c r="G63" i="96"/>
  <c r="K63" i="96"/>
  <c r="F65" i="93"/>
  <c r="L65" i="93"/>
  <c r="C65" i="93"/>
  <c r="R65" i="93" s="1"/>
  <c r="S65" i="93" s="1"/>
  <c r="D65" i="93"/>
  <c r="M65" i="93"/>
  <c r="C64" i="96" l="1"/>
  <c r="R64" i="96" s="1"/>
  <c r="L64" i="96"/>
  <c r="G65" i="93"/>
  <c r="P65" i="93"/>
  <c r="B66" i="93" s="1"/>
  <c r="K65" i="93"/>
  <c r="S64" i="96" l="1"/>
  <c r="D64" i="96"/>
  <c r="F64" i="96"/>
  <c r="M64" i="96"/>
  <c r="F66" i="93"/>
  <c r="L66" i="93"/>
  <c r="C66" i="93"/>
  <c r="R66" i="93" s="1"/>
  <c r="P64" i="96" l="1"/>
  <c r="B65" i="96" s="1"/>
  <c r="E65" i="96" s="1"/>
  <c r="K64" i="96"/>
  <c r="G64" i="96"/>
  <c r="S66" i="93"/>
  <c r="D66" i="93"/>
  <c r="M66" i="93"/>
  <c r="C65" i="96" l="1"/>
  <c r="R65" i="96" s="1"/>
  <c r="L65" i="96"/>
  <c r="K66" i="93"/>
  <c r="G66" i="93"/>
  <c r="P66" i="93"/>
  <c r="Q66" i="93" s="1"/>
  <c r="D65" i="96" l="1"/>
  <c r="S65" i="96"/>
  <c r="F65" i="96"/>
  <c r="M65" i="96"/>
  <c r="B68" i="93"/>
  <c r="G65" i="96" l="1"/>
  <c r="P65" i="96"/>
  <c r="B66" i="96" s="1"/>
  <c r="E66" i="96" s="1"/>
  <c r="K65" i="96"/>
  <c r="F68" i="93"/>
  <c r="L68" i="93"/>
  <c r="C68" i="93"/>
  <c r="R68" i="93" s="1"/>
  <c r="L66" i="96" l="1"/>
  <c r="C66" i="96"/>
  <c r="R66" i="96" s="1"/>
  <c r="D68" i="93"/>
  <c r="S68" i="93"/>
  <c r="M68" i="93"/>
  <c r="D66" i="96" l="1"/>
  <c r="F66" i="96"/>
  <c r="M66" i="96"/>
  <c r="S66" i="96"/>
  <c r="K68" i="93"/>
  <c r="G68" i="93"/>
  <c r="P68" i="93"/>
  <c r="B69" i="93" s="1"/>
  <c r="K66" i="96" l="1"/>
  <c r="G66" i="96"/>
  <c r="P66" i="96"/>
  <c r="Q66" i="96" s="1"/>
  <c r="F69" i="93"/>
  <c r="C69" i="93"/>
  <c r="R69" i="93" s="1"/>
  <c r="L69" i="93"/>
  <c r="B68" i="96" l="1"/>
  <c r="E68" i="96" s="1"/>
  <c r="M69" i="93"/>
  <c r="S69" i="93"/>
  <c r="D69" i="93"/>
  <c r="C68" i="96" l="1"/>
  <c r="R68" i="96" s="1"/>
  <c r="L68" i="96"/>
  <c r="D68" i="96"/>
  <c r="P69" i="93"/>
  <c r="K69" i="93"/>
  <c r="B70" i="93"/>
  <c r="G69" i="93"/>
  <c r="M68" i="96" l="1"/>
  <c r="F68" i="96"/>
  <c r="K68" i="96"/>
  <c r="G68" i="96"/>
  <c r="P68" i="96"/>
  <c r="B69" i="96" s="1"/>
  <c r="E69" i="96" s="1"/>
  <c r="S68" i="96"/>
  <c r="F70" i="93"/>
  <c r="C70" i="93"/>
  <c r="R70" i="93" s="1"/>
  <c r="L70" i="93"/>
  <c r="C69" i="96" l="1"/>
  <c r="R69" i="96" s="1"/>
  <c r="L69" i="96"/>
  <c r="D70" i="93"/>
  <c r="S70" i="93"/>
  <c r="M70" i="93"/>
  <c r="S69" i="96" l="1"/>
  <c r="D69" i="96"/>
  <c r="M69" i="96"/>
  <c r="F69" i="96"/>
  <c r="P70" i="93"/>
  <c r="B71" i="93" s="1"/>
  <c r="K70" i="93"/>
  <c r="G70" i="93"/>
  <c r="P69" i="96" l="1"/>
  <c r="K69" i="96"/>
  <c r="B70" i="96"/>
  <c r="E70" i="96" s="1"/>
  <c r="G69" i="96"/>
  <c r="F71" i="93"/>
  <c r="C71" i="93"/>
  <c r="R71" i="93" s="1"/>
  <c r="L71" i="93"/>
  <c r="C70" i="96" l="1"/>
  <c r="R70" i="96" s="1"/>
  <c r="L70" i="96"/>
  <c r="D71" i="93"/>
  <c r="S71" i="93"/>
  <c r="M71" i="93"/>
  <c r="S70" i="96" l="1"/>
  <c r="D70" i="96"/>
  <c r="F70" i="96"/>
  <c r="M70" i="96"/>
  <c r="G71" i="93"/>
  <c r="P71" i="93"/>
  <c r="Q71" i="93" s="1"/>
  <c r="K71" i="93"/>
  <c r="G70" i="96" l="1"/>
  <c r="P70" i="96"/>
  <c r="K70" i="96"/>
  <c r="B71" i="96"/>
  <c r="E71" i="96" s="1"/>
  <c r="B73" i="93"/>
  <c r="L73" i="93"/>
  <c r="C73" i="93"/>
  <c r="R73" i="93" s="1"/>
  <c r="C71" i="96" l="1"/>
  <c r="R71" i="96" s="1"/>
  <c r="L71" i="96"/>
  <c r="F73" i="93"/>
  <c r="S73" i="93"/>
  <c r="D73" i="93"/>
  <c r="M73" i="93"/>
  <c r="S71" i="96" l="1"/>
  <c r="D71" i="96"/>
  <c r="F71" i="96"/>
  <c r="M71" i="96"/>
  <c r="K73" i="93"/>
  <c r="G73" i="93"/>
  <c r="P73" i="93"/>
  <c r="B74" i="93" s="1"/>
  <c r="K71" i="96" l="1"/>
  <c r="G71" i="96"/>
  <c r="P71" i="96"/>
  <c r="Q71" i="96" s="1"/>
  <c r="F74" i="93"/>
  <c r="C74" i="93"/>
  <c r="R74" i="93" s="1"/>
  <c r="L74" i="93"/>
  <c r="D74" i="93"/>
  <c r="B73" i="96" l="1"/>
  <c r="E73" i="96" s="1"/>
  <c r="M74" i="93"/>
  <c r="K74" i="93"/>
  <c r="G74" i="93"/>
  <c r="P74" i="93"/>
  <c r="S74" i="93"/>
  <c r="L73" i="96" l="1"/>
  <c r="C73" i="96"/>
  <c r="R73" i="96" s="1"/>
  <c r="B75" i="93"/>
  <c r="D73" i="96" l="1"/>
  <c r="K73" i="96" s="1"/>
  <c r="S73" i="96"/>
  <c r="F73" i="96"/>
  <c r="G73" i="96" s="1"/>
  <c r="M73" i="96"/>
  <c r="F75" i="93"/>
  <c r="C75" i="93"/>
  <c r="R75" i="93" s="1"/>
  <c r="L75" i="93"/>
  <c r="P73" i="96" l="1"/>
  <c r="B74" i="96" s="1"/>
  <c r="E74" i="96" s="1"/>
  <c r="D75" i="93"/>
  <c r="S75" i="93"/>
  <c r="M75" i="93"/>
  <c r="L74" i="96" l="1"/>
  <c r="C74" i="96"/>
  <c r="R74" i="96" s="1"/>
  <c r="S74" i="96"/>
  <c r="M74" i="96"/>
  <c r="F74" i="96"/>
  <c r="D74" i="96"/>
  <c r="P75" i="93"/>
  <c r="K75" i="93"/>
  <c r="B76" i="93"/>
  <c r="G75" i="93"/>
  <c r="P74" i="96" l="1"/>
  <c r="K74" i="96"/>
  <c r="B75" i="96"/>
  <c r="E75" i="96" s="1"/>
  <c r="G74" i="96"/>
  <c r="F76" i="93"/>
  <c r="C76" i="93"/>
  <c r="R76" i="93" s="1"/>
  <c r="L76" i="93"/>
  <c r="C75" i="96" l="1"/>
  <c r="R75" i="96" s="1"/>
  <c r="L75" i="96"/>
  <c r="D76" i="93"/>
  <c r="S76" i="93"/>
  <c r="M76" i="93"/>
  <c r="D75" i="96" l="1"/>
  <c r="S75" i="96"/>
  <c r="F75" i="96"/>
  <c r="M75" i="96"/>
  <c r="G76" i="93"/>
  <c r="P76" i="93"/>
  <c r="Q76" i="93" s="1"/>
  <c r="K76" i="93"/>
  <c r="P75" i="96" l="1"/>
  <c r="B76" i="96" s="1"/>
  <c r="E76" i="96" s="1"/>
  <c r="K75" i="96"/>
  <c r="G75" i="96"/>
  <c r="B78" i="93"/>
  <c r="C76" i="96" l="1"/>
  <c r="R76" i="96" s="1"/>
  <c r="L76" i="96"/>
  <c r="C78" i="93"/>
  <c r="R78" i="93" s="1"/>
  <c r="S78" i="93" s="1"/>
  <c r="L78" i="93"/>
  <c r="D78" i="93"/>
  <c r="S76" i="96" l="1"/>
  <c r="D76" i="96"/>
  <c r="F76" i="96"/>
  <c r="M76" i="96"/>
  <c r="M78" i="93"/>
  <c r="F78" i="93"/>
  <c r="G78" i="93"/>
  <c r="P78" i="93"/>
  <c r="K78" i="93"/>
  <c r="G76" i="96" l="1"/>
  <c r="P76" i="96"/>
  <c r="Q76" i="96" s="1"/>
  <c r="K76" i="96"/>
  <c r="B79" i="93"/>
  <c r="B78" i="96" l="1"/>
  <c r="E78" i="96" s="1"/>
  <c r="C78" i="96"/>
  <c r="R78" i="96" s="1"/>
  <c r="L78" i="96"/>
  <c r="F79" i="93"/>
  <c r="L79" i="93"/>
  <c r="C79" i="93"/>
  <c r="R79" i="93" s="1"/>
  <c r="D78" i="96" l="1"/>
  <c r="S78" i="96"/>
  <c r="F78" i="96"/>
  <c r="M78" i="96"/>
  <c r="S79" i="93"/>
  <c r="D79" i="93"/>
  <c r="M79" i="93"/>
  <c r="K78" i="96" l="1"/>
  <c r="G78" i="96"/>
  <c r="P78" i="96"/>
  <c r="B79" i="96" s="1"/>
  <c r="E79" i="96" s="1"/>
  <c r="K79" i="93"/>
  <c r="G79" i="93"/>
  <c r="P79" i="93"/>
  <c r="C79" i="96" l="1"/>
  <c r="R79" i="96" s="1"/>
  <c r="L79" i="96"/>
  <c r="B80" i="93"/>
  <c r="D79" i="96" l="1"/>
  <c r="M79" i="96"/>
  <c r="F79" i="96"/>
  <c r="S79" i="96"/>
  <c r="F80" i="93"/>
  <c r="C80" i="93"/>
  <c r="R80" i="93" s="1"/>
  <c r="L80" i="93"/>
  <c r="K79" i="96" l="1"/>
  <c r="G79" i="96"/>
  <c r="P79" i="96"/>
  <c r="B80" i="96" s="1"/>
  <c r="E80" i="96" s="1"/>
  <c r="S80" i="93"/>
  <c r="M80" i="93"/>
  <c r="D80" i="93"/>
  <c r="C80" i="96" l="1"/>
  <c r="R80" i="96" s="1"/>
  <c r="L80" i="96"/>
  <c r="P80" i="93"/>
  <c r="B81" i="93" s="1"/>
  <c r="K80" i="93"/>
  <c r="G80" i="93"/>
  <c r="S80" i="96" l="1"/>
  <c r="D80" i="96"/>
  <c r="M80" i="96"/>
  <c r="F80" i="96"/>
  <c r="F81" i="93"/>
  <c r="C81" i="93"/>
  <c r="R81" i="93" s="1"/>
  <c r="L81" i="93"/>
  <c r="P80" i="96" l="1"/>
  <c r="K80" i="96"/>
  <c r="B81" i="96"/>
  <c r="E81" i="96" s="1"/>
  <c r="G80" i="96"/>
  <c r="S81" i="93"/>
  <c r="D81" i="93"/>
  <c r="M81" i="93"/>
  <c r="C81" i="96" l="1"/>
  <c r="R81" i="96" s="1"/>
  <c r="L81" i="96"/>
  <c r="P81" i="93"/>
  <c r="Q81" i="93" s="1"/>
  <c r="K81" i="93"/>
  <c r="G81" i="93"/>
  <c r="S81" i="96" l="1"/>
  <c r="D81" i="96"/>
  <c r="F81" i="96"/>
  <c r="M81" i="96"/>
  <c r="B83" i="93"/>
  <c r="C83" i="93"/>
  <c r="R83" i="93" s="1"/>
  <c r="L83" i="93"/>
  <c r="G81" i="96" l="1"/>
  <c r="P81" i="96"/>
  <c r="Q81" i="96" s="1"/>
  <c r="K81" i="96"/>
  <c r="F83" i="93"/>
  <c r="S83" i="93"/>
  <c r="D83" i="93"/>
  <c r="M83" i="93"/>
  <c r="B83" i="96" l="1"/>
  <c r="E83" i="96" s="1"/>
  <c r="G83" i="93"/>
  <c r="P83" i="93"/>
  <c r="B84" i="93" s="1"/>
  <c r="K83" i="93"/>
  <c r="L83" i="96" l="1"/>
  <c r="C83" i="96"/>
  <c r="R83" i="96" s="1"/>
  <c r="D83" i="96"/>
  <c r="F83" i="96"/>
  <c r="M83" i="96"/>
  <c r="S83" i="96"/>
  <c r="F84" i="93"/>
  <c r="L84" i="93"/>
  <c r="C84" i="93"/>
  <c r="R84" i="93" s="1"/>
  <c r="G83" i="96" l="1"/>
  <c r="P83" i="96"/>
  <c r="K83" i="96"/>
  <c r="D84" i="93"/>
  <c r="S84" i="93"/>
  <c r="M84" i="93"/>
  <c r="B84" i="96" l="1"/>
  <c r="E84" i="96" s="1"/>
  <c r="K84" i="93"/>
  <c r="G84" i="93"/>
  <c r="P84" i="93"/>
  <c r="L84" i="96" l="1"/>
  <c r="C84" i="96"/>
  <c r="R84" i="96" s="1"/>
  <c r="B85" i="93"/>
  <c r="D84" i="96" l="1"/>
  <c r="S84" i="96"/>
  <c r="F84" i="96"/>
  <c r="M84" i="96"/>
  <c r="F85" i="93"/>
  <c r="C85" i="93"/>
  <c r="R85" i="93" s="1"/>
  <c r="L85" i="93"/>
  <c r="D85" i="93"/>
  <c r="K84" i="96" l="1"/>
  <c r="G84" i="96"/>
  <c r="P84" i="96"/>
  <c r="B85" i="96" s="1"/>
  <c r="E85" i="96" s="1"/>
  <c r="K85" i="93"/>
  <c r="P85" i="93"/>
  <c r="B86" i="93" s="1"/>
  <c r="M85" i="93"/>
  <c r="G85" i="93"/>
  <c r="S85" i="93"/>
  <c r="C85" i="96" l="1"/>
  <c r="R85" i="96" s="1"/>
  <c r="L85" i="96"/>
  <c r="F86" i="93"/>
  <c r="C86" i="93"/>
  <c r="R86" i="93" s="1"/>
  <c r="L86" i="93"/>
  <c r="M85" i="96" l="1"/>
  <c r="F85" i="96"/>
  <c r="S85" i="96"/>
  <c r="D85" i="96"/>
  <c r="D86" i="93"/>
  <c r="S86" i="93"/>
  <c r="M86" i="93"/>
  <c r="P85" i="96" l="1"/>
  <c r="B86" i="96" s="1"/>
  <c r="E86" i="96" s="1"/>
  <c r="K85" i="96"/>
  <c r="G85" i="96"/>
  <c r="P86" i="93"/>
  <c r="Q86" i="93" s="1"/>
  <c r="K86" i="93"/>
  <c r="G86" i="93"/>
  <c r="C86" i="96" l="1"/>
  <c r="R86" i="96" s="1"/>
  <c r="L86" i="96"/>
  <c r="B88" i="93"/>
  <c r="L88" i="93"/>
  <c r="S86" i="96" l="1"/>
  <c r="D86" i="96"/>
  <c r="F86" i="96"/>
  <c r="M86" i="96"/>
  <c r="F88" i="93"/>
  <c r="C88" i="93"/>
  <c r="R88" i="93" s="1"/>
  <c r="S88" i="93"/>
  <c r="M88" i="93"/>
  <c r="P86" i="96" l="1"/>
  <c r="Q86" i="96" s="1"/>
  <c r="K86" i="96"/>
  <c r="G86" i="96"/>
  <c r="D88" i="93"/>
  <c r="P88" i="93"/>
  <c r="K88" i="93"/>
  <c r="G88" i="93"/>
  <c r="B89" i="93"/>
  <c r="B88" i="96" l="1"/>
  <c r="E88" i="96" s="1"/>
  <c r="C88" i="96"/>
  <c r="R88" i="96" s="1"/>
  <c r="L88" i="96"/>
  <c r="F89" i="93"/>
  <c r="C89" i="93"/>
  <c r="R89" i="93" s="1"/>
  <c r="L89" i="93"/>
  <c r="D88" i="96" l="1"/>
  <c r="P88" i="96" s="1"/>
  <c r="B89" i="96" s="1"/>
  <c r="E89" i="96" s="1"/>
  <c r="S88" i="96"/>
  <c r="F88" i="96"/>
  <c r="G88" i="96" s="1"/>
  <c r="M88" i="96"/>
  <c r="S89" i="93"/>
  <c r="D89" i="93"/>
  <c r="M89" i="93"/>
  <c r="K88" i="96" l="1"/>
  <c r="C89" i="96"/>
  <c r="R89" i="96" s="1"/>
  <c r="L89" i="96"/>
  <c r="G89" i="93"/>
  <c r="P89" i="93"/>
  <c r="K89" i="93"/>
  <c r="S89" i="96" l="1"/>
  <c r="D89" i="96"/>
  <c r="F89" i="96"/>
  <c r="M89" i="96"/>
  <c r="B90" i="93"/>
  <c r="K89" i="96" l="1"/>
  <c r="G89" i="96"/>
  <c r="P89" i="96"/>
  <c r="B90" i="96" s="1"/>
  <c r="E90" i="96" s="1"/>
  <c r="F90" i="93"/>
  <c r="L90" i="93"/>
  <c r="C90" i="93"/>
  <c r="R90" i="93" s="1"/>
  <c r="C90" i="96" l="1"/>
  <c r="R90" i="96" s="1"/>
  <c r="L90" i="96"/>
  <c r="D90" i="96"/>
  <c r="D90" i="93"/>
  <c r="S90" i="93"/>
  <c r="M90" i="93"/>
  <c r="K90" i="96" l="1"/>
  <c r="P90" i="96"/>
  <c r="B91" i="96" s="1"/>
  <c r="E91" i="96" s="1"/>
  <c r="M90" i="96"/>
  <c r="F90" i="96"/>
  <c r="G90" i="96" s="1"/>
  <c r="S90" i="96"/>
  <c r="K90" i="93"/>
  <c r="G90" i="93"/>
  <c r="P90" i="93"/>
  <c r="B91" i="93" s="1"/>
  <c r="C91" i="96" l="1"/>
  <c r="R91" i="96" s="1"/>
  <c r="L91" i="96"/>
  <c r="F91" i="93"/>
  <c r="C91" i="93"/>
  <c r="R91" i="93" s="1"/>
  <c r="L91" i="93"/>
  <c r="S91" i="96" l="1"/>
  <c r="D91" i="96"/>
  <c r="M91" i="96"/>
  <c r="F91" i="96"/>
  <c r="S91" i="93"/>
  <c r="M91" i="93"/>
  <c r="D91" i="93"/>
  <c r="P91" i="96" l="1"/>
  <c r="Q91" i="96" s="1"/>
  <c r="K91" i="96"/>
  <c r="G91" i="96"/>
  <c r="P91" i="93"/>
  <c r="Q91" i="93" s="1"/>
  <c r="K91" i="93"/>
  <c r="G91" i="93"/>
  <c r="B93" i="96" l="1"/>
  <c r="E93" i="96" s="1"/>
  <c r="B93" i="93"/>
  <c r="C93" i="93"/>
  <c r="R93" i="93" s="1"/>
  <c r="L93" i="93"/>
  <c r="L93" i="96" l="1"/>
  <c r="C93" i="96"/>
  <c r="R93" i="96" s="1"/>
  <c r="S93" i="96" s="1"/>
  <c r="F93" i="96"/>
  <c r="M93" i="96"/>
  <c r="F93" i="93"/>
  <c r="S93" i="93"/>
  <c r="D93" i="93"/>
  <c r="D93" i="96" l="1"/>
  <c r="P93" i="96" s="1"/>
  <c r="B94" i="96" s="1"/>
  <c r="E94" i="96" s="1"/>
  <c r="M93" i="93"/>
  <c r="K93" i="96"/>
  <c r="G93" i="96"/>
  <c r="P93" i="93"/>
  <c r="B94" i="93" s="1"/>
  <c r="K93" i="93"/>
  <c r="G93" i="93"/>
  <c r="C94" i="96" l="1"/>
  <c r="R94" i="96" s="1"/>
  <c r="L94" i="96"/>
  <c r="F94" i="93"/>
  <c r="C94" i="93"/>
  <c r="R94" i="93" s="1"/>
  <c r="L94" i="93"/>
  <c r="D94" i="96" l="1"/>
  <c r="S94" i="96"/>
  <c r="F94" i="96"/>
  <c r="M94" i="96"/>
  <c r="S94" i="93"/>
  <c r="D94" i="93"/>
  <c r="M94" i="93"/>
  <c r="G94" i="96" l="1"/>
  <c r="P94" i="96"/>
  <c r="K94" i="96"/>
  <c r="G94" i="93"/>
  <c r="P94" i="93"/>
  <c r="K94" i="93"/>
  <c r="B95" i="96" l="1"/>
  <c r="E95" i="96" s="1"/>
  <c r="B95" i="93"/>
  <c r="L95" i="96" l="1"/>
  <c r="C95" i="96"/>
  <c r="R95" i="96" s="1"/>
  <c r="F95" i="93"/>
  <c r="L95" i="93"/>
  <c r="C95" i="93"/>
  <c r="R95" i="93" s="1"/>
  <c r="D95" i="96" l="1"/>
  <c r="S95" i="96"/>
  <c r="F95" i="96"/>
  <c r="M95" i="96"/>
  <c r="S95" i="93"/>
  <c r="D95" i="93"/>
  <c r="M95" i="93"/>
  <c r="K95" i="96" l="1"/>
  <c r="G95" i="96"/>
  <c r="P95" i="96"/>
  <c r="B96" i="96" s="1"/>
  <c r="E96" i="96" s="1"/>
  <c r="K95" i="93"/>
  <c r="G95" i="93"/>
  <c r="P95" i="93"/>
  <c r="B96" i="93" s="1"/>
  <c r="C96" i="96" l="1"/>
  <c r="R96" i="96" s="1"/>
  <c r="L96" i="96"/>
  <c r="F96" i="93"/>
  <c r="C96" i="93"/>
  <c r="R96" i="93" s="1"/>
  <c r="L96" i="93"/>
  <c r="D96" i="93"/>
  <c r="M96" i="96" l="1"/>
  <c r="F96" i="96"/>
  <c r="S96" i="96"/>
  <c r="D96" i="96"/>
  <c r="K96" i="93"/>
  <c r="P96" i="93"/>
  <c r="Q96" i="93" s="1"/>
  <c r="M96" i="93"/>
  <c r="G96" i="93"/>
  <c r="S96" i="93"/>
  <c r="P96" i="96" l="1"/>
  <c r="Q96" i="96" s="1"/>
  <c r="K96" i="96"/>
  <c r="G96" i="96"/>
  <c r="B98" i="93"/>
  <c r="B98" i="96" l="1"/>
  <c r="E98" i="96" s="1"/>
  <c r="C98" i="96"/>
  <c r="R98" i="96" s="1"/>
  <c r="L98" i="96"/>
  <c r="F98" i="93"/>
  <c r="C98" i="93"/>
  <c r="R98" i="93" s="1"/>
  <c r="L98" i="93"/>
  <c r="S98" i="96" l="1"/>
  <c r="D98" i="96"/>
  <c r="M98" i="96"/>
  <c r="F98" i="96"/>
  <c r="S98" i="93"/>
  <c r="M98" i="93"/>
  <c r="D98" i="93"/>
  <c r="P98" i="96" l="1"/>
  <c r="B99" i="96" s="1"/>
  <c r="E99" i="96" s="1"/>
  <c r="K98" i="96"/>
  <c r="G98" i="96"/>
  <c r="P98" i="93"/>
  <c r="K98" i="93"/>
  <c r="B99" i="93"/>
  <c r="G98" i="93"/>
  <c r="C99" i="96" l="1"/>
  <c r="R99" i="96" s="1"/>
  <c r="L99" i="96"/>
  <c r="F99" i="93"/>
  <c r="C99" i="93"/>
  <c r="R99" i="93" s="1"/>
  <c r="L99" i="93"/>
  <c r="S99" i="96" l="1"/>
  <c r="D99" i="96"/>
  <c r="F99" i="96"/>
  <c r="M99" i="96"/>
  <c r="M99" i="93"/>
  <c r="S99" i="93"/>
  <c r="D99" i="93"/>
  <c r="G99" i="96" l="1"/>
  <c r="P99" i="96"/>
  <c r="K99" i="96"/>
  <c r="B100" i="96"/>
  <c r="E100" i="96" s="1"/>
  <c r="P99" i="93"/>
  <c r="B100" i="93" s="1"/>
  <c r="K99" i="93"/>
  <c r="G99" i="93"/>
  <c r="C100" i="96" l="1"/>
  <c r="R100" i="96" s="1"/>
  <c r="L100" i="96"/>
  <c r="F100" i="93"/>
  <c r="C100" i="93"/>
  <c r="R100" i="93" s="1"/>
  <c r="L100" i="93"/>
  <c r="S100" i="96" l="1"/>
  <c r="D100" i="96"/>
  <c r="F100" i="96"/>
  <c r="M100" i="96"/>
  <c r="D100" i="93"/>
  <c r="K100" i="93" s="1"/>
  <c r="S100" i="93"/>
  <c r="P100" i="93"/>
  <c r="B101" i="93" s="1"/>
  <c r="M100" i="93"/>
  <c r="K100" i="96" l="1"/>
  <c r="G100" i="96"/>
  <c r="P100" i="96"/>
  <c r="B101" i="96" s="1"/>
  <c r="E101" i="96" s="1"/>
  <c r="F101" i="93"/>
  <c r="G100" i="93"/>
  <c r="L101" i="93"/>
  <c r="C101" i="93"/>
  <c r="R101" i="93" s="1"/>
  <c r="C101" i="96" l="1"/>
  <c r="R101" i="96" s="1"/>
  <c r="L101" i="96"/>
  <c r="S101" i="93"/>
  <c r="D101" i="93"/>
  <c r="M101" i="93"/>
  <c r="D101" i="96" l="1"/>
  <c r="K101" i="96"/>
  <c r="P101" i="96"/>
  <c r="Q101" i="96" s="1"/>
  <c r="M101" i="96"/>
  <c r="F101" i="96"/>
  <c r="G101" i="96" s="1"/>
  <c r="S101" i="96"/>
  <c r="K101" i="93"/>
  <c r="G101" i="93"/>
  <c r="P101" i="93"/>
  <c r="Q101" i="93" s="1"/>
  <c r="B103" i="96" l="1"/>
  <c r="E103" i="96" s="1"/>
  <c r="B103" i="93"/>
  <c r="C103" i="96" l="1"/>
  <c r="R103" i="96" s="1"/>
  <c r="L103" i="96"/>
  <c r="F103" i="93"/>
  <c r="C103" i="93"/>
  <c r="R103" i="93" s="1"/>
  <c r="L103" i="93"/>
  <c r="D103" i="93"/>
  <c r="D103" i="96" l="1"/>
  <c r="P103" i="96" s="1"/>
  <c r="M103" i="96"/>
  <c r="F103" i="96"/>
  <c r="S103" i="96"/>
  <c r="K103" i="93"/>
  <c r="P103" i="93"/>
  <c r="M103" i="93"/>
  <c r="G103" i="93"/>
  <c r="S103" i="93"/>
  <c r="B104" i="96" l="1"/>
  <c r="E104" i="96" s="1"/>
  <c r="G103" i="96"/>
  <c r="K103" i="96"/>
  <c r="B104" i="93"/>
  <c r="L104" i="96" l="1"/>
  <c r="C104" i="96"/>
  <c r="R104" i="96" s="1"/>
  <c r="S104" i="96" s="1"/>
  <c r="F104" i="96"/>
  <c r="M104" i="96"/>
  <c r="F104" i="93"/>
  <c r="C104" i="93"/>
  <c r="R104" i="93" s="1"/>
  <c r="L104" i="93"/>
  <c r="D104" i="96" l="1"/>
  <c r="P104" i="96" s="1"/>
  <c r="B105" i="96" s="1"/>
  <c r="E105" i="96" s="1"/>
  <c r="K104" i="96"/>
  <c r="G104" i="96"/>
  <c r="S104" i="93"/>
  <c r="D104" i="93"/>
  <c r="M104" i="93"/>
  <c r="C105" i="96" l="1"/>
  <c r="R105" i="96" s="1"/>
  <c r="L105" i="96"/>
  <c r="P104" i="93"/>
  <c r="B105" i="93" s="1"/>
  <c r="K104" i="93"/>
  <c r="G104" i="93"/>
  <c r="D105" i="96" l="1"/>
  <c r="S105" i="96"/>
  <c r="F105" i="96"/>
  <c r="M105" i="96"/>
  <c r="F105" i="93"/>
  <c r="C105" i="93"/>
  <c r="R105" i="93" s="1"/>
  <c r="L105" i="93"/>
  <c r="G105" i="96" l="1"/>
  <c r="P105" i="96"/>
  <c r="B106" i="96" s="1"/>
  <c r="E106" i="96" s="1"/>
  <c r="K105" i="96"/>
  <c r="D105" i="93"/>
  <c r="S105" i="93"/>
  <c r="M105" i="93"/>
  <c r="L106" i="96" l="1"/>
  <c r="C106" i="96"/>
  <c r="R106" i="96" s="1"/>
  <c r="G105" i="93"/>
  <c r="P105" i="93"/>
  <c r="B106" i="93" s="1"/>
  <c r="K105" i="93"/>
  <c r="D106" i="96" l="1"/>
  <c r="S106" i="96"/>
  <c r="F106" i="96"/>
  <c r="M106" i="96"/>
  <c r="F106" i="93"/>
  <c r="L106" i="93"/>
  <c r="C106" i="93"/>
  <c r="R106" i="93" s="1"/>
  <c r="K106" i="96" l="1"/>
  <c r="G106" i="96"/>
  <c r="P106" i="96"/>
  <c r="Q106" i="96" s="1"/>
  <c r="S106" i="93"/>
  <c r="D106" i="93"/>
  <c r="M106" i="93"/>
  <c r="B108" i="96" l="1"/>
  <c r="E108" i="96" s="1"/>
  <c r="K106" i="93"/>
  <c r="G106" i="93"/>
  <c r="P106" i="93"/>
  <c r="Q106" i="93" s="1"/>
  <c r="C108" i="96" l="1"/>
  <c r="R108" i="96" s="1"/>
  <c r="L108" i="96"/>
  <c r="B108" i="93"/>
  <c r="D108" i="96" l="1"/>
  <c r="K108" i="96" s="1"/>
  <c r="M108" i="96"/>
  <c r="F108" i="96"/>
  <c r="S108" i="96"/>
  <c r="F108" i="93"/>
  <c r="L108" i="93"/>
  <c r="C108" i="93"/>
  <c r="R108" i="93" s="1"/>
  <c r="G108" i="96" l="1"/>
  <c r="P108" i="96"/>
  <c r="B109" i="96" s="1"/>
  <c r="E109" i="96" s="1"/>
  <c r="S108" i="93"/>
  <c r="D108" i="93"/>
  <c r="M108" i="93"/>
  <c r="C109" i="96" l="1"/>
  <c r="R109" i="96" s="1"/>
  <c r="L109" i="96"/>
  <c r="K108" i="93"/>
  <c r="G108" i="93"/>
  <c r="P108" i="93"/>
  <c r="B109" i="93" s="1"/>
  <c r="S109" i="96" l="1"/>
  <c r="D109" i="96"/>
  <c r="M109" i="96"/>
  <c r="F109" i="96"/>
  <c r="F109" i="93"/>
  <c r="C109" i="93"/>
  <c r="R109" i="93" s="1"/>
  <c r="L109" i="93"/>
  <c r="P109" i="96" l="1"/>
  <c r="B110" i="96" s="1"/>
  <c r="E110" i="96" s="1"/>
  <c r="K109" i="96"/>
  <c r="G109" i="96"/>
  <c r="M109" i="93"/>
  <c r="S109" i="93"/>
  <c r="D109" i="93"/>
  <c r="C110" i="96" l="1"/>
  <c r="R110" i="96" s="1"/>
  <c r="L110" i="96"/>
  <c r="P109" i="93"/>
  <c r="K109" i="93"/>
  <c r="B110" i="93"/>
  <c r="G109" i="93"/>
  <c r="S110" i="96" l="1"/>
  <c r="D110" i="96"/>
  <c r="F110" i="96"/>
  <c r="M110" i="96"/>
  <c r="F110" i="93"/>
  <c r="C110" i="93"/>
  <c r="R110" i="93" s="1"/>
  <c r="L110" i="93"/>
  <c r="G110" i="96" l="1"/>
  <c r="P110" i="96"/>
  <c r="B111" i="96" s="1"/>
  <c r="E111" i="96" s="1"/>
  <c r="K110" i="96"/>
  <c r="S110" i="93"/>
  <c r="D110" i="93"/>
  <c r="M110" i="93"/>
  <c r="C111" i="96" l="1"/>
  <c r="R111" i="96" s="1"/>
  <c r="L111" i="96"/>
  <c r="P110" i="93"/>
  <c r="K110" i="93"/>
  <c r="G110" i="93"/>
  <c r="B111" i="93"/>
  <c r="D111" i="96" l="1"/>
  <c r="S111" i="96"/>
  <c r="F111" i="96"/>
  <c r="M111" i="96"/>
  <c r="F111" i="93"/>
  <c r="C111" i="93"/>
  <c r="R111" i="93" s="1"/>
  <c r="L111" i="93"/>
  <c r="K111" i="96" l="1"/>
  <c r="G111" i="96"/>
  <c r="P111" i="96"/>
  <c r="Q111" i="96" s="1"/>
  <c r="D111" i="93"/>
  <c r="S111" i="93"/>
  <c r="M111" i="93"/>
  <c r="B113" i="96" l="1"/>
  <c r="E113" i="96" s="1"/>
  <c r="G111" i="93"/>
  <c r="P111" i="93"/>
  <c r="Q111" i="93" s="1"/>
  <c r="K111" i="93"/>
  <c r="L113" i="96" l="1"/>
  <c r="C113" i="96"/>
  <c r="R113" i="96" s="1"/>
  <c r="B113" i="93"/>
  <c r="D113" i="96" l="1"/>
  <c r="F113" i="96"/>
  <c r="M113" i="96"/>
  <c r="S113" i="96"/>
  <c r="F113" i="93"/>
  <c r="L113" i="93"/>
  <c r="C113" i="93"/>
  <c r="R113" i="93" s="1"/>
  <c r="K113" i="96" l="1"/>
  <c r="G113" i="96"/>
  <c r="P113" i="96"/>
  <c r="B114" i="96" s="1"/>
  <c r="E114" i="96" s="1"/>
  <c r="D113" i="93"/>
  <c r="S113" i="93"/>
  <c r="M113" i="93"/>
  <c r="C114" i="96" l="1"/>
  <c r="R114" i="96" s="1"/>
  <c r="L114" i="96"/>
  <c r="K113" i="93"/>
  <c r="G113" i="93"/>
  <c r="P113" i="93"/>
  <c r="M114" i="96" l="1"/>
  <c r="F114" i="96"/>
  <c r="S114" i="96"/>
  <c r="D114" i="96"/>
  <c r="B114" i="93"/>
  <c r="P114" i="96" l="1"/>
  <c r="B115" i="96" s="1"/>
  <c r="E115" i="96" s="1"/>
  <c r="K114" i="96"/>
  <c r="G114" i="96"/>
  <c r="F114" i="93"/>
  <c r="C114" i="93"/>
  <c r="R114" i="93" s="1"/>
  <c r="L114" i="93"/>
  <c r="D114" i="93"/>
  <c r="C115" i="96" l="1"/>
  <c r="R115" i="96" s="1"/>
  <c r="L115" i="96"/>
  <c r="K114" i="93"/>
  <c r="P114" i="93"/>
  <c r="M114" i="93"/>
  <c r="G114" i="93"/>
  <c r="S114" i="93"/>
  <c r="S115" i="96" l="1"/>
  <c r="D115" i="96"/>
  <c r="F115" i="96"/>
  <c r="M115" i="96"/>
  <c r="B115" i="93"/>
  <c r="P115" i="96" l="1"/>
  <c r="B116" i="96" s="1"/>
  <c r="E116" i="96" s="1"/>
  <c r="K115" i="96"/>
  <c r="G115" i="96"/>
  <c r="F115" i="93"/>
  <c r="C115" i="93"/>
  <c r="R115" i="93" s="1"/>
  <c r="L115" i="93"/>
  <c r="C116" i="96" l="1"/>
  <c r="R116" i="96" s="1"/>
  <c r="L116" i="96"/>
  <c r="D115" i="93"/>
  <c r="S115" i="93"/>
  <c r="M115" i="93"/>
  <c r="D116" i="96" l="1"/>
  <c r="S116" i="96"/>
  <c r="F116" i="96"/>
  <c r="M116" i="96"/>
  <c r="P115" i="93"/>
  <c r="B116" i="93" s="1"/>
  <c r="K115" i="93"/>
  <c r="G115" i="93"/>
  <c r="G116" i="96" l="1"/>
  <c r="P116" i="96"/>
  <c r="Q116" i="96" s="1"/>
  <c r="K116" i="96"/>
  <c r="F116" i="93"/>
  <c r="C116" i="93"/>
  <c r="R116" i="93" s="1"/>
  <c r="L116" i="93"/>
  <c r="B118" i="96" l="1"/>
  <c r="E118" i="96" s="1"/>
  <c r="L118" i="96"/>
  <c r="S116" i="93"/>
  <c r="D116" i="93"/>
  <c r="M116" i="93"/>
  <c r="C118" i="96" l="1"/>
  <c r="R118" i="96" s="1"/>
  <c r="D118" i="96"/>
  <c r="S118" i="96"/>
  <c r="F118" i="96"/>
  <c r="M118" i="96"/>
  <c r="G116" i="93"/>
  <c r="P116" i="93"/>
  <c r="Q116" i="93" s="1"/>
  <c r="K116" i="93"/>
  <c r="K118" i="96" l="1"/>
  <c r="G118" i="96"/>
  <c r="P118" i="96"/>
  <c r="B119" i="96" s="1"/>
  <c r="E119" i="96" s="1"/>
  <c r="B118" i="93"/>
  <c r="C119" i="96" l="1"/>
  <c r="R119" i="96" s="1"/>
  <c r="L119" i="96"/>
  <c r="F118" i="93"/>
  <c r="L118" i="93"/>
  <c r="C118" i="93"/>
  <c r="R118" i="93" s="1"/>
  <c r="S118" i="93" s="1"/>
  <c r="M118" i="93"/>
  <c r="D119" i="96" l="1"/>
  <c r="K119" i="96" s="1"/>
  <c r="M119" i="96"/>
  <c r="F119" i="96"/>
  <c r="S119" i="96"/>
  <c r="D118" i="93"/>
  <c r="G118" i="93"/>
  <c r="P118" i="93"/>
  <c r="K118" i="93"/>
  <c r="G119" i="96" l="1"/>
  <c r="P119" i="96"/>
  <c r="B120" i="96" s="1"/>
  <c r="E120" i="96" s="1"/>
  <c r="B119" i="93"/>
  <c r="C120" i="96" l="1"/>
  <c r="R120" i="96" s="1"/>
  <c r="L120" i="96"/>
  <c r="F119" i="93"/>
  <c r="L119" i="93"/>
  <c r="C119" i="93"/>
  <c r="R119" i="93" s="1"/>
  <c r="S120" i="96" l="1"/>
  <c r="D120" i="96"/>
  <c r="M120" i="96"/>
  <c r="F120" i="96"/>
  <c r="S119" i="93"/>
  <c r="D119" i="93"/>
  <c r="M119" i="93"/>
  <c r="P120" i="96" l="1"/>
  <c r="B121" i="96" s="1"/>
  <c r="E121" i="96" s="1"/>
  <c r="K120" i="96"/>
  <c r="G120" i="96"/>
  <c r="K119" i="93"/>
  <c r="G119" i="93"/>
  <c r="P119" i="93"/>
  <c r="C121" i="96" l="1"/>
  <c r="R121" i="96" s="1"/>
  <c r="S121" i="96" s="1"/>
  <c r="L121" i="96"/>
  <c r="B120" i="93"/>
  <c r="D121" i="96" l="1"/>
  <c r="F121" i="96"/>
  <c r="M121" i="96"/>
  <c r="F120" i="93"/>
  <c r="C120" i="93"/>
  <c r="R120" i="93" s="1"/>
  <c r="L120" i="93"/>
  <c r="G121" i="96" l="1"/>
  <c r="P121" i="96"/>
  <c r="Q121" i="96" s="1"/>
  <c r="K121" i="96"/>
  <c r="M120" i="93"/>
  <c r="S120" i="93"/>
  <c r="D120" i="93"/>
  <c r="P120" i="93" l="1"/>
  <c r="B121" i="93" s="1"/>
  <c r="K120" i="93"/>
  <c r="G120" i="93"/>
  <c r="F121" i="93" l="1"/>
  <c r="C121" i="93"/>
  <c r="R121" i="93" s="1"/>
  <c r="S121" i="93" s="1"/>
  <c r="L121" i="93"/>
  <c r="D121" i="93" l="1"/>
  <c r="M121" i="93"/>
  <c r="P121" i="93" l="1"/>
  <c r="Q121" i="93" s="1"/>
  <c r="K121" i="93"/>
  <c r="G121" i="93"/>
</calcChain>
</file>

<file path=xl/sharedStrings.xml><?xml version="1.0" encoding="utf-8"?>
<sst xmlns="http://schemas.openxmlformats.org/spreadsheetml/2006/main" count="135" uniqueCount="55">
  <si>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</si>
  <si>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</si>
  <si>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</si>
  <si>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</si>
  <si>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</si>
  <si>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</si>
  <si>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</si>
  <si>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</si>
  <si>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</si>
  <si>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Single Main Account Projection</t>
  </si>
  <si>
    <t>Single Shadow Accounts Projection</t>
  </si>
  <si>
    <t>Return</t>
  </si>
  <si>
    <t>Total</t>
  </si>
  <si>
    <t>Closing Balance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</si>
  <si>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</si>
  <si>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</si>
  <si>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</si>
  <si>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</si>
  <si>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</si>
  <si>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</si>
  <si>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</si>
  <si>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</si>
  <si>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</si>
  <si>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</si>
  <si>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</si>
  <si>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</si>
  <si>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</si>
  <si>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</si>
  <si>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Opening 
Balance</t>
  </si>
  <si>
    <t>Closing 
Balance</t>
  </si>
  <si>
    <t>Amt To 
Shadow Accs</t>
  </si>
  <si>
    <t>Amt From 
Main Account</t>
  </si>
  <si>
    <t>Zulu % Size</t>
  </si>
  <si>
    <t>Zulu %</t>
  </si>
  <si>
    <t>Size</t>
  </si>
  <si>
    <t>Losing £</t>
  </si>
  <si>
    <t>No</t>
  </si>
  <si>
    <t>Weekly Floating Checks(To Win)</t>
  </si>
  <si>
    <t>Weekly Floating Checks(To Lose)</t>
  </si>
  <si>
    <t>Profit Target ££</t>
  </si>
  <si>
    <t>Loss Target ££</t>
  </si>
  <si>
    <t>Current Equity ££</t>
  </si>
  <si>
    <t>Required ££</t>
  </si>
  <si>
    <t>Required Pips</t>
  </si>
  <si>
    <t>Pips per Pair (/10)</t>
  </si>
  <si>
    <t>Pips per Signal (/4)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</si>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</sst>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_-* #,##0_-;\-* #,##0_-;_-* &quot;-&quot;??_-;_-@_-"/>
    <numFmt numFmtId="168" formatCode="0.0%"/>
  </numFmts>
  <fonts count="3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sz val="10"/>
      <color rgb="FF0000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FF0000"/>
      <name val="Arial"/>
      <family val="2"/>
    </font>
    <font>
      <sz val="11"/>
      <color theme="0"/>
      <name val="Calibri"/>
      <family val="2"/>
      <scheme val="minor"/>
    </font>
    <font>
      <sz val="8"/>
      <color theme="0"/>
      <name val="Calibri"/>
      <family val="2"/>
    </font>
    <font>
      <sz val="8"/>
      <color theme="0"/>
      <name val="Estrangelo Edessa"/>
      <family val="4"/>
    </font>
    <font>
      <b/>
      <sz val="8"/>
      <color theme="0"/>
      <name val="Estrangelo Edessa"/>
    </font>
    <font>
      <b/>
      <sz val="8"/>
      <color theme="0"/>
      <name val="Estrangelo Edessa"/>
      <family val="4"/>
    </font>
    <font>
      <sz val="8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4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</cellStyleXfs>
  <cellXfs count="159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4" fontId="5" fillId="0" borderId="5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6" xfId="3" applyNumberFormat="1" applyFont="1" applyFill="1" applyBorder="1" applyAlignment="1">
      <alignment horizontal="center"/>
    </xf>
    <xf numFmtId="0" fontId="2" fillId="2" borderId="6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11" fillId="4" borderId="7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6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3" fillId="0" borderId="0" xfId="0" applyFont="1"/>
    <xf numFmtId="165" fontId="5" fillId="0" borderId="7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7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0" fontId="0" fillId="0" borderId="0" xfId="0" applyFill="1"/>
    <xf numFmtId="165" fontId="14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12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6" xfId="3" applyNumberFormat="1" applyFont="1" applyFill="1" applyBorder="1"/>
    <xf numFmtId="165" fontId="5" fillId="0" borderId="9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14" fillId="0" borderId="6" xfId="3" applyNumberFormat="1" applyFont="1" applyFill="1" applyBorder="1" applyAlignment="1">
      <alignment horizontal="center"/>
    </xf>
    <xf numFmtId="165" fontId="6" fillId="0" borderId="9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0" fontId="7" fillId="0" borderId="6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15" fillId="0" borderId="2" xfId="3" applyNumberFormat="1" applyFont="1" applyFill="1" applyBorder="1" applyAlignment="1">
      <alignment horizontal="center"/>
    </xf>
    <xf numFmtId="165" fontId="12" fillId="0" borderId="7" xfId="3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7" fontId="17" fillId="0" borderId="10" xfId="31" applyNumberFormat="1" applyFont="1" applyBorder="1"/>
    <xf numFmtId="167" fontId="17" fillId="0" borderId="11" xfId="31" applyNumberFormat="1" applyFont="1" applyBorder="1"/>
    <xf numFmtId="167" fontId="0" fillId="0" borderId="7" xfId="31" applyNumberFormat="1" applyFont="1" applyFill="1" applyBorder="1" applyAlignment="1">
      <alignment horizontal="center"/>
    </xf>
    <xf numFmtId="167" fontId="0" fillId="0" borderId="0" xfId="31" applyNumberFormat="1" applyFont="1" applyFill="1"/>
    <xf numFmtId="167" fontId="17" fillId="0" borderId="0" xfId="31" applyNumberFormat="1" applyFont="1"/>
    <xf numFmtId="167" fontId="17" fillId="0" borderId="12" xfId="31" applyNumberFormat="1" applyFont="1" applyBorder="1"/>
    <xf numFmtId="167" fontId="0" fillId="0" borderId="8" xfId="31" applyNumberFormat="1" applyFont="1" applyFill="1" applyBorder="1" applyAlignment="1">
      <alignment horizontal="center"/>
    </xf>
    <xf numFmtId="167" fontId="0" fillId="0" borderId="13" xfId="31" applyNumberFormat="1" applyFont="1" applyFill="1" applyBorder="1"/>
    <xf numFmtId="167" fontId="17" fillId="0" borderId="13" xfId="31" applyNumberFormat="1" applyFont="1" applyBorder="1"/>
    <xf numFmtId="167" fontId="17" fillId="0" borderId="14" xfId="31" applyNumberFormat="1" applyFont="1" applyBorder="1"/>
    <xf numFmtId="167" fontId="0" fillId="0" borderId="9" xfId="31" applyNumberFormat="1" applyFont="1" applyFill="1" applyBorder="1" applyAlignment="1">
      <alignment horizontal="center"/>
    </xf>
    <xf numFmtId="167" fontId="0" fillId="0" borderId="10" xfId="31" applyNumberFormat="1" applyFont="1" applyFill="1" applyBorder="1"/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6" xfId="3" applyFont="1" applyFill="1" applyBorder="1" applyAlignment="1">
      <alignment horizontal="center" wrapText="1"/>
    </xf>
    <xf numFmtId="165" fontId="2" fillId="2" borderId="2" xfId="3" applyNumberFormat="1" applyFont="1" applyFill="1" applyBorder="1" applyAlignment="1">
      <alignment horizontal="center" wrapText="1"/>
    </xf>
    <xf numFmtId="9" fontId="2" fillId="2" borderId="6" xfId="3" applyNumberFormat="1" applyFont="1" applyFill="1" applyBorder="1" applyAlignment="1">
      <alignment horizontal="center"/>
    </xf>
    <xf numFmtId="9" fontId="4" fillId="0" borderId="1" xfId="3" applyNumberFormat="1" applyFont="1" applyFill="1" applyBorder="1" applyAlignment="1">
      <alignment horizontal="center"/>
    </xf>
    <xf numFmtId="9" fontId="5" fillId="0" borderId="2" xfId="3" applyNumberFormat="1" applyFont="1" applyFill="1" applyBorder="1" applyAlignment="1">
      <alignment horizontal="center"/>
    </xf>
    <xf numFmtId="9" fontId="14" fillId="0" borderId="1" xfId="3" applyNumberFormat="1" applyFont="1" applyFill="1" applyBorder="1" applyAlignment="1">
      <alignment horizontal="center"/>
    </xf>
    <xf numFmtId="9" fontId="14" fillId="0" borderId="5" xfId="3" applyNumberFormat="1" applyFont="1" applyFill="1" applyBorder="1" applyAlignment="1">
      <alignment horizontal="center"/>
    </xf>
    <xf numFmtId="9" fontId="0" fillId="0" borderId="0" xfId="0" applyNumberFormat="1"/>
    <xf numFmtId="9" fontId="14" fillId="0" borderId="6" xfId="3" applyNumberFormat="1" applyFont="1" applyFill="1" applyBorder="1" applyAlignment="1">
      <alignment horizontal="center"/>
    </xf>
    <xf numFmtId="9" fontId="17" fillId="0" borderId="9" xfId="32" applyNumberFormat="1" applyFont="1" applyBorder="1"/>
    <xf numFmtId="9" fontId="17" fillId="0" borderId="7" xfId="32" applyNumberFormat="1" applyFont="1" applyBorder="1"/>
    <xf numFmtId="9" fontId="17" fillId="0" borderId="8" xfId="32" applyNumberFormat="1" applyFont="1" applyBorder="1"/>
    <xf numFmtId="166" fontId="15" fillId="0" borderId="1" xfId="3" applyNumberFormat="1" applyFont="1" applyFill="1" applyBorder="1" applyAlignment="1">
      <alignment horizontal="center"/>
    </xf>
    <xf numFmtId="166" fontId="15" fillId="0" borderId="6" xfId="3" applyNumberFormat="1" applyFont="1" applyFill="1" applyBorder="1" applyAlignment="1">
      <alignment horizontal="center"/>
    </xf>
    <xf numFmtId="166" fontId="15" fillId="0" borderId="5" xfId="3" applyNumberFormat="1" applyFont="1" applyFill="1" applyBorder="1" applyAlignment="1">
      <alignment horizontal="center"/>
    </xf>
    <xf numFmtId="9" fontId="18" fillId="0" borderId="9" xfId="32" applyNumberFormat="1" applyFont="1" applyFill="1" applyBorder="1"/>
    <xf numFmtId="167" fontId="18" fillId="0" borderId="10" xfId="31" applyNumberFormat="1" applyFont="1" applyFill="1" applyBorder="1"/>
    <xf numFmtId="167" fontId="18" fillId="0" borderId="11" xfId="31" applyNumberFormat="1" applyFont="1" applyFill="1" applyBorder="1"/>
    <xf numFmtId="9" fontId="18" fillId="0" borderId="7" xfId="32" applyNumberFormat="1" applyFont="1" applyFill="1" applyBorder="1"/>
    <xf numFmtId="167" fontId="18" fillId="0" borderId="0" xfId="31" applyNumberFormat="1" applyFont="1" applyFill="1"/>
    <xf numFmtId="167" fontId="18" fillId="0" borderId="12" xfId="31" applyNumberFormat="1" applyFont="1" applyFill="1" applyBorder="1"/>
    <xf numFmtId="9" fontId="18" fillId="0" borderId="8" xfId="32" applyNumberFormat="1" applyFont="1" applyFill="1" applyBorder="1"/>
    <xf numFmtId="167" fontId="18" fillId="0" borderId="13" xfId="31" applyNumberFormat="1" applyFont="1" applyFill="1" applyBorder="1"/>
    <xf numFmtId="167" fontId="18" fillId="0" borderId="14" xfId="31" applyNumberFormat="1" applyFont="1" applyFill="1" applyBorder="1"/>
    <xf numFmtId="9" fontId="14" fillId="2" borderId="2" xfId="3" applyNumberFormat="1" applyFont="1" applyFill="1" applyBorder="1" applyAlignment="1">
      <alignment horizontal="center" wrapText="1"/>
    </xf>
    <xf numFmtId="0" fontId="14" fillId="2" borderId="2" xfId="3" applyFont="1" applyFill="1" applyBorder="1" applyAlignment="1">
      <alignment horizontal="center" wrapText="1"/>
    </xf>
    <xf numFmtId="165" fontId="19" fillId="0" borderId="1" xfId="3" applyNumberFormat="1" applyFont="1" applyFill="1" applyBorder="1" applyAlignment="1">
      <alignment horizontal="center"/>
    </xf>
    <xf numFmtId="165" fontId="19" fillId="0" borderId="7" xfId="3" applyNumberFormat="1" applyFont="1" applyFill="1" applyBorder="1" applyAlignment="1">
      <alignment horizontal="center"/>
    </xf>
    <xf numFmtId="165" fontId="8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19" fillId="0" borderId="9" xfId="3" applyNumberFormat="1" applyFont="1" applyFill="1" applyBorder="1" applyAlignment="1">
      <alignment horizontal="center"/>
    </xf>
    <xf numFmtId="165" fontId="19" fillId="0" borderId="8" xfId="3" applyNumberFormat="1" applyFont="1" applyFill="1" applyBorder="1" applyAlignment="1">
      <alignment horizontal="center"/>
    </xf>
    <xf numFmtId="165" fontId="19" fillId="0" borderId="6" xfId="3" applyNumberFormat="1" applyFont="1" applyFill="1" applyBorder="1" applyAlignment="1">
      <alignment horizontal="center"/>
    </xf>
    <xf numFmtId="165" fontId="19" fillId="0" borderId="5" xfId="3" applyNumberFormat="1" applyFont="1" applyFill="1" applyBorder="1" applyAlignment="1">
      <alignment horizontal="center"/>
    </xf>
    <xf numFmtId="0" fontId="10" fillId="0" borderId="0" xfId="33"/>
    <xf numFmtId="0" fontId="1" fillId="0" borderId="0" xfId="33" applyFont="1"/>
    <xf numFmtId="0" fontId="23" fillId="0" borderId="7" xfId="26" applyFont="1" applyBorder="1"/>
    <xf numFmtId="165" fontId="24" fillId="0" borderId="12" xfId="26" applyNumberFormat="1" applyFont="1" applyBorder="1"/>
    <xf numFmtId="0" fontId="24" fillId="0" borderId="7" xfId="26" applyFont="1" applyBorder="1"/>
    <xf numFmtId="3" fontId="24" fillId="0" borderId="12" xfId="26" applyNumberFormat="1" applyFont="1" applyBorder="1"/>
    <xf numFmtId="0" fontId="24" fillId="0" borderId="16" xfId="26" applyFont="1" applyBorder="1"/>
    <xf numFmtId="3" fontId="24" fillId="0" borderId="17" xfId="26" applyNumberFormat="1" applyFont="1" applyBorder="1"/>
    <xf numFmtId="0" fontId="0" fillId="0" borderId="7" xfId="0" applyFill="1" applyBorder="1"/>
    <xf numFmtId="0" fontId="0" fillId="0" borderId="12" xfId="0" applyFill="1" applyBorder="1"/>
    <xf numFmtId="0" fontId="25" fillId="0" borderId="7" xfId="26" applyFont="1" applyBorder="1"/>
    <xf numFmtId="0" fontId="24" fillId="0" borderId="8" xfId="26" applyFont="1" applyBorder="1"/>
    <xf numFmtId="3" fontId="24" fillId="0" borderId="14" xfId="26" applyNumberFormat="1" applyFont="1" applyBorder="1"/>
    <xf numFmtId="3" fontId="7" fillId="0" borderId="1" xfId="3" applyNumberFormat="1" applyFont="1" applyFill="1" applyBorder="1" applyAlignment="1">
      <alignment horizontal="center"/>
    </xf>
    <xf numFmtId="3" fontId="19" fillId="0" borderId="1" xfId="3" applyNumberFormat="1" applyFont="1" applyFill="1" applyBorder="1" applyAlignment="1">
      <alignment horizontal="center"/>
    </xf>
    <xf numFmtId="3" fontId="19" fillId="0" borderId="6" xfId="3" applyNumberFormat="1" applyFont="1" applyFill="1" applyBorder="1" applyAlignment="1">
      <alignment horizontal="center"/>
    </xf>
    <xf numFmtId="3" fontId="7" fillId="0" borderId="5" xfId="3" applyNumberFormat="1" applyFont="1" applyFill="1" applyBorder="1" applyAlignment="1">
      <alignment horizontal="center"/>
    </xf>
    <xf numFmtId="168" fontId="20" fillId="0" borderId="6" xfId="32" applyNumberFormat="1" applyFont="1" applyFill="1" applyBorder="1" applyAlignment="1">
      <alignment horizontal="center"/>
    </xf>
    <xf numFmtId="168" fontId="20" fillId="0" borderId="1" xfId="32" applyNumberFormat="1" applyFont="1" applyFill="1" applyBorder="1" applyAlignment="1">
      <alignment horizontal="center"/>
    </xf>
    <xf numFmtId="168" fontId="20" fillId="0" borderId="5" xfId="32" applyNumberFormat="1" applyFont="1" applyFill="1" applyBorder="1" applyAlignment="1">
      <alignment horizontal="center"/>
    </xf>
    <xf numFmtId="0" fontId="24" fillId="0" borderId="12" xfId="26" applyNumberFormat="1" applyFont="1" applyBorder="1"/>
    <xf numFmtId="14" fontId="29" fillId="6" borderId="1" xfId="3" applyNumberFormat="1" applyFont="1" applyFill="1" applyBorder="1"/>
    <xf numFmtId="165" fontId="29" fillId="6" borderId="7" xfId="3" applyNumberFormat="1" applyFont="1" applyFill="1" applyBorder="1" applyAlignment="1">
      <alignment horizontal="center"/>
    </xf>
    <xf numFmtId="166" fontId="29" fillId="6" borderId="1" xfId="3" applyNumberFormat="1" applyFont="1" applyFill="1" applyBorder="1" applyAlignment="1">
      <alignment horizontal="center"/>
    </xf>
    <xf numFmtId="165" fontId="29" fillId="6" borderId="1" xfId="3" applyNumberFormat="1" applyFont="1" applyFill="1" applyBorder="1" applyAlignment="1">
      <alignment horizontal="center"/>
    </xf>
    <xf numFmtId="165" fontId="30" fillId="6" borderId="1" xfId="3" applyNumberFormat="1" applyFont="1" applyFill="1" applyBorder="1" applyAlignment="1">
      <alignment horizontal="center"/>
    </xf>
    <xf numFmtId="3" fontId="30" fillId="6" borderId="1" xfId="3" applyNumberFormat="1" applyFont="1" applyFill="1" applyBorder="1" applyAlignment="1">
      <alignment horizontal="center"/>
    </xf>
    <xf numFmtId="9" fontId="11" fillId="6" borderId="1" xfId="3" applyNumberFormat="1" applyFont="1" applyFill="1" applyBorder="1" applyAlignment="1">
      <alignment horizontal="center"/>
    </xf>
    <xf numFmtId="165" fontId="11" fillId="6" borderId="1" xfId="3" applyNumberFormat="1" applyFont="1" applyFill="1" applyBorder="1" applyAlignment="1">
      <alignment horizontal="center"/>
    </xf>
    <xf numFmtId="165" fontId="30" fillId="6" borderId="7" xfId="3" applyNumberFormat="1" applyFont="1" applyFill="1" applyBorder="1" applyAlignment="1">
      <alignment horizontal="center"/>
    </xf>
    <xf numFmtId="168" fontId="31" fillId="6" borderId="1" xfId="32" applyNumberFormat="1" applyFont="1" applyFill="1" applyBorder="1" applyAlignment="1">
      <alignment horizontal="center"/>
    </xf>
    <xf numFmtId="10" fontId="30" fillId="6" borderId="1" xfId="3" applyNumberFormat="1" applyFont="1" applyFill="1" applyBorder="1" applyAlignment="1">
      <alignment horizontal="center"/>
    </xf>
    <xf numFmtId="167" fontId="28" fillId="6" borderId="7" xfId="31" applyNumberFormat="1" applyFont="1" applyFill="1" applyBorder="1" applyAlignment="1">
      <alignment horizontal="center"/>
    </xf>
    <xf numFmtId="167" fontId="28" fillId="6" borderId="0" xfId="31" applyNumberFormat="1" applyFont="1" applyFill="1"/>
    <xf numFmtId="167" fontId="28" fillId="6" borderId="12" xfId="31" applyNumberFormat="1" applyFont="1" applyFill="1" applyBorder="1"/>
    <xf numFmtId="9" fontId="28" fillId="6" borderId="7" xfId="32" applyNumberFormat="1" applyFont="1" applyFill="1" applyBorder="1"/>
    <xf numFmtId="165" fontId="32" fillId="5" borderId="1" xfId="3" applyNumberFormat="1" applyFont="1" applyFill="1" applyBorder="1" applyAlignment="1">
      <alignment horizontal="center"/>
    </xf>
    <xf numFmtId="14" fontId="5" fillId="0" borderId="1" xfId="3" applyNumberFormat="1" applyFont="1" applyBorder="1"/>
    <xf numFmtId="166" fontId="14" fillId="0" borderId="1" xfId="3" applyNumberFormat="1" applyFont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3" fontId="19" fillId="0" borderId="1" xfId="3" applyNumberFormat="1" applyFont="1" applyBorder="1" applyAlignment="1">
      <alignment horizontal="center"/>
    </xf>
    <xf numFmtId="9" fontId="8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65" fontId="19" fillId="0" borderId="7" xfId="3" applyNumberFormat="1" applyFont="1" applyBorder="1" applyAlignment="1">
      <alignment horizontal="center"/>
    </xf>
    <xf numFmtId="165" fontId="5" fillId="0" borderId="7" xfId="3" applyNumberFormat="1" applyFont="1" applyBorder="1" applyAlignment="1">
      <alignment horizontal="center"/>
    </xf>
    <xf numFmtId="166" fontId="15" fillId="0" borderId="1" xfId="3" applyNumberFormat="1" applyFont="1" applyBorder="1" applyAlignment="1">
      <alignment horizontal="center"/>
    </xf>
    <xf numFmtId="165" fontId="5" fillId="0" borderId="1" xfId="3" applyNumberFormat="1" applyFont="1" applyBorder="1" applyAlignment="1">
      <alignment horizontal="center"/>
    </xf>
    <xf numFmtId="9" fontId="4" fillId="0" borderId="1" xfId="3" applyNumberFormat="1" applyFont="1" applyBorder="1" applyAlignment="1">
      <alignment horizontal="center"/>
    </xf>
    <xf numFmtId="165" fontId="4" fillId="0" borderId="1" xfId="3" applyNumberFormat="1" applyFont="1" applyBorder="1" applyAlignment="1">
      <alignment horizontal="center"/>
    </xf>
    <xf numFmtId="165" fontId="12" fillId="0" borderId="1" xfId="3" applyNumberFormat="1" applyFont="1" applyBorder="1" applyAlignment="1">
      <alignment horizontal="center"/>
    </xf>
    <xf numFmtId="166" fontId="33" fillId="0" borderId="1" xfId="3" applyNumberFormat="1" applyFont="1" applyFill="1" applyBorder="1" applyAlignment="1">
      <alignment horizontal="center"/>
    </xf>
    <xf numFmtId="166" fontId="33" fillId="0" borderId="1" xfId="3" applyNumberFormat="1" applyFont="1" applyBorder="1" applyAlignment="1">
      <alignment horizontal="center"/>
    </xf>
    <xf numFmtId="165" fontId="0" fillId="0" borderId="0" xfId="0" applyNumberFormat="1" applyFill="1"/>
    <xf numFmtId="165" fontId="5" fillId="3" borderId="7" xfId="3" applyNumberFormat="1" applyFont="1" applyFill="1" applyBorder="1" applyAlignment="1">
      <alignment horizontal="center"/>
    </xf>
    <xf numFmtId="14" fontId="5" fillId="3" borderId="1" xfId="3" applyNumberFormat="1" applyFont="1" applyFill="1" applyBorder="1"/>
    <xf numFmtId="0" fontId="16" fillId="0" borderId="9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26" fillId="3" borderId="3" xfId="26" applyFont="1" applyFill="1" applyBorder="1" applyAlignment="1">
      <alignment horizontal="center"/>
    </xf>
    <xf numFmtId="0" fontId="27" fillId="3" borderId="15" xfId="3" applyFont="1" applyFill="1" applyBorder="1" applyAlignment="1">
      <alignment horizontal="center"/>
    </xf>
    <xf numFmtId="0" fontId="21" fillId="3" borderId="3" xfId="26" applyFont="1" applyFill="1" applyBorder="1" applyAlignment="1">
      <alignment horizontal="center"/>
    </xf>
    <xf numFmtId="0" fontId="22" fillId="3" borderId="15" xfId="3" applyFont="1" applyFill="1" applyBorder="1" applyAlignment="1">
      <alignment horizontal="center"/>
    </xf>
  </cellXfs>
  <cellStyles count="34">
    <cellStyle name="Comma" xfId="31" builtinId="3"/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3" xr:uid="{E448CA64-DC72-4343-96CF-AC22E6DBFA57}"/>
    <cellStyle name="Percent" xfId="32" builtinId="5"/>
  </cellStyles>
  <dxfs count="10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A5B69-7DA6-4CBB-BC84-3B7C9C80577C}">
  <dimension ref="A1:AG121"/>
  <sheetViews>
    <sheetView tabSelected="1" zoomScale="60" zoomScaleNormal="60" workbookViewId="0">
      <pane ySplit="1" topLeftCell="A2" activePane="bottomLeft" state="frozen"/>
      <selection pane="bottomLeft" activeCell="B9" sqref="A9:B9"/>
    </sheetView>
  </sheetViews>
  <sheetFormatPr defaultRowHeight="14.5"/>
  <cols>
    <col min="1" max="1" width="9.1796875" bestFit="1" customWidth="1"/>
    <col min="2" max="2" width="11.453125" bestFit="1" customWidth="1"/>
    <col min="3" max="3" width="8.453125" bestFit="1" customWidth="1"/>
    <col min="4" max="4" width="10.26953125" bestFit="1" customWidth="1"/>
    <col min="5" max="5" width="6.6328125" customWidth="1"/>
    <col min="6" max="6" width="6" bestFit="1" customWidth="1"/>
    <col min="7" max="7" width="4.90625" bestFit="1" customWidth="1"/>
    <col min="8" max="8" width="7.08984375" style="68" bestFit="1" customWidth="1"/>
    <col min="9" max="9" width="8.08984375" bestFit="1" customWidth="1"/>
    <col min="10" max="10" width="10.36328125" bestFit="1" customWidth="1"/>
    <col min="11" max="11" width="10.26953125" bestFit="1" customWidth="1"/>
    <col min="12" max="12" width="9.1796875" bestFit="1" customWidth="1"/>
    <col min="13" max="13" width="7.81640625" customWidth="1"/>
    <col min="14" max="14" width="3.90625" bestFit="1" customWidth="1"/>
    <col min="15" max="15" width="10.1796875" bestFit="1" customWidth="1"/>
    <col min="16" max="16" width="10.7265625" bestFit="1" customWidth="1"/>
    <col min="17" max="17" width="9.54296875" bestFit="1" customWidth="1"/>
    <col min="18" max="18" width="11.453125" bestFit="1" customWidth="1"/>
    <col min="19" max="19" width="8.36328125" style="31" customWidth="1"/>
    <col min="20" max="20" width="8.453125" style="45" bestFit="1" customWidth="1"/>
    <col min="21" max="22" width="6.90625" bestFit="1" customWidth="1"/>
    <col min="23" max="23" width="7.90625" customWidth="1"/>
    <col min="24" max="24" width="8.7265625" customWidth="1"/>
    <col min="25" max="25" width="8.1796875" style="68" bestFit="1" customWidth="1"/>
    <col min="26" max="26" width="8.54296875" bestFit="1" customWidth="1"/>
    <col min="27" max="27" width="6.453125" customWidth="1"/>
    <col min="28" max="28" width="7.81640625" customWidth="1"/>
    <col min="29" max="29" width="8.54296875" customWidth="1"/>
    <col min="30" max="30" width="9" customWidth="1"/>
    <col min="31" max="31" width="16.453125" customWidth="1"/>
    <col min="32" max="32" width="14.26953125" customWidth="1"/>
  </cols>
  <sheetData>
    <row r="1" spans="1:33" ht="25" customHeight="1" thickBot="1">
      <c r="A1" s="7" t="s">
        <v>0</v>
      </c>
      <c r="B1" s="8" t="s">
        <v>3</v>
      </c>
      <c r="C1" s="15" t="s">
        <v>4</v>
      </c>
      <c r="D1" s="9" t="s">
        <v>1</v>
      </c>
      <c r="E1" s="9" t="s">
        <v>46</v>
      </c>
      <c r="F1" s="9" t="s">
        <v>46</v>
      </c>
      <c r="G1" s="9" t="s">
        <v>50</v>
      </c>
      <c r="H1" s="63" t="s">
        <v>33</v>
      </c>
      <c r="I1" s="9" t="s">
        <v>51</v>
      </c>
      <c r="J1" s="9" t="s">
        <v>1</v>
      </c>
      <c r="K1" s="61" t="s">
        <v>22</v>
      </c>
      <c r="L1" s="85">
        <v>-0.3</v>
      </c>
      <c r="M1" s="10" t="s">
        <v>48</v>
      </c>
      <c r="N1" s="60">
        <v>0.05</v>
      </c>
      <c r="O1" s="9" t="s">
        <v>1</v>
      </c>
      <c r="P1" s="9" t="s">
        <v>1</v>
      </c>
      <c r="Q1" s="10" t="s">
        <v>6</v>
      </c>
      <c r="R1" s="10" t="s">
        <v>7</v>
      </c>
      <c r="S1" s="28" t="s">
        <v>2</v>
      </c>
      <c r="T1" s="152" t="s">
        <v>9</v>
      </c>
      <c r="U1" s="153"/>
      <c r="V1" s="153"/>
      <c r="W1" s="153"/>
      <c r="X1" s="154"/>
      <c r="Y1" s="152" t="s">
        <v>10</v>
      </c>
      <c r="Z1" s="153"/>
      <c r="AA1" s="153"/>
      <c r="AB1" s="153"/>
      <c r="AC1" s="153"/>
      <c r="AD1" s="154"/>
      <c r="AE1" s="155" t="s">
        <v>37</v>
      </c>
      <c r="AF1" s="156"/>
      <c r="AG1" s="97"/>
    </row>
    <row r="2" spans="1:33" ht="27.5" customHeight="1" thickBot="1">
      <c r="A2" s="7" t="s">
        <v>19</v>
      </c>
      <c r="B2" s="11" t="s">
        <v>8</v>
      </c>
      <c r="C2" s="59" t="s">
        <v>20</v>
      </c>
      <c r="D2" s="60" t="s">
        <v>21</v>
      </c>
      <c r="E2" s="12" t="s">
        <v>49</v>
      </c>
      <c r="F2" s="12" t="s">
        <v>49</v>
      </c>
      <c r="G2" s="12" t="s">
        <v>49</v>
      </c>
      <c r="H2" s="60" t="s">
        <v>34</v>
      </c>
      <c r="I2" s="60" t="s">
        <v>52</v>
      </c>
      <c r="J2" s="60" t="s">
        <v>53</v>
      </c>
      <c r="K2" s="60" t="s">
        <v>23</v>
      </c>
      <c r="L2" s="86" t="s">
        <v>35</v>
      </c>
      <c r="M2" s="10" t="s">
        <v>47</v>
      </c>
      <c r="N2" s="10" t="s">
        <v>54</v>
      </c>
      <c r="O2" s="60" t="s">
        <v>24</v>
      </c>
      <c r="P2" s="60" t="s">
        <v>25</v>
      </c>
      <c r="Q2" s="10" t="s">
        <v>26</v>
      </c>
      <c r="R2" s="10" t="s">
        <v>27</v>
      </c>
      <c r="S2" s="28" t="s">
        <v>5</v>
      </c>
      <c r="T2" s="62" t="s">
        <v>28</v>
      </c>
      <c r="U2" s="62" t="s">
        <v>11</v>
      </c>
      <c r="V2" s="62" t="s">
        <v>12</v>
      </c>
      <c r="W2" s="62" t="s">
        <v>30</v>
      </c>
      <c r="X2" s="62" t="s">
        <v>29</v>
      </c>
      <c r="Y2" s="60" t="s">
        <v>32</v>
      </c>
      <c r="Z2" s="62" t="s">
        <v>28</v>
      </c>
      <c r="AA2" s="62" t="s">
        <v>11</v>
      </c>
      <c r="AB2" s="62" t="s">
        <v>12</v>
      </c>
      <c r="AC2" s="62" t="s">
        <v>31</v>
      </c>
      <c r="AD2" s="62" t="s">
        <v>13</v>
      </c>
      <c r="AE2" s="99" t="s">
        <v>39</v>
      </c>
      <c r="AF2" s="100">
        <v>0</v>
      </c>
      <c r="AG2" s="97"/>
    </row>
    <row r="3" spans="1:33" s="18" customFormat="1">
      <c r="A3" s="134">
        <v>44549</v>
      </c>
      <c r="B3" s="13">
        <v>2000</v>
      </c>
      <c r="C3" s="135">
        <f>(B3*-0.056)</f>
        <v>-112</v>
      </c>
      <c r="D3" s="136">
        <f>B3+C3</f>
        <v>1888</v>
      </c>
      <c r="E3" s="136">
        <f>B3/2500</f>
        <v>0.8</v>
      </c>
      <c r="F3" s="136">
        <f>E3/4</f>
        <v>0.2</v>
      </c>
      <c r="G3" s="137">
        <f>(D3-B3)/F3</f>
        <v>-560</v>
      </c>
      <c r="H3" s="138"/>
      <c r="I3" s="139"/>
      <c r="J3" s="139"/>
      <c r="K3" s="136">
        <f>D3+I3-J3</f>
        <v>1888</v>
      </c>
      <c r="L3" s="140">
        <f>(0.7*B3)</f>
        <v>1400</v>
      </c>
      <c r="M3" s="114">
        <f>E3*50/B3</f>
        <v>0.02</v>
      </c>
      <c r="N3" s="133" t="s">
        <v>36</v>
      </c>
      <c r="O3" s="89"/>
      <c r="P3" s="17"/>
      <c r="Q3" s="16"/>
      <c r="R3" s="16">
        <f>B3+C3</f>
        <v>1888</v>
      </c>
      <c r="S3" s="29">
        <f>(R3-B3)/B3</f>
        <v>-5.6000000000000001E-2</v>
      </c>
      <c r="T3" s="56">
        <v>2000</v>
      </c>
      <c r="U3" s="57">
        <f>weekly_return</f>
        <v>100</v>
      </c>
      <c r="V3" s="46">
        <f>T3+U3</f>
        <v>2100</v>
      </c>
      <c r="W3" s="46">
        <f>IF(V3&gt;main_acc_threshold,V3-main_acc_threshold,0)</f>
        <v>100</v>
      </c>
      <c r="X3" s="47">
        <f>V3-W3</f>
        <v>2000</v>
      </c>
      <c r="Y3" s="76">
        <v>0</v>
      </c>
      <c r="Z3" s="77">
        <v>2000</v>
      </c>
      <c r="AA3" s="77">
        <f>shadow_wkly_return</f>
        <v>100</v>
      </c>
      <c r="AB3" s="77">
        <f>Z3+AA3</f>
        <v>2100</v>
      </c>
      <c r="AC3" s="77">
        <f>W3</f>
        <v>100</v>
      </c>
      <c r="AD3" s="78">
        <f>AB3+AC3</f>
        <v>2200</v>
      </c>
      <c r="AE3" s="101" t="s">
        <v>41</v>
      </c>
      <c r="AF3" s="100">
        <v>0</v>
      </c>
      <c r="AG3" s="97"/>
    </row>
    <row r="4" spans="1:33" s="24" customFormat="1">
      <c r="A4" s="118">
        <f>A3+7</f>
        <v>44556</v>
      </c>
      <c r="B4" s="119">
        <f>K3+I3</f>
        <v>1888</v>
      </c>
      <c r="C4" s="120">
        <v>0</v>
      </c>
      <c r="D4" s="121">
        <f>B4+C4</f>
        <v>1888</v>
      </c>
      <c r="E4" s="122">
        <f>B4/2500</f>
        <v>0.75519999999999998</v>
      </c>
      <c r="F4" s="122">
        <f t="shared" ref="F4" si="0">E4/4</f>
        <v>0.1888</v>
      </c>
      <c r="G4" s="123">
        <f t="shared" ref="G4:G6" si="1">(D4-B4)/F4</f>
        <v>0</v>
      </c>
      <c r="H4" s="124"/>
      <c r="I4" s="125"/>
      <c r="J4" s="125"/>
      <c r="K4" s="121">
        <f>D4+I4-J4</f>
        <v>1888</v>
      </c>
      <c r="L4" s="126">
        <f>(0.7*B4)</f>
        <v>1321.6</v>
      </c>
      <c r="M4" s="127">
        <f>E4*50/B4</f>
        <v>0.02</v>
      </c>
      <c r="N4" s="125"/>
      <c r="O4" s="125"/>
      <c r="P4" s="125"/>
      <c r="Q4" s="121"/>
      <c r="R4" s="122">
        <f>R3+C4+I3</f>
        <v>1888</v>
      </c>
      <c r="S4" s="128">
        <f>(R4-(B3+SUM(I3:I3)))/(B3+SUM(I3:I3))</f>
        <v>-5.6000000000000001E-2</v>
      </c>
      <c r="T4" s="129">
        <f>X3</f>
        <v>2000</v>
      </c>
      <c r="U4" s="130">
        <f>U3</f>
        <v>100</v>
      </c>
      <c r="V4" s="130">
        <f>T4+U4</f>
        <v>2100</v>
      </c>
      <c r="W4" s="130">
        <f t="shared" ref="W4:W62" si="2">IF(V4&gt;main_acc_threshold,V4-main_acc_threshold,0)</f>
        <v>100</v>
      </c>
      <c r="X4" s="131">
        <f>V4-W4</f>
        <v>2000</v>
      </c>
      <c r="Y4" s="132">
        <f t="shared" ref="Y4:Y62" si="3">(Z4/T4)</f>
        <v>1.1000000000000001</v>
      </c>
      <c r="Z4" s="130">
        <f>AD3</f>
        <v>2200</v>
      </c>
      <c r="AA4" s="130">
        <f>shadow_wkly_return*Y4</f>
        <v>110.00000000000001</v>
      </c>
      <c r="AB4" s="130">
        <f>Z4+AA4</f>
        <v>2310</v>
      </c>
      <c r="AC4" s="130">
        <f>W4</f>
        <v>100</v>
      </c>
      <c r="AD4" s="131">
        <f>AB4+AC4</f>
        <v>2410</v>
      </c>
      <c r="AE4" s="101" t="s">
        <v>42</v>
      </c>
      <c r="AF4" s="100">
        <f>AF2-AF3</f>
        <v>0</v>
      </c>
      <c r="AG4" s="98"/>
    </row>
    <row r="5" spans="1:33" s="24" customFormat="1">
      <c r="A5" s="134">
        <f>A4+7</f>
        <v>44563</v>
      </c>
      <c r="B5" s="141">
        <f>D4+I4-P4</f>
        <v>1888</v>
      </c>
      <c r="C5" s="142">
        <f>(B5*0.016)</f>
        <v>30.208000000000002</v>
      </c>
      <c r="D5" s="20">
        <f>B5+C5</f>
        <v>1918.2080000000001</v>
      </c>
      <c r="E5" s="16">
        <f>B5/2500</f>
        <v>0.75519999999999998</v>
      </c>
      <c r="F5" s="16">
        <f>E5</f>
        <v>0.75519999999999998</v>
      </c>
      <c r="G5" s="110">
        <f t="shared" si="1"/>
        <v>40.000000000000114</v>
      </c>
      <c r="H5" s="144"/>
      <c r="I5" s="145"/>
      <c r="J5" s="146"/>
      <c r="K5" s="143">
        <f>D5+I5-J5</f>
        <v>1918.2080000000001</v>
      </c>
      <c r="L5" s="140">
        <f>(0.7*B5)</f>
        <v>1321.6</v>
      </c>
      <c r="M5" s="115">
        <f>E5*50/B5</f>
        <v>0.02</v>
      </c>
      <c r="N5" s="133" t="s">
        <v>36</v>
      </c>
      <c r="O5" s="21"/>
      <c r="P5" s="27"/>
      <c r="Q5" s="20"/>
      <c r="R5" s="16">
        <f>R4+C5+I4</f>
        <v>1918.2080000000001</v>
      </c>
      <c r="S5" s="29">
        <f>(R5-(B3+SUM(I3:I4)))/(B3+SUM(I3:I4))</f>
        <v>-4.089599999999996E-2</v>
      </c>
      <c r="T5" s="48">
        <f>X4</f>
        <v>2000</v>
      </c>
      <c r="U5" s="49">
        <f>U4</f>
        <v>100</v>
      </c>
      <c r="V5" s="50">
        <f t="shared" ref="V5:V62" si="4">T5+U5</f>
        <v>2100</v>
      </c>
      <c r="W5" s="50">
        <f t="shared" si="2"/>
        <v>100</v>
      </c>
      <c r="X5" s="51">
        <f t="shared" ref="X5:X62" si="5">V5-W5</f>
        <v>2000</v>
      </c>
      <c r="Y5" s="79">
        <f t="shared" si="3"/>
        <v>1.2050000000000001</v>
      </c>
      <c r="Z5" s="80">
        <f t="shared" ref="Z5:Z26" si="6">AD4</f>
        <v>2410</v>
      </c>
      <c r="AA5" s="80">
        <f t="shared" ref="AA5:AA62" si="7">shadow_wkly_return*Y5</f>
        <v>120.5</v>
      </c>
      <c r="AB5" s="80">
        <f t="shared" ref="AB5:AB62" si="8">Z5+AA5</f>
        <v>2530.5</v>
      </c>
      <c r="AC5" s="80">
        <f t="shared" ref="AC5:AC62" si="9">W5</f>
        <v>100</v>
      </c>
      <c r="AD5" s="81">
        <f t="shared" ref="AD5:AD62" si="10">AB5+AC5</f>
        <v>2630.5</v>
      </c>
      <c r="AE5" s="101" t="s">
        <v>43</v>
      </c>
      <c r="AF5" s="102">
        <f>AF4/F3</f>
        <v>0</v>
      </c>
      <c r="AG5" s="97"/>
    </row>
    <row r="6" spans="1:33" s="24" customFormat="1" ht="15" thickBot="1">
      <c r="A6" s="134">
        <f>A5+7</f>
        <v>44570</v>
      </c>
      <c r="B6" s="141">
        <f>D5+I5-P5</f>
        <v>1918.2080000000001</v>
      </c>
      <c r="C6" s="148">
        <f>(B6*-0.001)</f>
        <v>-1.9182080000000001</v>
      </c>
      <c r="D6" s="20">
        <f>B6+C6</f>
        <v>1916.289792</v>
      </c>
      <c r="E6" s="16">
        <f>B6/2500</f>
        <v>0.76728320000000005</v>
      </c>
      <c r="F6" s="16">
        <f>E6</f>
        <v>0.76728320000000005</v>
      </c>
      <c r="G6" s="110">
        <f t="shared" si="1"/>
        <v>-2.5000000000000644</v>
      </c>
      <c r="H6" s="144"/>
      <c r="I6" s="145"/>
      <c r="J6" s="145"/>
      <c r="K6" s="143">
        <f>D6+I6-J6</f>
        <v>1916.289792</v>
      </c>
      <c r="L6" s="140">
        <f>(0.7*B6)</f>
        <v>1342.7456</v>
      </c>
      <c r="M6" s="115">
        <f t="shared" ref="M6" si="11">E6*50/B6</f>
        <v>0.02</v>
      </c>
      <c r="N6" s="133" t="s">
        <v>36</v>
      </c>
      <c r="O6" s="21"/>
      <c r="P6" s="27"/>
      <c r="Q6" s="20"/>
      <c r="R6" s="16">
        <f>R5+C6+I5</f>
        <v>1916.289792</v>
      </c>
      <c r="S6" s="29">
        <f>(R6-(B3+SUM(I3:I5)))/(B3+SUM(I3:I5))</f>
        <v>-4.1855103999999983E-2</v>
      </c>
      <c r="T6" s="52">
        <f t="shared" ref="T6:T62" si="12">X5</f>
        <v>2000</v>
      </c>
      <c r="U6" s="53">
        <f t="shared" ref="U6:U62" si="13">U5</f>
        <v>100</v>
      </c>
      <c r="V6" s="54">
        <f>T6+U6</f>
        <v>2100</v>
      </c>
      <c r="W6" s="54">
        <f t="shared" si="2"/>
        <v>100</v>
      </c>
      <c r="X6" s="55">
        <f t="shared" si="5"/>
        <v>2000</v>
      </c>
      <c r="Y6" s="82">
        <f>(Z6/T6)</f>
        <v>1.31525</v>
      </c>
      <c r="Z6" s="83">
        <f t="shared" si="6"/>
        <v>2630.5</v>
      </c>
      <c r="AA6" s="83">
        <f t="shared" si="7"/>
        <v>131.52500000000001</v>
      </c>
      <c r="AB6" s="83">
        <f t="shared" si="8"/>
        <v>2762.0250000000001</v>
      </c>
      <c r="AC6" s="83">
        <f t="shared" si="9"/>
        <v>100</v>
      </c>
      <c r="AD6" s="84">
        <f t="shared" si="10"/>
        <v>2862.0250000000001</v>
      </c>
      <c r="AE6" s="101" t="s">
        <v>44</v>
      </c>
      <c r="AF6" s="102">
        <f>AF5/10</f>
        <v>0</v>
      </c>
      <c r="AG6" s="97"/>
    </row>
    <row r="7" spans="1:33" s="24" customFormat="1" ht="15" thickBot="1">
      <c r="A7" s="2"/>
      <c r="B7" s="3"/>
      <c r="C7" s="14"/>
      <c r="D7" s="4"/>
      <c r="E7" s="4"/>
      <c r="F7" s="4"/>
      <c r="G7" s="4"/>
      <c r="H7" s="65"/>
      <c r="I7" s="4"/>
      <c r="J7" s="4"/>
      <c r="K7" s="4"/>
      <c r="L7" s="5"/>
      <c r="M7" s="4"/>
      <c r="N7" s="4"/>
      <c r="O7" s="4"/>
      <c r="P7" s="43"/>
      <c r="Q7" s="4"/>
      <c r="R7" s="4"/>
      <c r="S7" s="30"/>
      <c r="T7" s="56">
        <f t="shared" si="12"/>
        <v>2000</v>
      </c>
      <c r="U7" s="57">
        <f t="shared" si="13"/>
        <v>100</v>
      </c>
      <c r="V7" s="46">
        <f t="shared" si="4"/>
        <v>2100</v>
      </c>
      <c r="W7" s="46">
        <f t="shared" si="2"/>
        <v>100</v>
      </c>
      <c r="X7" s="47">
        <f t="shared" si="5"/>
        <v>2000</v>
      </c>
      <c r="Y7" s="70">
        <f t="shared" si="3"/>
        <v>1.4310125</v>
      </c>
      <c r="Z7" s="57">
        <f t="shared" si="6"/>
        <v>2862.0250000000001</v>
      </c>
      <c r="AA7" s="46">
        <f t="shared" si="7"/>
        <v>143.10124999999999</v>
      </c>
      <c r="AB7" s="46">
        <f t="shared" si="8"/>
        <v>3005.1262500000003</v>
      </c>
      <c r="AC7" s="46">
        <f t="shared" si="9"/>
        <v>100</v>
      </c>
      <c r="AD7" s="47">
        <f t="shared" si="10"/>
        <v>3105.1262500000003</v>
      </c>
      <c r="AE7" s="103" t="s">
        <v>45</v>
      </c>
      <c r="AF7" s="104">
        <f>AF6/4</f>
        <v>0</v>
      </c>
      <c r="AG7" s="97"/>
    </row>
    <row r="8" spans="1:33" s="24" customFormat="1" ht="15" thickBot="1">
      <c r="A8" s="1">
        <f>A6+7</f>
        <v>44577</v>
      </c>
      <c r="B8" s="19">
        <f>D6+I6-P6</f>
        <v>1916.289792</v>
      </c>
      <c r="C8" s="147">
        <f>(B8*-0.003)</f>
        <v>-5.748869376</v>
      </c>
      <c r="D8" s="16">
        <f>B8+C8</f>
        <v>1910.5409226240001</v>
      </c>
      <c r="E8" s="16">
        <f>B8/2500</f>
        <v>0.76651591679999997</v>
      </c>
      <c r="F8" s="16">
        <f>E8</f>
        <v>0.76651591679999997</v>
      </c>
      <c r="G8" s="111">
        <f>(D8-B8)/F8</f>
        <v>-7.499999999999873</v>
      </c>
      <c r="H8" s="64"/>
      <c r="I8" s="21"/>
      <c r="J8" s="21"/>
      <c r="K8" s="16">
        <f>D8+I8-J8</f>
        <v>1910.5409226240001</v>
      </c>
      <c r="L8" s="88">
        <f>(0.7*B8)</f>
        <v>1341.4028544</v>
      </c>
      <c r="M8" s="115">
        <f>E8*50/B8</f>
        <v>1.9999999999999997E-2</v>
      </c>
      <c r="N8" s="133" t="s">
        <v>36</v>
      </c>
      <c r="O8" s="90"/>
      <c r="P8" s="44"/>
      <c r="Q8" s="20"/>
      <c r="R8" s="16">
        <f>R6+C8+I6</f>
        <v>1910.5409226240001</v>
      </c>
      <c r="S8" s="29">
        <f>(R8-(B3+SUM(I3:I6)))/(B3+SUM(I3:I6))</f>
        <v>-4.4729538687999934E-2</v>
      </c>
      <c r="T8" s="48">
        <f t="shared" si="12"/>
        <v>2000</v>
      </c>
      <c r="U8" s="49">
        <f t="shared" si="13"/>
        <v>100</v>
      </c>
      <c r="V8" s="50">
        <f t="shared" si="4"/>
        <v>2100</v>
      </c>
      <c r="W8" s="50">
        <f t="shared" si="2"/>
        <v>100</v>
      </c>
      <c r="X8" s="51">
        <f t="shared" si="5"/>
        <v>2000</v>
      </c>
      <c r="Y8" s="71">
        <f t="shared" si="3"/>
        <v>1.552563125</v>
      </c>
      <c r="Z8" s="49">
        <f t="shared" si="6"/>
        <v>3105.1262500000003</v>
      </c>
      <c r="AA8" s="50">
        <f t="shared" si="7"/>
        <v>155.25631250000001</v>
      </c>
      <c r="AB8" s="50">
        <f t="shared" si="8"/>
        <v>3260.3825625000004</v>
      </c>
      <c r="AC8" s="50">
        <f t="shared" si="9"/>
        <v>100</v>
      </c>
      <c r="AD8" s="51">
        <f t="shared" si="10"/>
        <v>3360.3825625000004</v>
      </c>
      <c r="AE8" s="105"/>
      <c r="AF8" s="106"/>
    </row>
    <row r="9" spans="1:33" s="24" customFormat="1" ht="15" thickBot="1">
      <c r="A9" s="151">
        <f>A8+7</f>
        <v>44584</v>
      </c>
      <c r="B9" s="150">
        <f>D8+I8-P8</f>
        <v>1910.5409226240001</v>
      </c>
      <c r="C9" s="73">
        <f t="shared" ref="C9" si="14">(B9*0.05)</f>
        <v>95.527046131200009</v>
      </c>
      <c r="D9" s="20">
        <f>B9+C9</f>
        <v>2006.0679687552001</v>
      </c>
      <c r="E9" s="16">
        <f>B9/2200</f>
        <v>0.86842769210181825</v>
      </c>
      <c r="F9" s="16">
        <f>E9</f>
        <v>0.86842769210181825</v>
      </c>
      <c r="G9" s="110">
        <f t="shared" ref="G9:G11" si="15">(D9-B9)/F9</f>
        <v>109.99999999999999</v>
      </c>
      <c r="H9" s="64"/>
      <c r="I9" s="21"/>
      <c r="J9" s="21"/>
      <c r="K9" s="20">
        <f>D9+I9-J9</f>
        <v>2006.0679687552001</v>
      </c>
      <c r="L9" s="88">
        <f>(0.7*B9)</f>
        <v>1337.3786458367999</v>
      </c>
      <c r="M9" s="115">
        <f>E9*50/B9</f>
        <v>2.2727272727272728E-2</v>
      </c>
      <c r="N9" s="87"/>
      <c r="O9" s="90"/>
      <c r="P9" s="44"/>
      <c r="Q9" s="20"/>
      <c r="R9" s="16">
        <f>R8+C9+I8</f>
        <v>2006.0679687552001</v>
      </c>
      <c r="S9" s="29">
        <f>(R9-(B3+SUM(I3:I8)))/(B3+SUM(I3:I8))</f>
        <v>3.0339843776000636E-3</v>
      </c>
      <c r="T9" s="48">
        <f t="shared" si="12"/>
        <v>2000</v>
      </c>
      <c r="U9" s="49">
        <f t="shared" si="13"/>
        <v>100</v>
      </c>
      <c r="V9" s="50">
        <f t="shared" si="4"/>
        <v>2100</v>
      </c>
      <c r="W9" s="50">
        <f t="shared" si="2"/>
        <v>100</v>
      </c>
      <c r="X9" s="51">
        <f t="shared" si="5"/>
        <v>2000</v>
      </c>
      <c r="Y9" s="71">
        <f t="shared" si="3"/>
        <v>1.6801912812500002</v>
      </c>
      <c r="Z9" s="49">
        <f t="shared" si="6"/>
        <v>3360.3825625000004</v>
      </c>
      <c r="AA9" s="50">
        <f t="shared" si="7"/>
        <v>168.01912812500001</v>
      </c>
      <c r="AB9" s="50">
        <f t="shared" si="8"/>
        <v>3528.4016906250004</v>
      </c>
      <c r="AC9" s="50">
        <f t="shared" si="9"/>
        <v>100</v>
      </c>
      <c r="AD9" s="51">
        <f t="shared" si="10"/>
        <v>3628.4016906250004</v>
      </c>
      <c r="AE9" s="157" t="s">
        <v>38</v>
      </c>
      <c r="AF9" s="158"/>
    </row>
    <row r="10" spans="1:33" s="24" customFormat="1" ht="15" thickBot="1">
      <c r="A10" s="1">
        <f>A9+7</f>
        <v>44591</v>
      </c>
      <c r="B10" s="19">
        <f>D9+I9-P9</f>
        <v>2006.0679687552001</v>
      </c>
      <c r="C10" s="73">
        <f>(B10*0.05)</f>
        <v>100.30339843776001</v>
      </c>
      <c r="D10" s="20">
        <f>B10+C10</f>
        <v>2106.37136719296</v>
      </c>
      <c r="E10" s="16">
        <f>B10/2200</f>
        <v>0.91184907670690918</v>
      </c>
      <c r="F10" s="16">
        <f>E10</f>
        <v>0.91184907670690918</v>
      </c>
      <c r="G10" s="110">
        <f t="shared" si="15"/>
        <v>109.9999999999998</v>
      </c>
      <c r="H10" s="64"/>
      <c r="I10" s="21"/>
      <c r="J10" s="21"/>
      <c r="K10" s="20">
        <f>D10+I10-J10</f>
        <v>2106.37136719296</v>
      </c>
      <c r="L10" s="88">
        <f>(0.7*B10)</f>
        <v>1404.24757812864</v>
      </c>
      <c r="M10" s="115">
        <f t="shared" ref="M10:M11" si="16">E10*50/B10</f>
        <v>2.2727272727272728E-2</v>
      </c>
      <c r="N10" s="87"/>
      <c r="O10" s="90"/>
      <c r="P10" s="44"/>
      <c r="Q10" s="20"/>
      <c r="R10" s="16">
        <f>R9+C10+I9</f>
        <v>2106.37136719296</v>
      </c>
      <c r="S10" s="29">
        <f>(R10-(B3+SUM(I3:I9)))/(B3+SUM(I3:I9))</f>
        <v>5.3185683596479974E-2</v>
      </c>
      <c r="T10" s="52">
        <f t="shared" si="12"/>
        <v>2000</v>
      </c>
      <c r="U10" s="53">
        <f t="shared" si="13"/>
        <v>100</v>
      </c>
      <c r="V10" s="54">
        <f t="shared" si="4"/>
        <v>2100</v>
      </c>
      <c r="W10" s="54">
        <f t="shared" si="2"/>
        <v>100</v>
      </c>
      <c r="X10" s="55">
        <f t="shared" si="5"/>
        <v>2000</v>
      </c>
      <c r="Y10" s="72">
        <f t="shared" si="3"/>
        <v>1.8142008453125003</v>
      </c>
      <c r="Z10" s="53">
        <f t="shared" si="6"/>
        <v>3628.4016906250004</v>
      </c>
      <c r="AA10" s="54">
        <f t="shared" si="7"/>
        <v>181.42008453125001</v>
      </c>
      <c r="AB10" s="54">
        <f t="shared" si="8"/>
        <v>3809.8217751562502</v>
      </c>
      <c r="AC10" s="54">
        <f t="shared" si="9"/>
        <v>100</v>
      </c>
      <c r="AD10" s="55">
        <f t="shared" si="10"/>
        <v>3909.8217751562502</v>
      </c>
      <c r="AE10" s="107" t="s">
        <v>40</v>
      </c>
      <c r="AF10" s="100">
        <v>0</v>
      </c>
    </row>
    <row r="11" spans="1:33" s="24" customFormat="1" ht="15" thickBot="1">
      <c r="A11" s="1">
        <f>A10+7</f>
        <v>44598</v>
      </c>
      <c r="B11" s="19">
        <f>D10+I10-P10</f>
        <v>2106.37136719296</v>
      </c>
      <c r="C11" s="73">
        <f>(B11*0.05)</f>
        <v>105.318568359648</v>
      </c>
      <c r="D11" s="20">
        <f>B11+C11</f>
        <v>2211.6899355526079</v>
      </c>
      <c r="E11" s="16">
        <f>B11/2200</f>
        <v>0.95744153054225456</v>
      </c>
      <c r="F11" s="16">
        <f>E11</f>
        <v>0.95744153054225456</v>
      </c>
      <c r="G11" s="110">
        <f t="shared" si="15"/>
        <v>110</v>
      </c>
      <c r="H11" s="64"/>
      <c r="I11" s="21"/>
      <c r="J11" s="21"/>
      <c r="K11" s="20">
        <f>D11+I11-J11</f>
        <v>2211.6899355526079</v>
      </c>
      <c r="L11" s="88">
        <f>(0.7*B11)</f>
        <v>1474.459957035072</v>
      </c>
      <c r="M11" s="115">
        <f t="shared" si="16"/>
        <v>2.2727272727272728E-2</v>
      </c>
      <c r="N11" s="87"/>
      <c r="O11" s="90"/>
      <c r="P11" s="44"/>
      <c r="Q11" s="20"/>
      <c r="R11" s="16">
        <f>R10+C11+I10</f>
        <v>2211.6899355526079</v>
      </c>
      <c r="S11" s="29">
        <f>(R11-(B3+SUM(I3:I10)))/(B3+SUM(I3:I10))</f>
        <v>0.10584496777630398</v>
      </c>
      <c r="T11" s="56">
        <f t="shared" si="12"/>
        <v>2000</v>
      </c>
      <c r="U11" s="57">
        <f t="shared" si="13"/>
        <v>100</v>
      </c>
      <c r="V11" s="46">
        <f t="shared" si="4"/>
        <v>2100</v>
      </c>
      <c r="W11" s="46">
        <f t="shared" si="2"/>
        <v>100</v>
      </c>
      <c r="X11" s="47">
        <f t="shared" si="5"/>
        <v>2000</v>
      </c>
      <c r="Y11" s="70">
        <f t="shared" si="3"/>
        <v>1.9549108875781251</v>
      </c>
      <c r="Z11" s="57">
        <f t="shared" si="6"/>
        <v>3909.8217751562502</v>
      </c>
      <c r="AA11" s="46">
        <f t="shared" si="7"/>
        <v>195.49108875781252</v>
      </c>
      <c r="AB11" s="46">
        <f t="shared" si="8"/>
        <v>4105.3128639140623</v>
      </c>
      <c r="AC11" s="46">
        <f t="shared" si="9"/>
        <v>100</v>
      </c>
      <c r="AD11" s="47">
        <f t="shared" si="10"/>
        <v>4205.3128639140623</v>
      </c>
      <c r="AE11" s="101" t="s">
        <v>41</v>
      </c>
      <c r="AF11" s="100">
        <f>AF3</f>
        <v>0</v>
      </c>
    </row>
    <row r="12" spans="1:33" s="24" customFormat="1" ht="15" thickBot="1">
      <c r="A12" s="2"/>
      <c r="B12" s="3"/>
      <c r="C12" s="4"/>
      <c r="D12" s="4"/>
      <c r="E12" s="4"/>
      <c r="F12" s="4"/>
      <c r="G12" s="4"/>
      <c r="H12" s="65"/>
      <c r="I12" s="4"/>
      <c r="J12" s="4"/>
      <c r="K12" s="4"/>
      <c r="L12" s="5"/>
      <c r="M12" s="4"/>
      <c r="N12" s="4"/>
      <c r="O12" s="4"/>
      <c r="P12" s="43"/>
      <c r="Q12" s="4"/>
      <c r="R12" s="4"/>
      <c r="S12" s="30"/>
      <c r="T12" s="48">
        <f t="shared" si="12"/>
        <v>2000</v>
      </c>
      <c r="U12" s="49">
        <f t="shared" si="13"/>
        <v>100</v>
      </c>
      <c r="V12" s="50">
        <f t="shared" si="4"/>
        <v>2100</v>
      </c>
      <c r="W12" s="50">
        <f t="shared" si="2"/>
        <v>100</v>
      </c>
      <c r="X12" s="51">
        <f t="shared" si="5"/>
        <v>2000</v>
      </c>
      <c r="Y12" s="71">
        <f t="shared" si="3"/>
        <v>2.1026564319570311</v>
      </c>
      <c r="Z12" s="49">
        <f t="shared" si="6"/>
        <v>4205.3128639140623</v>
      </c>
      <c r="AA12" s="50">
        <f t="shared" si="7"/>
        <v>210.26564319570312</v>
      </c>
      <c r="AB12" s="50">
        <f t="shared" si="8"/>
        <v>4415.5785071097653</v>
      </c>
      <c r="AC12" s="50">
        <f t="shared" si="9"/>
        <v>100</v>
      </c>
      <c r="AD12" s="51">
        <f t="shared" si="10"/>
        <v>4515.5785071097653</v>
      </c>
      <c r="AE12" s="101" t="s">
        <v>42</v>
      </c>
      <c r="AF12" s="100">
        <f>AF10-AF11</f>
        <v>0</v>
      </c>
    </row>
    <row r="13" spans="1:33" s="24" customFormat="1">
      <c r="A13" s="1">
        <f>A11+7</f>
        <v>44605</v>
      </c>
      <c r="B13" s="19">
        <f>D11+I11-P11</f>
        <v>2211.6899355526079</v>
      </c>
      <c r="C13" s="73">
        <f>(B13*0.05)</f>
        <v>110.58449677763041</v>
      </c>
      <c r="D13" s="16">
        <f>B13+C13</f>
        <v>2322.2744323302381</v>
      </c>
      <c r="E13" s="16">
        <f>B13/2200</f>
        <v>1.0053136070693673</v>
      </c>
      <c r="F13" s="16">
        <f>E13</f>
        <v>1.0053136070693673</v>
      </c>
      <c r="G13" s="111">
        <f>(D13-B13)/F13</f>
        <v>109.99999999999979</v>
      </c>
      <c r="H13" s="66"/>
      <c r="I13" s="23"/>
      <c r="J13" s="23"/>
      <c r="K13" s="20">
        <f>D13+I13-J13</f>
        <v>2322.2744323302381</v>
      </c>
      <c r="L13" s="88">
        <f>(0.7*B13)</f>
        <v>1548.1829548868254</v>
      </c>
      <c r="M13" s="115">
        <f>E13*50/B13</f>
        <v>2.2727272727272731E-2</v>
      </c>
      <c r="N13" s="87"/>
      <c r="O13" s="90"/>
      <c r="P13" s="44"/>
      <c r="Q13" s="20"/>
      <c r="R13" s="16">
        <f>R11+C13+I11</f>
        <v>2322.2744323302381</v>
      </c>
      <c r="S13" s="29">
        <f>(R13-(B3+SUM(I3:I11)))/(B3+SUM(I3:I11))</f>
        <v>0.16113721616511906</v>
      </c>
      <c r="T13" s="48">
        <f t="shared" si="12"/>
        <v>2000</v>
      </c>
      <c r="U13" s="49">
        <f t="shared" si="13"/>
        <v>100</v>
      </c>
      <c r="V13" s="50">
        <f t="shared" si="4"/>
        <v>2100</v>
      </c>
      <c r="W13" s="50">
        <f t="shared" si="2"/>
        <v>100</v>
      </c>
      <c r="X13" s="51">
        <f t="shared" si="5"/>
        <v>2000</v>
      </c>
      <c r="Y13" s="71">
        <f t="shared" si="3"/>
        <v>2.2577892535548827</v>
      </c>
      <c r="Z13" s="49">
        <f t="shared" si="6"/>
        <v>4515.5785071097653</v>
      </c>
      <c r="AA13" s="50">
        <f t="shared" si="7"/>
        <v>225.77892535548827</v>
      </c>
      <c r="AB13" s="50">
        <f t="shared" si="8"/>
        <v>4741.3574324652536</v>
      </c>
      <c r="AC13" s="50">
        <f t="shared" si="9"/>
        <v>100</v>
      </c>
      <c r="AD13" s="51">
        <f t="shared" si="10"/>
        <v>4841.3574324652536</v>
      </c>
      <c r="AE13" s="101" t="s">
        <v>43</v>
      </c>
      <c r="AF13" s="117">
        <f>AF12/F3</f>
        <v>0</v>
      </c>
    </row>
    <row r="14" spans="1:33" s="24" customFormat="1" ht="15" thickBot="1">
      <c r="A14" s="1">
        <f>A13+7</f>
        <v>44612</v>
      </c>
      <c r="B14" s="19">
        <f>D13+I13-P13</f>
        <v>2322.2744323302381</v>
      </c>
      <c r="C14" s="73">
        <f t="shared" ref="C14" si="17">(B14*0.05)</f>
        <v>116.11372161651191</v>
      </c>
      <c r="D14" s="20">
        <f>B14+C14</f>
        <v>2438.3881539467502</v>
      </c>
      <c r="E14" s="16">
        <f>B14/2200</f>
        <v>1.0555792874228356</v>
      </c>
      <c r="F14" s="16">
        <f>E14</f>
        <v>1.0555792874228356</v>
      </c>
      <c r="G14" s="110">
        <f t="shared" ref="G14:G16" si="18">(D14-B14)/F14</f>
        <v>110.00000000000014</v>
      </c>
      <c r="H14" s="64"/>
      <c r="I14" s="21"/>
      <c r="J14" s="21"/>
      <c r="K14" s="20">
        <f>D14+I14-J14</f>
        <v>2438.3881539467502</v>
      </c>
      <c r="L14" s="88">
        <f>(0.7*B14)</f>
        <v>1625.5921026311667</v>
      </c>
      <c r="M14" s="115">
        <f>E14*50/B14</f>
        <v>2.2727272727272731E-2</v>
      </c>
      <c r="N14" s="87"/>
      <c r="O14" s="90"/>
      <c r="P14" s="44"/>
      <c r="Q14" s="20"/>
      <c r="R14" s="16">
        <f>R13+C14+I13</f>
        <v>2438.3881539467502</v>
      </c>
      <c r="S14" s="29">
        <f>(R14-(B3+SUM(I3:I13)))/(B3+SUM(I3:I13))</f>
        <v>0.21919407697337509</v>
      </c>
      <c r="T14" s="52">
        <f t="shared" si="12"/>
        <v>2000</v>
      </c>
      <c r="U14" s="53">
        <f t="shared" si="13"/>
        <v>100</v>
      </c>
      <c r="V14" s="54">
        <f t="shared" si="4"/>
        <v>2100</v>
      </c>
      <c r="W14" s="54">
        <f t="shared" si="2"/>
        <v>100</v>
      </c>
      <c r="X14" s="55">
        <f t="shared" si="5"/>
        <v>2000</v>
      </c>
      <c r="Y14" s="72">
        <f t="shared" si="3"/>
        <v>2.4206787162326266</v>
      </c>
      <c r="Z14" s="53">
        <f t="shared" si="6"/>
        <v>4841.3574324652536</v>
      </c>
      <c r="AA14" s="54">
        <f t="shared" si="7"/>
        <v>242.06787162326268</v>
      </c>
      <c r="AB14" s="54">
        <f t="shared" si="8"/>
        <v>5083.425304088516</v>
      </c>
      <c r="AC14" s="54">
        <f t="shared" si="9"/>
        <v>100</v>
      </c>
      <c r="AD14" s="55">
        <f t="shared" si="10"/>
        <v>5183.425304088516</v>
      </c>
      <c r="AE14" s="101" t="s">
        <v>44</v>
      </c>
      <c r="AF14" s="102">
        <f>AF13/10</f>
        <v>0</v>
      </c>
    </row>
    <row r="15" spans="1:33" s="24" customFormat="1" ht="15" thickBot="1">
      <c r="A15" s="1">
        <f>A14+7</f>
        <v>44619</v>
      </c>
      <c r="B15" s="19">
        <f>D14+I14-P14</f>
        <v>2438.3881539467502</v>
      </c>
      <c r="C15" s="73">
        <f>(B15*0.05)</f>
        <v>121.91940769733752</v>
      </c>
      <c r="D15" s="20">
        <f>B15+C15</f>
        <v>2560.3075616440879</v>
      </c>
      <c r="E15" s="16">
        <f>B15/2200</f>
        <v>1.1083582517939774</v>
      </c>
      <c r="F15" s="16">
        <f>E15</f>
        <v>1.1083582517939774</v>
      </c>
      <c r="G15" s="110">
        <f t="shared" si="18"/>
        <v>110.00000000000011</v>
      </c>
      <c r="H15" s="64"/>
      <c r="I15" s="21"/>
      <c r="J15" s="21"/>
      <c r="K15" s="20">
        <f>D15+I15-J15</f>
        <v>2560.3075616440879</v>
      </c>
      <c r="L15" s="88">
        <f>(0.7*B15)</f>
        <v>1706.871707762725</v>
      </c>
      <c r="M15" s="115">
        <f t="shared" ref="M15:M16" si="19">E15*50/B15</f>
        <v>2.2727272727272728E-2</v>
      </c>
      <c r="N15" s="87"/>
      <c r="O15" s="90"/>
      <c r="P15" s="44"/>
      <c r="Q15" s="20"/>
      <c r="R15" s="16">
        <f>R14+C15+I14</f>
        <v>2560.3075616440879</v>
      </c>
      <c r="S15" s="29">
        <f>(R15-(B3+SUM(I3:I14)))/(B3+SUM(I3:I14))</f>
        <v>0.28015378082204395</v>
      </c>
      <c r="T15" s="56">
        <f t="shared" si="12"/>
        <v>2000</v>
      </c>
      <c r="U15" s="57">
        <f t="shared" si="13"/>
        <v>100</v>
      </c>
      <c r="V15" s="46">
        <f t="shared" si="4"/>
        <v>2100</v>
      </c>
      <c r="W15" s="46">
        <f t="shared" si="2"/>
        <v>100</v>
      </c>
      <c r="X15" s="47">
        <f t="shared" si="5"/>
        <v>2000</v>
      </c>
      <c r="Y15" s="70">
        <f t="shared" si="3"/>
        <v>2.5917126520442579</v>
      </c>
      <c r="Z15" s="57">
        <f t="shared" si="6"/>
        <v>5183.425304088516</v>
      </c>
      <c r="AA15" s="46">
        <f t="shared" si="7"/>
        <v>259.17126520442582</v>
      </c>
      <c r="AB15" s="46">
        <f t="shared" si="8"/>
        <v>5442.5965692929421</v>
      </c>
      <c r="AC15" s="46">
        <f t="shared" si="9"/>
        <v>100</v>
      </c>
      <c r="AD15" s="47">
        <f t="shared" si="10"/>
        <v>5542.5965692929421</v>
      </c>
      <c r="AE15" s="108" t="s">
        <v>45</v>
      </c>
      <c r="AF15" s="109">
        <f>AF14/4</f>
        <v>0</v>
      </c>
    </row>
    <row r="16" spans="1:33" s="24" customFormat="1" ht="15" thickBot="1">
      <c r="A16" s="1">
        <f>A15+7</f>
        <v>44626</v>
      </c>
      <c r="B16" s="19">
        <f>D15+I15-P15</f>
        <v>2560.3075616440879</v>
      </c>
      <c r="C16" s="73">
        <f>(B16*0.05)</f>
        <v>128.01537808220439</v>
      </c>
      <c r="D16" s="20">
        <f>B16+C16</f>
        <v>2688.3229397262921</v>
      </c>
      <c r="E16" s="16">
        <f>B16/2200</f>
        <v>1.1637761643836764</v>
      </c>
      <c r="F16" s="16">
        <f>E16</f>
        <v>1.1637761643836764</v>
      </c>
      <c r="G16" s="110">
        <f t="shared" si="18"/>
        <v>109.9999999999999</v>
      </c>
      <c r="H16" s="64"/>
      <c r="I16" s="21"/>
      <c r="J16" s="21"/>
      <c r="K16" s="20">
        <f>D16+I16-J16</f>
        <v>2688.3229397262921</v>
      </c>
      <c r="L16" s="88">
        <f>(0.7*B16)</f>
        <v>1792.2152931508613</v>
      </c>
      <c r="M16" s="115">
        <f t="shared" si="19"/>
        <v>2.2727272727272728E-2</v>
      </c>
      <c r="N16" s="87"/>
      <c r="O16" s="90"/>
      <c r="P16" s="44"/>
      <c r="Q16" s="20"/>
      <c r="R16" s="16">
        <f>R15+C16+I15</f>
        <v>2688.3229397262921</v>
      </c>
      <c r="S16" s="29">
        <f>(R16-(B3+SUM(I3:I15)))/(B3+SUM(I3:I15))</f>
        <v>0.34416146986314605</v>
      </c>
      <c r="T16" s="48">
        <f t="shared" si="12"/>
        <v>2000</v>
      </c>
      <c r="U16" s="49">
        <f t="shared" si="13"/>
        <v>100</v>
      </c>
      <c r="V16" s="50">
        <f t="shared" si="4"/>
        <v>2100</v>
      </c>
      <c r="W16" s="50">
        <f t="shared" si="2"/>
        <v>100</v>
      </c>
      <c r="X16" s="51">
        <f t="shared" si="5"/>
        <v>2000</v>
      </c>
      <c r="Y16" s="71">
        <f t="shared" si="3"/>
        <v>2.7712982846464711</v>
      </c>
      <c r="Z16" s="49">
        <f t="shared" si="6"/>
        <v>5542.5965692929421</v>
      </c>
      <c r="AA16" s="50">
        <f t="shared" si="7"/>
        <v>277.12982846464712</v>
      </c>
      <c r="AB16" s="50">
        <f t="shared" si="8"/>
        <v>5819.7263977575894</v>
      </c>
      <c r="AC16" s="50">
        <f t="shared" si="9"/>
        <v>100</v>
      </c>
      <c r="AD16" s="51">
        <f t="shared" si="10"/>
        <v>5919.7263977575894</v>
      </c>
    </row>
    <row r="17" spans="1:32" s="24" customFormat="1" ht="15" thickBot="1">
      <c r="A17" s="2"/>
      <c r="B17" s="3"/>
      <c r="C17" s="14"/>
      <c r="D17" s="4"/>
      <c r="E17" s="4"/>
      <c r="F17" s="4"/>
      <c r="G17" s="4"/>
      <c r="H17" s="65"/>
      <c r="I17" s="4"/>
      <c r="J17" s="4"/>
      <c r="K17" s="4"/>
      <c r="L17" s="5"/>
      <c r="M17" s="4"/>
      <c r="N17" s="4"/>
      <c r="O17" s="4"/>
      <c r="P17" s="43"/>
      <c r="Q17" s="4"/>
      <c r="R17" s="4"/>
      <c r="S17" s="30"/>
      <c r="T17" s="48">
        <f t="shared" si="12"/>
        <v>2000</v>
      </c>
      <c r="U17" s="49">
        <f t="shared" si="13"/>
        <v>100</v>
      </c>
      <c r="V17" s="50">
        <f t="shared" si="4"/>
        <v>2100</v>
      </c>
      <c r="W17" s="50">
        <f t="shared" si="2"/>
        <v>100</v>
      </c>
      <c r="X17" s="51">
        <f t="shared" si="5"/>
        <v>2000</v>
      </c>
      <c r="Y17" s="71">
        <f t="shared" si="3"/>
        <v>2.9598631988787947</v>
      </c>
      <c r="Z17" s="49">
        <f t="shared" si="6"/>
        <v>5919.7263977575894</v>
      </c>
      <c r="AA17" s="50">
        <f t="shared" si="7"/>
        <v>295.98631988787946</v>
      </c>
      <c r="AB17" s="50">
        <f t="shared" si="8"/>
        <v>6215.7127176454687</v>
      </c>
      <c r="AC17" s="50">
        <f t="shared" si="9"/>
        <v>100</v>
      </c>
      <c r="AD17" s="51">
        <f t="shared" si="10"/>
        <v>6315.7127176454687</v>
      </c>
    </row>
    <row r="18" spans="1:32" s="24" customFormat="1" ht="15" thickBot="1">
      <c r="A18" s="1">
        <f>A16+7</f>
        <v>44633</v>
      </c>
      <c r="B18" s="19">
        <f>D16+I16-P16</f>
        <v>2688.3229397262921</v>
      </c>
      <c r="C18" s="73">
        <f>(B18*0.05)</f>
        <v>134.4161469863146</v>
      </c>
      <c r="D18" s="16">
        <f>B18+C18</f>
        <v>2822.7390867126069</v>
      </c>
      <c r="E18" s="16">
        <f>B18/2200</f>
        <v>1.2219649726028601</v>
      </c>
      <c r="F18" s="16">
        <f>E18</f>
        <v>1.2219649726028601</v>
      </c>
      <c r="G18" s="111">
        <f>(D18-B18)/F18</f>
        <v>110.00000000000011</v>
      </c>
      <c r="H18" s="64"/>
      <c r="I18" s="21"/>
      <c r="J18" s="21"/>
      <c r="K18" s="16">
        <f>D18+I18-J18</f>
        <v>2822.7390867126069</v>
      </c>
      <c r="L18" s="88">
        <f>(0.7*B18)</f>
        <v>1881.8260578084044</v>
      </c>
      <c r="M18" s="115">
        <f>E18*50/B18</f>
        <v>2.2727272727272728E-2</v>
      </c>
      <c r="N18" s="87"/>
      <c r="O18" s="90"/>
      <c r="P18" s="44"/>
      <c r="Q18" s="20"/>
      <c r="R18" s="16">
        <f>R16+C18+I16</f>
        <v>2822.7390867126069</v>
      </c>
      <c r="S18" s="29">
        <f>(R18-(B3+SUM(I3:I16)))/(B3+SUM(I3:I16))</f>
        <v>0.41136954335630344</v>
      </c>
      <c r="T18" s="52">
        <f t="shared" si="12"/>
        <v>2000</v>
      </c>
      <c r="U18" s="53">
        <f t="shared" si="13"/>
        <v>100</v>
      </c>
      <c r="V18" s="54">
        <f t="shared" si="4"/>
        <v>2100</v>
      </c>
      <c r="W18" s="54">
        <f t="shared" si="2"/>
        <v>100</v>
      </c>
      <c r="X18" s="55">
        <f t="shared" si="5"/>
        <v>2000</v>
      </c>
      <c r="Y18" s="72">
        <f t="shared" si="3"/>
        <v>3.1578563588227344</v>
      </c>
      <c r="Z18" s="53">
        <f t="shared" si="6"/>
        <v>6315.7127176454687</v>
      </c>
      <c r="AA18" s="54">
        <f t="shared" si="7"/>
        <v>315.78563588227343</v>
      </c>
      <c r="AB18" s="54">
        <f t="shared" si="8"/>
        <v>6631.4983535277424</v>
      </c>
      <c r="AC18" s="54">
        <f t="shared" si="9"/>
        <v>100</v>
      </c>
      <c r="AD18" s="55">
        <f t="shared" si="10"/>
        <v>6731.4983535277424</v>
      </c>
    </row>
    <row r="19" spans="1:32" s="24" customFormat="1">
      <c r="A19" s="1">
        <f>A18+7</f>
        <v>44640</v>
      </c>
      <c r="B19" s="19">
        <f>D18+I18-P18</f>
        <v>2822.7390867126069</v>
      </c>
      <c r="C19" s="73">
        <f t="shared" ref="C19" si="20">(B19*0.05)</f>
        <v>141.13695433563035</v>
      </c>
      <c r="D19" s="20">
        <f>B19+C19</f>
        <v>2963.8760410482373</v>
      </c>
      <c r="E19" s="16">
        <f>B19/2200</f>
        <v>1.2830632212330031</v>
      </c>
      <c r="F19" s="16">
        <f>E19</f>
        <v>1.2830632212330031</v>
      </c>
      <c r="G19" s="110">
        <f t="shared" ref="G19:G21" si="21">(D19-B19)/F19</f>
        <v>110.00000000000007</v>
      </c>
      <c r="H19" s="64"/>
      <c r="I19" s="21"/>
      <c r="J19" s="21"/>
      <c r="K19" s="20">
        <f>D19+I19-J19</f>
        <v>2963.8760410482373</v>
      </c>
      <c r="L19" s="88">
        <f>(0.7*B19)</f>
        <v>1975.9173606988247</v>
      </c>
      <c r="M19" s="115">
        <f>E19*50/B19</f>
        <v>2.2727272727272724E-2</v>
      </c>
      <c r="N19" s="87"/>
      <c r="O19" s="90"/>
      <c r="P19" s="44"/>
      <c r="Q19" s="20"/>
      <c r="R19" s="16">
        <f>R18+C19+I18</f>
        <v>2963.8760410482373</v>
      </c>
      <c r="S19" s="29">
        <f>(R19-(B3+SUM(I3:I18)))/(B3+SUM(I3:I18))</f>
        <v>0.48193802052411866</v>
      </c>
      <c r="T19" s="56">
        <f t="shared" si="12"/>
        <v>2000</v>
      </c>
      <c r="U19" s="57">
        <f t="shared" si="13"/>
        <v>100</v>
      </c>
      <c r="V19" s="46">
        <f t="shared" si="4"/>
        <v>2100</v>
      </c>
      <c r="W19" s="46">
        <f t="shared" si="2"/>
        <v>100</v>
      </c>
      <c r="X19" s="47">
        <f t="shared" si="5"/>
        <v>2000</v>
      </c>
      <c r="Y19" s="70">
        <f t="shared" si="3"/>
        <v>3.3657491767638712</v>
      </c>
      <c r="Z19" s="57">
        <f t="shared" si="6"/>
        <v>6731.4983535277424</v>
      </c>
      <c r="AA19" s="46">
        <f t="shared" si="7"/>
        <v>336.57491767638714</v>
      </c>
      <c r="AB19" s="46">
        <f t="shared" si="8"/>
        <v>7068.0732712041299</v>
      </c>
      <c r="AC19" s="46">
        <f t="shared" si="9"/>
        <v>100</v>
      </c>
      <c r="AD19" s="47">
        <f t="shared" si="10"/>
        <v>7168.0732712041299</v>
      </c>
      <c r="AF19" s="149"/>
    </row>
    <row r="20" spans="1:32" s="24" customFormat="1">
      <c r="A20" s="1">
        <f>A19+7</f>
        <v>44647</v>
      </c>
      <c r="B20" s="19">
        <f>D19+I19-P19</f>
        <v>2963.8760410482373</v>
      </c>
      <c r="C20" s="73">
        <f>(B20*0.05)</f>
        <v>148.19380205241188</v>
      </c>
      <c r="D20" s="16">
        <f>B20+C20</f>
        <v>3112.069843100649</v>
      </c>
      <c r="E20" s="16">
        <f>B20/2200</f>
        <v>1.3472163822946532</v>
      </c>
      <c r="F20" s="16">
        <f>E20</f>
        <v>1.3472163822946532</v>
      </c>
      <c r="G20" s="110">
        <f t="shared" si="21"/>
        <v>109.99999999999987</v>
      </c>
      <c r="H20" s="64"/>
      <c r="I20" s="21"/>
      <c r="J20" s="21"/>
      <c r="K20" s="20">
        <f>D20+I20-J20</f>
        <v>3112.069843100649</v>
      </c>
      <c r="L20" s="88">
        <f>(0.7*B20)</f>
        <v>2074.7132287337658</v>
      </c>
      <c r="M20" s="115">
        <f t="shared" ref="M20:M21" si="22">E20*50/B20</f>
        <v>2.2727272727272728E-2</v>
      </c>
      <c r="N20" s="87"/>
      <c r="O20" s="90"/>
      <c r="P20" s="44"/>
      <c r="Q20" s="20"/>
      <c r="R20" s="16">
        <f>R19+C20+I19</f>
        <v>3112.069843100649</v>
      </c>
      <c r="S20" s="29">
        <f>(R20-(B3+SUM(I3:I19)))/(B3+SUM(I3:I19))</f>
        <v>0.55603492155032452</v>
      </c>
      <c r="T20" s="48">
        <f t="shared" si="12"/>
        <v>2000</v>
      </c>
      <c r="U20" s="49">
        <f t="shared" si="13"/>
        <v>100</v>
      </c>
      <c r="V20" s="50">
        <f t="shared" si="4"/>
        <v>2100</v>
      </c>
      <c r="W20" s="50">
        <f t="shared" si="2"/>
        <v>100</v>
      </c>
      <c r="X20" s="51">
        <f t="shared" si="5"/>
        <v>2000</v>
      </c>
      <c r="Y20" s="71">
        <f t="shared" si="3"/>
        <v>3.584036635602065</v>
      </c>
      <c r="Z20" s="49">
        <f t="shared" si="6"/>
        <v>7168.0732712041299</v>
      </c>
      <c r="AA20" s="50">
        <f t="shared" si="7"/>
        <v>358.4036635602065</v>
      </c>
      <c r="AB20" s="50">
        <f t="shared" si="8"/>
        <v>7526.476934764336</v>
      </c>
      <c r="AC20" s="50">
        <f t="shared" si="9"/>
        <v>100</v>
      </c>
      <c r="AD20" s="51">
        <f t="shared" si="10"/>
        <v>7626.476934764336</v>
      </c>
    </row>
    <row r="21" spans="1:32" s="24" customFormat="1" ht="15" thickBot="1">
      <c r="A21" s="1">
        <f>A20+7</f>
        <v>44654</v>
      </c>
      <c r="B21" s="19">
        <f>D20+I20-P20</f>
        <v>3112.069843100649</v>
      </c>
      <c r="C21" s="73">
        <f>(B21*0.05)</f>
        <v>155.60349215503246</v>
      </c>
      <c r="D21" s="20">
        <f>B21+C21</f>
        <v>3267.6733352556816</v>
      </c>
      <c r="E21" s="16">
        <f>B21/2200</f>
        <v>1.4145772014093858</v>
      </c>
      <c r="F21" s="16">
        <f>E21</f>
        <v>1.4145772014093858</v>
      </c>
      <c r="G21" s="110">
        <f t="shared" si="21"/>
        <v>110.00000000000016</v>
      </c>
      <c r="H21" s="64"/>
      <c r="I21" s="21"/>
      <c r="J21" s="21"/>
      <c r="K21" s="20">
        <f>D21+I21-J21</f>
        <v>3267.6733352556816</v>
      </c>
      <c r="L21" s="88">
        <f>(0.7*B21)</f>
        <v>2178.448890170454</v>
      </c>
      <c r="M21" s="115">
        <f t="shared" si="22"/>
        <v>2.2727272727272728E-2</v>
      </c>
      <c r="N21" s="87"/>
      <c r="O21" s="90"/>
      <c r="P21" s="44"/>
      <c r="Q21" s="20"/>
      <c r="R21" s="16">
        <f>R20+C21+I20</f>
        <v>3267.6733352556816</v>
      </c>
      <c r="S21" s="29">
        <f>(R21-(B3+SUM(I3:I20)))/(B3+SUM(I3:I20))</f>
        <v>0.63383666762784086</v>
      </c>
      <c r="T21" s="48">
        <f t="shared" si="12"/>
        <v>2000</v>
      </c>
      <c r="U21" s="49">
        <f t="shared" si="13"/>
        <v>100</v>
      </c>
      <c r="V21" s="50">
        <f t="shared" si="4"/>
        <v>2100</v>
      </c>
      <c r="W21" s="50">
        <f t="shared" si="2"/>
        <v>100</v>
      </c>
      <c r="X21" s="51">
        <f t="shared" si="5"/>
        <v>2000</v>
      </c>
      <c r="Y21" s="71">
        <f t="shared" si="3"/>
        <v>3.8132384673821678</v>
      </c>
      <c r="Z21" s="49">
        <f t="shared" si="6"/>
        <v>7626.476934764336</v>
      </c>
      <c r="AA21" s="50">
        <f t="shared" si="7"/>
        <v>381.32384673821679</v>
      </c>
      <c r="AB21" s="50">
        <f t="shared" si="8"/>
        <v>8007.800781502553</v>
      </c>
      <c r="AC21" s="50">
        <f t="shared" si="9"/>
        <v>100</v>
      </c>
      <c r="AD21" s="51">
        <f t="shared" si="10"/>
        <v>8107.800781502553</v>
      </c>
    </row>
    <row r="22" spans="1:32" s="24" customFormat="1" ht="15" thickBot="1">
      <c r="A22" s="2"/>
      <c r="B22" s="3"/>
      <c r="C22" s="14"/>
      <c r="D22" s="4"/>
      <c r="E22" s="4"/>
      <c r="F22" s="4"/>
      <c r="G22" s="4"/>
      <c r="H22" s="65"/>
      <c r="I22" s="4"/>
      <c r="J22" s="4"/>
      <c r="K22" s="4"/>
      <c r="L22" s="5"/>
      <c r="M22" s="4"/>
      <c r="N22" s="4"/>
      <c r="O22" s="4"/>
      <c r="P22" s="43"/>
      <c r="Q22" s="4"/>
      <c r="R22" s="4"/>
      <c r="S22" s="30"/>
      <c r="T22" s="52">
        <f t="shared" si="12"/>
        <v>2000</v>
      </c>
      <c r="U22" s="53">
        <f t="shared" si="13"/>
        <v>100</v>
      </c>
      <c r="V22" s="54">
        <f t="shared" si="4"/>
        <v>2100</v>
      </c>
      <c r="W22" s="54">
        <f t="shared" si="2"/>
        <v>100</v>
      </c>
      <c r="X22" s="55">
        <f t="shared" si="5"/>
        <v>2000</v>
      </c>
      <c r="Y22" s="72">
        <f t="shared" si="3"/>
        <v>4.0539003907512763</v>
      </c>
      <c r="Z22" s="53">
        <f t="shared" si="6"/>
        <v>8107.800781502553</v>
      </c>
      <c r="AA22" s="54">
        <f t="shared" si="7"/>
        <v>405.39003907512762</v>
      </c>
      <c r="AB22" s="54">
        <f t="shared" si="8"/>
        <v>8513.1908205776799</v>
      </c>
      <c r="AC22" s="54">
        <f t="shared" si="9"/>
        <v>100</v>
      </c>
      <c r="AD22" s="55">
        <f t="shared" si="10"/>
        <v>8613.1908205776799</v>
      </c>
    </row>
    <row r="23" spans="1:32" s="24" customFormat="1">
      <c r="A23" s="1">
        <f>A21+7</f>
        <v>44661</v>
      </c>
      <c r="B23" s="19">
        <f>D21+I21-P21</f>
        <v>3267.6733352556816</v>
      </c>
      <c r="C23" s="73">
        <f>(B23*0.05)</f>
        <v>163.38366676278409</v>
      </c>
      <c r="D23" s="16">
        <f>B23+C23</f>
        <v>3431.0570020184659</v>
      </c>
      <c r="E23" s="16">
        <f>B23/2200</f>
        <v>1.4853060614798552</v>
      </c>
      <c r="F23" s="16">
        <f>E23</f>
        <v>1.4853060614798552</v>
      </c>
      <c r="G23" s="111">
        <f>(D23-B23)/F23</f>
        <v>110.00000000000014</v>
      </c>
      <c r="H23" s="64"/>
      <c r="I23" s="21"/>
      <c r="J23" s="21"/>
      <c r="K23" s="16">
        <f>D23+I23-J23</f>
        <v>3431.0570020184659</v>
      </c>
      <c r="L23" s="88">
        <f>(0.7*B23)</f>
        <v>2287.3713346789768</v>
      </c>
      <c r="M23" s="115">
        <f>E23*50/B23</f>
        <v>2.2727272727272724E-2</v>
      </c>
      <c r="N23" s="87"/>
      <c r="O23" s="90"/>
      <c r="P23" s="44"/>
      <c r="Q23" s="20"/>
      <c r="R23" s="16">
        <f>R21+C23+I21</f>
        <v>3431.0570020184659</v>
      </c>
      <c r="S23" s="29">
        <f>(R23-(B3+SUM(I3:I21)))/(B3+SUM(I3:I21))</f>
        <v>0.71552850100923293</v>
      </c>
      <c r="T23" s="56">
        <f t="shared" si="12"/>
        <v>2000</v>
      </c>
      <c r="U23" s="57">
        <f t="shared" si="13"/>
        <v>100</v>
      </c>
      <c r="V23" s="46">
        <f t="shared" si="4"/>
        <v>2100</v>
      </c>
      <c r="W23" s="46">
        <f t="shared" si="2"/>
        <v>100</v>
      </c>
      <c r="X23" s="47">
        <f t="shared" si="5"/>
        <v>2000</v>
      </c>
      <c r="Y23" s="70">
        <f t="shared" si="3"/>
        <v>4.30659541028884</v>
      </c>
      <c r="Z23" s="57">
        <f t="shared" si="6"/>
        <v>8613.1908205776799</v>
      </c>
      <c r="AA23" s="46">
        <f t="shared" si="7"/>
        <v>430.65954102888401</v>
      </c>
      <c r="AB23" s="46">
        <f t="shared" si="8"/>
        <v>9043.8503616065645</v>
      </c>
      <c r="AC23" s="46">
        <f t="shared" si="9"/>
        <v>100</v>
      </c>
      <c r="AD23" s="47">
        <f t="shared" si="10"/>
        <v>9143.8503616065645</v>
      </c>
    </row>
    <row r="24" spans="1:32" s="24" customFormat="1">
      <c r="A24" s="1">
        <f>A23+7</f>
        <v>44668</v>
      </c>
      <c r="B24" s="19">
        <f>D23+I23-P23</f>
        <v>3431.0570020184659</v>
      </c>
      <c r="C24" s="73">
        <f t="shared" ref="C24" si="23">(B24*0.05)</f>
        <v>171.55285010092331</v>
      </c>
      <c r="D24" s="20">
        <f>B24+C24</f>
        <v>3602.6098521193894</v>
      </c>
      <c r="E24" s="16">
        <f>B24/2200</f>
        <v>1.5595713645538483</v>
      </c>
      <c r="F24" s="16">
        <f>E24</f>
        <v>1.5595713645538483</v>
      </c>
      <c r="G24" s="110">
        <f t="shared" ref="G24:G26" si="24">(D24-B24)/F24</f>
        <v>110.00000000000011</v>
      </c>
      <c r="H24" s="64"/>
      <c r="I24" s="21"/>
      <c r="J24" s="21"/>
      <c r="K24" s="20">
        <f>D24+I24-J24</f>
        <v>3602.6098521193894</v>
      </c>
      <c r="L24" s="88">
        <f>(0.7*B24)</f>
        <v>2401.739901412926</v>
      </c>
      <c r="M24" s="115">
        <f>E24*50/B24</f>
        <v>2.2727272727272728E-2</v>
      </c>
      <c r="N24" s="87"/>
      <c r="O24" s="90"/>
      <c r="P24" s="44"/>
      <c r="Q24" s="20"/>
      <c r="R24" s="16">
        <f>R23+C24+I23</f>
        <v>3602.6098521193894</v>
      </c>
      <c r="S24" s="29">
        <f>(R24-(B3+SUM(I3:I23)))/(B3+SUM(I3:I23))</f>
        <v>0.80130492605969472</v>
      </c>
      <c r="T24" s="48">
        <f t="shared" si="12"/>
        <v>2000</v>
      </c>
      <c r="U24" s="49">
        <f t="shared" si="13"/>
        <v>100</v>
      </c>
      <c r="V24" s="50">
        <f t="shared" si="4"/>
        <v>2100</v>
      </c>
      <c r="W24" s="50">
        <f t="shared" si="2"/>
        <v>100</v>
      </c>
      <c r="X24" s="51">
        <f t="shared" si="5"/>
        <v>2000</v>
      </c>
      <c r="Y24" s="71">
        <f t="shared" si="3"/>
        <v>4.5719251808032819</v>
      </c>
      <c r="Z24" s="49">
        <f t="shared" si="6"/>
        <v>9143.8503616065645</v>
      </c>
      <c r="AA24" s="50">
        <f t="shared" si="7"/>
        <v>457.19251808032817</v>
      </c>
      <c r="AB24" s="50">
        <f t="shared" si="8"/>
        <v>9601.0428796868928</v>
      </c>
      <c r="AC24" s="50">
        <f t="shared" si="9"/>
        <v>100</v>
      </c>
      <c r="AD24" s="51">
        <f t="shared" si="10"/>
        <v>9701.0428796868928</v>
      </c>
    </row>
    <row r="25" spans="1:32" s="24" customFormat="1">
      <c r="A25" s="1">
        <f>A24+7</f>
        <v>44675</v>
      </c>
      <c r="B25" s="19">
        <f>D24+I24-P24</f>
        <v>3602.6098521193894</v>
      </c>
      <c r="C25" s="73">
        <f>(B25*0.05)</f>
        <v>180.13049260596949</v>
      </c>
      <c r="D25" s="20">
        <f>B25+C25</f>
        <v>3782.7403447253591</v>
      </c>
      <c r="E25" s="16">
        <f>B25/2200</f>
        <v>1.6375499327815406</v>
      </c>
      <c r="F25" s="16">
        <f>E25</f>
        <v>1.6375499327815406</v>
      </c>
      <c r="G25" s="110">
        <f t="shared" si="24"/>
        <v>110.00000000000016</v>
      </c>
      <c r="H25" s="66"/>
      <c r="I25" s="23"/>
      <c r="J25" s="23"/>
      <c r="K25" s="20">
        <f>D25+I25-J25</f>
        <v>3782.7403447253591</v>
      </c>
      <c r="L25" s="88">
        <f>(0.7*B25)</f>
        <v>2521.8268964835725</v>
      </c>
      <c r="M25" s="115">
        <f t="shared" ref="M25:M26" si="25">E25*50/B25</f>
        <v>2.2727272727272724E-2</v>
      </c>
      <c r="N25" s="87"/>
      <c r="O25" s="90"/>
      <c r="P25" s="22"/>
      <c r="Q25" s="20"/>
      <c r="R25" s="16">
        <f>R24+C25+I24</f>
        <v>3782.7403447253591</v>
      </c>
      <c r="S25" s="29">
        <f>(R25-(B3+SUM(I3:I24)))/(B3+SUM(I3:I24))</f>
        <v>0.89137017236267957</v>
      </c>
      <c r="T25" s="48">
        <f t="shared" si="12"/>
        <v>2000</v>
      </c>
      <c r="U25" s="49">
        <f t="shared" si="13"/>
        <v>100</v>
      </c>
      <c r="V25" s="50">
        <f t="shared" si="4"/>
        <v>2100</v>
      </c>
      <c r="W25" s="50">
        <f t="shared" si="2"/>
        <v>100</v>
      </c>
      <c r="X25" s="51">
        <f t="shared" si="5"/>
        <v>2000</v>
      </c>
      <c r="Y25" s="71">
        <f t="shared" si="3"/>
        <v>4.8505214398434466</v>
      </c>
      <c r="Z25" s="49">
        <f t="shared" si="6"/>
        <v>9701.0428796868928</v>
      </c>
      <c r="AA25" s="50">
        <f t="shared" si="7"/>
        <v>485.05214398434464</v>
      </c>
      <c r="AB25" s="50">
        <f t="shared" si="8"/>
        <v>10186.095023671238</v>
      </c>
      <c r="AC25" s="50">
        <f t="shared" si="9"/>
        <v>100</v>
      </c>
      <c r="AD25" s="51">
        <f t="shared" si="10"/>
        <v>10286.095023671238</v>
      </c>
    </row>
    <row r="26" spans="1:32" s="24" customFormat="1" ht="15" thickBot="1">
      <c r="A26" s="1">
        <f>A25+7</f>
        <v>44682</v>
      </c>
      <c r="B26" s="19">
        <f>D25+I25-P25</f>
        <v>3782.7403447253591</v>
      </c>
      <c r="C26" s="73">
        <f>(B26*0.05)</f>
        <v>189.13701723626798</v>
      </c>
      <c r="D26" s="20">
        <f>B26+C26</f>
        <v>3971.8773619616272</v>
      </c>
      <c r="E26" s="16">
        <f>B26/2200</f>
        <v>1.7194274294206178</v>
      </c>
      <c r="F26" s="16">
        <f>E26</f>
        <v>1.7194274294206178</v>
      </c>
      <c r="G26" s="110">
        <f t="shared" si="24"/>
        <v>110.00000000000009</v>
      </c>
      <c r="H26" s="66"/>
      <c r="I26" s="23"/>
      <c r="J26" s="23"/>
      <c r="K26" s="20">
        <f>D26+I26-J26</f>
        <v>3971.8773619616272</v>
      </c>
      <c r="L26" s="88">
        <f>(0.7*B26)</f>
        <v>2647.918241307751</v>
      </c>
      <c r="M26" s="115">
        <f t="shared" si="25"/>
        <v>2.2727272727272728E-2</v>
      </c>
      <c r="N26" s="87"/>
      <c r="O26" s="90"/>
      <c r="P26" s="22"/>
      <c r="Q26" s="20"/>
      <c r="R26" s="16">
        <f>R25+C26+I25</f>
        <v>3971.8773619616272</v>
      </c>
      <c r="S26" s="29">
        <f>(R26-(B3+SUM(I3:I25)))/(B3+SUM(I3:I25))</f>
        <v>0.98593868098081361</v>
      </c>
      <c r="T26" s="52">
        <f t="shared" si="12"/>
        <v>2000</v>
      </c>
      <c r="U26" s="53">
        <f t="shared" si="13"/>
        <v>100</v>
      </c>
      <c r="V26" s="54">
        <f t="shared" si="4"/>
        <v>2100</v>
      </c>
      <c r="W26" s="54">
        <f t="shared" si="2"/>
        <v>100</v>
      </c>
      <c r="X26" s="55">
        <f t="shared" si="5"/>
        <v>2000</v>
      </c>
      <c r="Y26" s="72">
        <f t="shared" si="3"/>
        <v>5.1430475118356194</v>
      </c>
      <c r="Z26" s="53">
        <f t="shared" si="6"/>
        <v>10286.095023671238</v>
      </c>
      <c r="AA26" s="54">
        <f t="shared" si="7"/>
        <v>514.30475118356196</v>
      </c>
      <c r="AB26" s="54">
        <f t="shared" si="8"/>
        <v>10800.399774854799</v>
      </c>
      <c r="AC26" s="54">
        <f t="shared" si="9"/>
        <v>100</v>
      </c>
      <c r="AD26" s="55">
        <f t="shared" si="10"/>
        <v>10900.399774854799</v>
      </c>
    </row>
    <row r="27" spans="1:32" s="24" customFormat="1" ht="15" thickBot="1">
      <c r="A27" s="2"/>
      <c r="B27" s="3"/>
      <c r="C27" s="4"/>
      <c r="D27" s="4"/>
      <c r="E27" s="4"/>
      <c r="F27" s="4"/>
      <c r="G27" s="4"/>
      <c r="H27" s="65"/>
      <c r="I27" s="4"/>
      <c r="J27" s="4"/>
      <c r="K27" s="4"/>
      <c r="L27" s="5"/>
      <c r="M27" s="4"/>
      <c r="N27" s="4"/>
      <c r="O27" s="4"/>
      <c r="P27" s="4"/>
      <c r="Q27" s="4"/>
      <c r="R27" s="4"/>
      <c r="S27" s="30"/>
      <c r="T27" s="56">
        <f t="shared" si="12"/>
        <v>2000</v>
      </c>
      <c r="U27" s="57">
        <f>U26</f>
        <v>100</v>
      </c>
      <c r="V27" s="46">
        <f t="shared" si="4"/>
        <v>2100</v>
      </c>
      <c r="W27" s="46">
        <f t="shared" si="2"/>
        <v>100</v>
      </c>
      <c r="X27" s="47">
        <f t="shared" si="5"/>
        <v>2000</v>
      </c>
      <c r="Y27" s="70">
        <f t="shared" si="3"/>
        <v>5.4501998874273996</v>
      </c>
      <c r="Z27" s="57">
        <f>AD26</f>
        <v>10900.399774854799</v>
      </c>
      <c r="AA27" s="46">
        <f t="shared" si="7"/>
        <v>545.01998874274</v>
      </c>
      <c r="AB27" s="46">
        <f t="shared" si="8"/>
        <v>11445.41976359754</v>
      </c>
      <c r="AC27" s="46">
        <f t="shared" si="9"/>
        <v>100</v>
      </c>
      <c r="AD27" s="47">
        <f t="shared" si="10"/>
        <v>11545.41976359754</v>
      </c>
    </row>
    <row r="28" spans="1:32" s="24" customFormat="1">
      <c r="A28" s="1">
        <f>A26+7</f>
        <v>44689</v>
      </c>
      <c r="B28" s="19">
        <f>D26+I26-P26</f>
        <v>3971.8773619616272</v>
      </c>
      <c r="C28" s="73">
        <f>(B28*0.05)</f>
        <v>198.59386809808137</v>
      </c>
      <c r="D28" s="16">
        <f>B28+C28</f>
        <v>4170.4712300597084</v>
      </c>
      <c r="E28" s="16">
        <f>B28/2200</f>
        <v>1.8053988008916488</v>
      </c>
      <c r="F28" s="16">
        <f>E28</f>
        <v>1.8053988008916488</v>
      </c>
      <c r="G28" s="111">
        <f>(D28-B28)/F28</f>
        <v>109.9999999999999</v>
      </c>
      <c r="H28" s="66"/>
      <c r="I28" s="23"/>
      <c r="J28" s="23"/>
      <c r="K28" s="16">
        <f>D28+I28-J28</f>
        <v>4170.4712300597084</v>
      </c>
      <c r="L28" s="88">
        <f>(0.7*B28)</f>
        <v>2780.3141533731391</v>
      </c>
      <c r="M28" s="115">
        <f>E28*50/B28</f>
        <v>2.2727272727272728E-2</v>
      </c>
      <c r="N28" s="87"/>
      <c r="O28" s="90"/>
      <c r="P28" s="22"/>
      <c r="Q28" s="20"/>
      <c r="R28" s="16">
        <f>R26+C28+I26</f>
        <v>4170.4712300597084</v>
      </c>
      <c r="S28" s="29">
        <f>(R28-(B3+SUM(I3:I26)))/(B3+SUM(I3:I26))</f>
        <v>1.0852356150298541</v>
      </c>
      <c r="T28" s="48">
        <f t="shared" si="12"/>
        <v>2000</v>
      </c>
      <c r="U28" s="49">
        <f t="shared" si="13"/>
        <v>100</v>
      </c>
      <c r="V28" s="50">
        <f t="shared" si="4"/>
        <v>2100</v>
      </c>
      <c r="W28" s="50">
        <f t="shared" si="2"/>
        <v>100</v>
      </c>
      <c r="X28" s="51">
        <f t="shared" si="5"/>
        <v>2000</v>
      </c>
      <c r="Y28" s="71">
        <f t="shared" si="3"/>
        <v>5.7727098817987699</v>
      </c>
      <c r="Z28" s="49">
        <f t="shared" ref="Z28:Z62" si="26">AD27</f>
        <v>11545.41976359754</v>
      </c>
      <c r="AA28" s="50">
        <f t="shared" si="7"/>
        <v>577.27098817987701</v>
      </c>
      <c r="AB28" s="50">
        <f t="shared" si="8"/>
        <v>12122.690751777416</v>
      </c>
      <c r="AC28" s="50">
        <f t="shared" si="9"/>
        <v>100</v>
      </c>
      <c r="AD28" s="51">
        <f t="shared" si="10"/>
        <v>12222.690751777416</v>
      </c>
    </row>
    <row r="29" spans="1:32" s="24" customFormat="1">
      <c r="A29" s="1">
        <f>A28+7</f>
        <v>44696</v>
      </c>
      <c r="B29" s="19">
        <f>D28+I28-P28</f>
        <v>4170.4712300597084</v>
      </c>
      <c r="C29" s="73">
        <f t="shared" ref="C29" si="27">(B29*0.05)</f>
        <v>208.52356150298544</v>
      </c>
      <c r="D29" s="20">
        <f>B29+C29</f>
        <v>4378.9947915626935</v>
      </c>
      <c r="E29" s="16">
        <f>B29/2200</f>
        <v>1.8956687409362312</v>
      </c>
      <c r="F29" s="16">
        <f>E29</f>
        <v>1.8956687409362312</v>
      </c>
      <c r="G29" s="110">
        <f t="shared" ref="G29:G31" si="28">(D29-B29)/F29</f>
        <v>109.99999999999983</v>
      </c>
      <c r="H29" s="66"/>
      <c r="I29" s="23"/>
      <c r="J29" s="23"/>
      <c r="K29" s="20">
        <f>D29+I29-J29</f>
        <v>4378.9947915626935</v>
      </c>
      <c r="L29" s="88">
        <f>(0.7*B29)</f>
        <v>2919.3298610417955</v>
      </c>
      <c r="M29" s="115">
        <f>E29*50/B29</f>
        <v>2.2727272727272728E-2</v>
      </c>
      <c r="N29" s="87"/>
      <c r="O29" s="90"/>
      <c r="P29" s="22"/>
      <c r="Q29" s="20"/>
      <c r="R29" s="16">
        <f>R28+C29+I28</f>
        <v>4378.9947915626935</v>
      </c>
      <c r="S29" s="29">
        <f>(R29-(B3+SUM(I3:I28)))/(B3+SUM(I3:I28))</f>
        <v>1.1894973957813468</v>
      </c>
      <c r="T29" s="48">
        <f t="shared" si="12"/>
        <v>2000</v>
      </c>
      <c r="U29" s="49">
        <f t="shared" si="13"/>
        <v>100</v>
      </c>
      <c r="V29" s="50">
        <f t="shared" si="4"/>
        <v>2100</v>
      </c>
      <c r="W29" s="50">
        <f t="shared" si="2"/>
        <v>100</v>
      </c>
      <c r="X29" s="51">
        <f t="shared" si="5"/>
        <v>2000</v>
      </c>
      <c r="Y29" s="71">
        <f t="shared" si="3"/>
        <v>6.1113453758887077</v>
      </c>
      <c r="Z29" s="49">
        <f t="shared" si="26"/>
        <v>12222.690751777416</v>
      </c>
      <c r="AA29" s="50">
        <f t="shared" si="7"/>
        <v>611.13453758887078</v>
      </c>
      <c r="AB29" s="50">
        <f t="shared" si="8"/>
        <v>12833.825289366287</v>
      </c>
      <c r="AC29" s="50">
        <f t="shared" si="9"/>
        <v>100</v>
      </c>
      <c r="AD29" s="51">
        <f t="shared" si="10"/>
        <v>12933.825289366287</v>
      </c>
    </row>
    <row r="30" spans="1:32" s="24" customFormat="1" ht="15" thickBot="1">
      <c r="A30" s="1">
        <f>A29+7</f>
        <v>44703</v>
      </c>
      <c r="B30" s="19">
        <f>D29+I29-P29</f>
        <v>4378.9947915626935</v>
      </c>
      <c r="C30" s="73">
        <f>(B30*0.05)</f>
        <v>218.94973957813468</v>
      </c>
      <c r="D30" s="20">
        <f>B30+C30</f>
        <v>4597.9445311408281</v>
      </c>
      <c r="E30" s="16">
        <f>B30/2200</f>
        <v>1.9904521779830424</v>
      </c>
      <c r="F30" s="16">
        <f>E30</f>
        <v>1.9904521779830424</v>
      </c>
      <c r="G30" s="110">
        <f t="shared" si="28"/>
        <v>109.99999999999994</v>
      </c>
      <c r="H30" s="66"/>
      <c r="I30" s="23"/>
      <c r="J30" s="23"/>
      <c r="K30" s="20">
        <f>D30+I30-J30</f>
        <v>4597.9445311408281</v>
      </c>
      <c r="L30" s="88">
        <f>(0.7*B30)</f>
        <v>3065.2963540938854</v>
      </c>
      <c r="M30" s="115">
        <f t="shared" ref="M30:M31" si="29">E30*50/B30</f>
        <v>2.2727272727272724E-2</v>
      </c>
      <c r="N30" s="87"/>
      <c r="O30" s="90"/>
      <c r="P30" s="22"/>
      <c r="Q30" s="20"/>
      <c r="R30" s="16">
        <f>R29+C30+I29</f>
        <v>4597.9445311408281</v>
      </c>
      <c r="S30" s="29">
        <f>(R30-(B3+SUM(I3:I29)))/(B3+SUM(I3:I29))</f>
        <v>1.2989722655704141</v>
      </c>
      <c r="T30" s="52">
        <f t="shared" si="12"/>
        <v>2000</v>
      </c>
      <c r="U30" s="53">
        <f t="shared" si="13"/>
        <v>100</v>
      </c>
      <c r="V30" s="54">
        <f t="shared" si="4"/>
        <v>2100</v>
      </c>
      <c r="W30" s="54">
        <f t="shared" si="2"/>
        <v>100</v>
      </c>
      <c r="X30" s="55">
        <f t="shared" si="5"/>
        <v>2000</v>
      </c>
      <c r="Y30" s="72">
        <f t="shared" si="3"/>
        <v>6.4669126446831431</v>
      </c>
      <c r="Z30" s="53">
        <f t="shared" si="26"/>
        <v>12933.825289366287</v>
      </c>
      <c r="AA30" s="54">
        <f t="shared" si="7"/>
        <v>646.69126446831433</v>
      </c>
      <c r="AB30" s="54">
        <f t="shared" si="8"/>
        <v>13580.516553834601</v>
      </c>
      <c r="AC30" s="54">
        <f t="shared" si="9"/>
        <v>100</v>
      </c>
      <c r="AD30" s="55">
        <f t="shared" si="10"/>
        <v>13680.516553834601</v>
      </c>
    </row>
    <row r="31" spans="1:32" s="24" customFormat="1" ht="15" thickBot="1">
      <c r="A31" s="1">
        <f>A30+7</f>
        <v>44710</v>
      </c>
      <c r="B31" s="19">
        <f>D30+I30-P30</f>
        <v>4597.9445311408281</v>
      </c>
      <c r="C31" s="73">
        <f>(B31*0.05)</f>
        <v>229.89722655704142</v>
      </c>
      <c r="D31" s="20">
        <f>B31+C31</f>
        <v>4827.8417576978691</v>
      </c>
      <c r="E31" s="16">
        <f>B31/2200</f>
        <v>2.0899747868821947</v>
      </c>
      <c r="F31" s="16">
        <f>E31</f>
        <v>2.0899747868821947</v>
      </c>
      <c r="G31" s="110">
        <f t="shared" si="28"/>
        <v>109.9999999999998</v>
      </c>
      <c r="H31" s="66"/>
      <c r="I31" s="23"/>
      <c r="J31" s="23"/>
      <c r="K31" s="20">
        <f>D31+I31-J31</f>
        <v>4827.8417576978691</v>
      </c>
      <c r="L31" s="88">
        <f>(0.7*B31)</f>
        <v>3218.5611717985794</v>
      </c>
      <c r="M31" s="115">
        <f t="shared" si="29"/>
        <v>2.2727272727272728E-2</v>
      </c>
      <c r="N31" s="87"/>
      <c r="O31" s="90"/>
      <c r="P31" s="22"/>
      <c r="Q31" s="20"/>
      <c r="R31" s="16">
        <f>R30+C31+I30</f>
        <v>4827.8417576978691</v>
      </c>
      <c r="S31" s="29">
        <f>(R31-(B3+SUM(I3:I30)))/(B3+SUM(I3:I30))</f>
        <v>1.4139208788489346</v>
      </c>
      <c r="T31" s="56">
        <f t="shared" si="12"/>
        <v>2000</v>
      </c>
      <c r="U31" s="57">
        <f t="shared" si="13"/>
        <v>100</v>
      </c>
      <c r="V31" s="46">
        <f t="shared" si="4"/>
        <v>2100</v>
      </c>
      <c r="W31" s="46">
        <f t="shared" si="2"/>
        <v>100</v>
      </c>
      <c r="X31" s="47">
        <f t="shared" si="5"/>
        <v>2000</v>
      </c>
      <c r="Y31" s="70">
        <f t="shared" si="3"/>
        <v>6.8402582769173002</v>
      </c>
      <c r="Z31" s="57">
        <f t="shared" si="26"/>
        <v>13680.516553834601</v>
      </c>
      <c r="AA31" s="46">
        <f t="shared" si="7"/>
        <v>684.02582769173</v>
      </c>
      <c r="AB31" s="46">
        <f t="shared" si="8"/>
        <v>14364.542381526331</v>
      </c>
      <c r="AC31" s="46">
        <f t="shared" si="9"/>
        <v>100</v>
      </c>
      <c r="AD31" s="47">
        <f t="shared" si="10"/>
        <v>14464.542381526331</v>
      </c>
    </row>
    <row r="32" spans="1:32" s="24" customFormat="1" ht="15" thickBot="1">
      <c r="A32" s="2"/>
      <c r="B32" s="3"/>
      <c r="C32" s="14"/>
      <c r="D32" s="4"/>
      <c r="E32" s="4"/>
      <c r="F32" s="4"/>
      <c r="G32" s="4"/>
      <c r="H32" s="65"/>
      <c r="I32" s="4"/>
      <c r="J32" s="4"/>
      <c r="K32" s="4"/>
      <c r="L32" s="5"/>
      <c r="M32" s="4"/>
      <c r="N32" s="4"/>
      <c r="O32" s="4"/>
      <c r="P32" s="4"/>
      <c r="Q32" s="4"/>
      <c r="R32" s="4"/>
      <c r="S32" s="30"/>
      <c r="T32" s="48">
        <f t="shared" si="12"/>
        <v>2000</v>
      </c>
      <c r="U32" s="49">
        <f t="shared" si="13"/>
        <v>100</v>
      </c>
      <c r="V32" s="50">
        <f t="shared" si="4"/>
        <v>2100</v>
      </c>
      <c r="W32" s="50">
        <f t="shared" si="2"/>
        <v>100</v>
      </c>
      <c r="X32" s="51">
        <f t="shared" si="5"/>
        <v>2000</v>
      </c>
      <c r="Y32" s="71">
        <f t="shared" si="3"/>
        <v>7.2322711907631652</v>
      </c>
      <c r="Z32" s="49">
        <f t="shared" si="26"/>
        <v>14464.542381526331</v>
      </c>
      <c r="AA32" s="50">
        <f t="shared" si="7"/>
        <v>723.22711907631651</v>
      </c>
      <c r="AB32" s="50">
        <f t="shared" si="8"/>
        <v>15187.769500602648</v>
      </c>
      <c r="AC32" s="50">
        <f t="shared" si="9"/>
        <v>100</v>
      </c>
      <c r="AD32" s="51">
        <f t="shared" si="10"/>
        <v>15287.769500602648</v>
      </c>
    </row>
    <row r="33" spans="1:30" s="24" customFormat="1">
      <c r="A33" s="1">
        <f>A31+7</f>
        <v>44717</v>
      </c>
      <c r="B33" s="19">
        <f>D31+I31-P31</f>
        <v>4827.8417576978691</v>
      </c>
      <c r="C33" s="73">
        <f>(B33*0.05)</f>
        <v>241.39208788489347</v>
      </c>
      <c r="D33" s="16">
        <f>B33+C33</f>
        <v>5069.2338455827621</v>
      </c>
      <c r="E33" s="16">
        <f>B33/2200</f>
        <v>2.1944735262263042</v>
      </c>
      <c r="F33" s="16">
        <f>E33</f>
        <v>2.1944735262263042</v>
      </c>
      <c r="G33" s="111">
        <f>(D33-B33)/F33</f>
        <v>109.99999999999982</v>
      </c>
      <c r="H33" s="66"/>
      <c r="I33" s="23"/>
      <c r="J33" s="23"/>
      <c r="K33" s="16">
        <f>D33+I33-J33</f>
        <v>5069.2338455827621</v>
      </c>
      <c r="L33" s="88">
        <f>(0.7*B33)</f>
        <v>3379.4892303885081</v>
      </c>
      <c r="M33" s="115">
        <f>E33*50/B33</f>
        <v>2.2727272727272728E-2</v>
      </c>
      <c r="N33" s="87"/>
      <c r="O33" s="90"/>
      <c r="P33" s="22"/>
      <c r="Q33" s="20"/>
      <c r="R33" s="16">
        <f>R31+C33+I31</f>
        <v>5069.2338455827621</v>
      </c>
      <c r="S33" s="29">
        <f>(R33-(B3+SUM(I3:I31)))/(B3+SUM(I3:I31))</f>
        <v>1.5346169227913811</v>
      </c>
      <c r="T33" s="48">
        <f t="shared" si="12"/>
        <v>2000</v>
      </c>
      <c r="U33" s="49">
        <f t="shared" si="13"/>
        <v>100</v>
      </c>
      <c r="V33" s="50">
        <f t="shared" si="4"/>
        <v>2100</v>
      </c>
      <c r="W33" s="50">
        <f t="shared" si="2"/>
        <v>100</v>
      </c>
      <c r="X33" s="51">
        <f t="shared" si="5"/>
        <v>2000</v>
      </c>
      <c r="Y33" s="71">
        <f t="shared" si="3"/>
        <v>7.6438847503013241</v>
      </c>
      <c r="Z33" s="49">
        <f t="shared" si="26"/>
        <v>15287.769500602648</v>
      </c>
      <c r="AA33" s="50">
        <f t="shared" si="7"/>
        <v>764.38847503013244</v>
      </c>
      <c r="AB33" s="50">
        <f t="shared" si="8"/>
        <v>16052.157975632781</v>
      </c>
      <c r="AC33" s="50">
        <f t="shared" si="9"/>
        <v>100</v>
      </c>
      <c r="AD33" s="51">
        <f t="shared" si="10"/>
        <v>16152.157975632781</v>
      </c>
    </row>
    <row r="34" spans="1:30" s="24" customFormat="1" ht="15" thickBot="1">
      <c r="A34" s="1">
        <f>A33+7</f>
        <v>44724</v>
      </c>
      <c r="B34" s="19">
        <f>D33+I33-P33</f>
        <v>5069.2338455827621</v>
      </c>
      <c r="C34" s="73">
        <f t="shared" ref="C34" si="30">(B34*0.05)</f>
        <v>253.46169227913811</v>
      </c>
      <c r="D34" s="20">
        <f>B34+C34</f>
        <v>5322.6955378619004</v>
      </c>
      <c r="E34" s="16">
        <f>B34/2200</f>
        <v>2.3041972025376189</v>
      </c>
      <c r="F34" s="16">
        <f>E34</f>
        <v>2.3041972025376189</v>
      </c>
      <c r="G34" s="110">
        <f t="shared" ref="G34:G36" si="31">(D34-B34)/F34</f>
        <v>110.00000000000011</v>
      </c>
      <c r="H34" s="66"/>
      <c r="I34" s="23"/>
      <c r="J34" s="23"/>
      <c r="K34" s="20">
        <f>D34+I34-J34</f>
        <v>5322.6955378619004</v>
      </c>
      <c r="L34" s="88">
        <f>(0.7*B34)</f>
        <v>3548.4636919079335</v>
      </c>
      <c r="M34" s="115">
        <f>E34*50/B34</f>
        <v>2.2727272727272728E-2</v>
      </c>
      <c r="N34" s="87"/>
      <c r="O34" s="90"/>
      <c r="P34" s="22"/>
      <c r="Q34" s="20"/>
      <c r="R34" s="16">
        <f>R33+C34+I33</f>
        <v>5322.6955378619004</v>
      </c>
      <c r="S34" s="29">
        <f>(R34-(B3+SUM(I3:I33)))/(B3+SUM(I3:I33))</f>
        <v>1.6613477689309502</v>
      </c>
      <c r="T34" s="52">
        <f t="shared" si="12"/>
        <v>2000</v>
      </c>
      <c r="U34" s="53">
        <f t="shared" si="13"/>
        <v>100</v>
      </c>
      <c r="V34" s="54">
        <f t="shared" si="4"/>
        <v>2100</v>
      </c>
      <c r="W34" s="54">
        <f t="shared" si="2"/>
        <v>100</v>
      </c>
      <c r="X34" s="55">
        <f t="shared" si="5"/>
        <v>2000</v>
      </c>
      <c r="Y34" s="72">
        <f t="shared" si="3"/>
        <v>8.0760789878163912</v>
      </c>
      <c r="Z34" s="53">
        <f t="shared" si="26"/>
        <v>16152.157975632781</v>
      </c>
      <c r="AA34" s="54">
        <f t="shared" si="7"/>
        <v>807.60789878163916</v>
      </c>
      <c r="AB34" s="54">
        <f t="shared" si="8"/>
        <v>16959.765874414421</v>
      </c>
      <c r="AC34" s="54">
        <f t="shared" si="9"/>
        <v>100</v>
      </c>
      <c r="AD34" s="55">
        <f t="shared" si="10"/>
        <v>17059.765874414421</v>
      </c>
    </row>
    <row r="35" spans="1:30" s="24" customFormat="1">
      <c r="A35" s="1">
        <f>A34+7</f>
        <v>44731</v>
      </c>
      <c r="B35" s="19">
        <f>D34+I34-P34</f>
        <v>5322.6955378619004</v>
      </c>
      <c r="C35" s="73">
        <f>(B35*0.05)</f>
        <v>266.13477689309502</v>
      </c>
      <c r="D35" s="20">
        <f>B35+C35</f>
        <v>5588.8303147549959</v>
      </c>
      <c r="E35" s="16">
        <f>B35/2200</f>
        <v>2.4194070626645003</v>
      </c>
      <c r="F35" s="16">
        <f>E35</f>
        <v>2.4194070626645003</v>
      </c>
      <c r="G35" s="110">
        <f t="shared" si="31"/>
        <v>110.00000000000018</v>
      </c>
      <c r="H35" s="66"/>
      <c r="I35" s="23"/>
      <c r="J35" s="23"/>
      <c r="K35" s="20">
        <f>D35+I35-J35</f>
        <v>5588.8303147549959</v>
      </c>
      <c r="L35" s="88">
        <f>(0.7*B35)</f>
        <v>3725.8868765033299</v>
      </c>
      <c r="M35" s="115">
        <f t="shared" ref="M35:M36" si="32">E35*50/B35</f>
        <v>2.2727272727272728E-2</v>
      </c>
      <c r="N35" s="87"/>
      <c r="O35" s="90"/>
      <c r="P35" s="22"/>
      <c r="Q35" s="20"/>
      <c r="R35" s="16">
        <f>R34+C35+I34</f>
        <v>5588.8303147549959</v>
      </c>
      <c r="S35" s="29">
        <f>(R35-(B3+SUM(I3:I34)))/(B3+SUM(I3:I34))</f>
        <v>1.794415157377498</v>
      </c>
      <c r="T35" s="56">
        <f t="shared" si="12"/>
        <v>2000</v>
      </c>
      <c r="U35" s="57">
        <f t="shared" si="13"/>
        <v>100</v>
      </c>
      <c r="V35" s="46">
        <f t="shared" si="4"/>
        <v>2100</v>
      </c>
      <c r="W35" s="46">
        <f t="shared" si="2"/>
        <v>100</v>
      </c>
      <c r="X35" s="47">
        <f t="shared" si="5"/>
        <v>2000</v>
      </c>
      <c r="Y35" s="70">
        <f t="shared" si="3"/>
        <v>8.5298829372072102</v>
      </c>
      <c r="Z35" s="57">
        <f t="shared" si="26"/>
        <v>17059.765874414421</v>
      </c>
      <c r="AA35" s="46">
        <f t="shared" si="7"/>
        <v>852.988293720721</v>
      </c>
      <c r="AB35" s="46">
        <f t="shared" si="8"/>
        <v>17912.754168135143</v>
      </c>
      <c r="AC35" s="46">
        <f t="shared" si="9"/>
        <v>100</v>
      </c>
      <c r="AD35" s="47">
        <f t="shared" si="10"/>
        <v>18012.754168135143</v>
      </c>
    </row>
    <row r="36" spans="1:30" s="24" customFormat="1" ht="15" thickBot="1">
      <c r="A36" s="1">
        <f>A35+7</f>
        <v>44738</v>
      </c>
      <c r="B36" s="19">
        <f>D35+I35-P35</f>
        <v>5588.8303147549959</v>
      </c>
      <c r="C36" s="73">
        <f>(B36*0.05)</f>
        <v>279.4415157377498</v>
      </c>
      <c r="D36" s="20">
        <f>B36+C36</f>
        <v>5868.2718304927457</v>
      </c>
      <c r="E36" s="16">
        <f>B36/2200</f>
        <v>2.5403774157977255</v>
      </c>
      <c r="F36" s="16">
        <f>E36</f>
        <v>2.5403774157977255</v>
      </c>
      <c r="G36" s="110">
        <f t="shared" si="31"/>
        <v>110</v>
      </c>
      <c r="H36" s="66"/>
      <c r="I36" s="23"/>
      <c r="J36" s="23"/>
      <c r="K36" s="20">
        <f>D36+I36-J36</f>
        <v>5868.2718304927457</v>
      </c>
      <c r="L36" s="88">
        <f>(0.7*B36)</f>
        <v>3912.1812203284967</v>
      </c>
      <c r="M36" s="115">
        <f t="shared" si="32"/>
        <v>2.2727272727272728E-2</v>
      </c>
      <c r="N36" s="87"/>
      <c r="O36" s="90"/>
      <c r="P36" s="22"/>
      <c r="Q36" s="20"/>
      <c r="R36" s="16">
        <f>R35+C36+I35</f>
        <v>5868.2718304927457</v>
      </c>
      <c r="S36" s="29">
        <f>(R36-(B3+SUM(I3:I35)))/(B3+SUM(I3:I35))</f>
        <v>1.9341359152463728</v>
      </c>
      <c r="T36" s="48">
        <f t="shared" si="12"/>
        <v>2000</v>
      </c>
      <c r="U36" s="49">
        <f t="shared" si="13"/>
        <v>100</v>
      </c>
      <c r="V36" s="50">
        <f t="shared" si="4"/>
        <v>2100</v>
      </c>
      <c r="W36" s="50">
        <f t="shared" si="2"/>
        <v>100</v>
      </c>
      <c r="X36" s="51">
        <f t="shared" si="5"/>
        <v>2000</v>
      </c>
      <c r="Y36" s="71">
        <f t="shared" si="3"/>
        <v>9.0063770840675712</v>
      </c>
      <c r="Z36" s="49">
        <f t="shared" si="26"/>
        <v>18012.754168135143</v>
      </c>
      <c r="AA36" s="50">
        <f t="shared" si="7"/>
        <v>900.63770840675716</v>
      </c>
      <c r="AB36" s="50">
        <f t="shared" si="8"/>
        <v>18913.3918765419</v>
      </c>
      <c r="AC36" s="50">
        <f t="shared" si="9"/>
        <v>100</v>
      </c>
      <c r="AD36" s="51">
        <f t="shared" si="10"/>
        <v>19013.3918765419</v>
      </c>
    </row>
    <row r="37" spans="1:30" s="24" customFormat="1" ht="15" thickBot="1">
      <c r="A37" s="2"/>
      <c r="B37" s="3"/>
      <c r="C37" s="14"/>
      <c r="D37" s="4"/>
      <c r="E37" s="4"/>
      <c r="F37" s="4"/>
      <c r="G37" s="4"/>
      <c r="H37" s="65"/>
      <c r="I37" s="4"/>
      <c r="J37" s="4"/>
      <c r="K37" s="4"/>
      <c r="L37" s="5"/>
      <c r="M37" s="4"/>
      <c r="N37" s="4"/>
      <c r="O37" s="4"/>
      <c r="P37" s="4"/>
      <c r="Q37" s="4"/>
      <c r="R37" s="4"/>
      <c r="S37" s="30"/>
      <c r="T37" s="48">
        <f t="shared" si="12"/>
        <v>2000</v>
      </c>
      <c r="U37" s="49">
        <f t="shared" si="13"/>
        <v>100</v>
      </c>
      <c r="V37" s="50">
        <f t="shared" si="4"/>
        <v>2100</v>
      </c>
      <c r="W37" s="50">
        <f t="shared" si="2"/>
        <v>100</v>
      </c>
      <c r="X37" s="51">
        <f t="shared" si="5"/>
        <v>2000</v>
      </c>
      <c r="Y37" s="71">
        <f t="shared" si="3"/>
        <v>9.5066959382709495</v>
      </c>
      <c r="Z37" s="49">
        <f t="shared" si="26"/>
        <v>19013.3918765419</v>
      </c>
      <c r="AA37" s="50">
        <f t="shared" si="7"/>
        <v>950.6695938270949</v>
      </c>
      <c r="AB37" s="50">
        <f t="shared" si="8"/>
        <v>19964.061470368993</v>
      </c>
      <c r="AC37" s="50">
        <f t="shared" si="9"/>
        <v>100</v>
      </c>
      <c r="AD37" s="51">
        <f t="shared" si="10"/>
        <v>20064.061470368993</v>
      </c>
    </row>
    <row r="38" spans="1:30" s="24" customFormat="1" ht="15" thickBot="1">
      <c r="A38" s="1">
        <f>A36+7</f>
        <v>44745</v>
      </c>
      <c r="B38" s="19">
        <f>D36+I36-P36</f>
        <v>5868.2718304927457</v>
      </c>
      <c r="C38" s="73">
        <f>(B38*0.05)</f>
        <v>293.4135915246373</v>
      </c>
      <c r="D38" s="16">
        <f>B38+C38</f>
        <v>6161.6854220173827</v>
      </c>
      <c r="E38" s="16">
        <f>B38/2200</f>
        <v>2.6673962865876115</v>
      </c>
      <c r="F38" s="16">
        <f>E38</f>
        <v>2.6673962865876115</v>
      </c>
      <c r="G38" s="111">
        <f>(D38-B38)/F38</f>
        <v>109.9999999999999</v>
      </c>
      <c r="H38" s="66"/>
      <c r="I38" s="23"/>
      <c r="J38" s="23"/>
      <c r="K38" s="16">
        <f>D38+I38-J38</f>
        <v>6161.6854220173827</v>
      </c>
      <c r="L38" s="88">
        <f>(0.7*B38)</f>
        <v>4107.7902813449218</v>
      </c>
      <c r="M38" s="115">
        <f>E38*50/B38</f>
        <v>2.2727272727272724E-2</v>
      </c>
      <c r="N38" s="87"/>
      <c r="O38" s="90"/>
      <c r="P38" s="22"/>
      <c r="Q38" s="20"/>
      <c r="R38" s="16">
        <f>R36+C38+I36</f>
        <v>6161.6854220173827</v>
      </c>
      <c r="S38" s="29">
        <f>(R38-(B3+SUM(I3:I36)))/(B3+SUM(I3:I36))</f>
        <v>2.0808427110086916</v>
      </c>
      <c r="T38" s="52">
        <f t="shared" si="12"/>
        <v>2000</v>
      </c>
      <c r="U38" s="53">
        <f t="shared" si="13"/>
        <v>100</v>
      </c>
      <c r="V38" s="54">
        <f t="shared" si="4"/>
        <v>2100</v>
      </c>
      <c r="W38" s="54">
        <f t="shared" si="2"/>
        <v>100</v>
      </c>
      <c r="X38" s="55">
        <f t="shared" si="5"/>
        <v>2000</v>
      </c>
      <c r="Y38" s="72">
        <f t="shared" si="3"/>
        <v>10.032030735184497</v>
      </c>
      <c r="Z38" s="53">
        <f t="shared" si="26"/>
        <v>20064.061470368993</v>
      </c>
      <c r="AA38" s="54">
        <f t="shared" si="7"/>
        <v>1003.2030735184497</v>
      </c>
      <c r="AB38" s="54">
        <f t="shared" si="8"/>
        <v>21067.264543887442</v>
      </c>
      <c r="AC38" s="54">
        <f t="shared" si="9"/>
        <v>100</v>
      </c>
      <c r="AD38" s="55">
        <f t="shared" si="10"/>
        <v>21167.264543887442</v>
      </c>
    </row>
    <row r="39" spans="1:30" s="24" customFormat="1">
      <c r="A39" s="1">
        <f>A38+7</f>
        <v>44752</v>
      </c>
      <c r="B39" s="19">
        <f>D38+I38-P38</f>
        <v>6161.6854220173827</v>
      </c>
      <c r="C39" s="73">
        <f t="shared" ref="C39" si="33">(B39*0.05)</f>
        <v>308.08427110086916</v>
      </c>
      <c r="D39" s="20">
        <f>B39+C39</f>
        <v>6469.7696931182518</v>
      </c>
      <c r="E39" s="16">
        <f>B39/2200</f>
        <v>2.800766100916992</v>
      </c>
      <c r="F39" s="16">
        <f>E39</f>
        <v>2.800766100916992</v>
      </c>
      <c r="G39" s="110">
        <f t="shared" ref="G39:G41" si="34">(D39-B39)/F39</f>
        <v>109.99999999999997</v>
      </c>
      <c r="H39" s="66"/>
      <c r="I39" s="23"/>
      <c r="J39" s="23"/>
      <c r="K39" s="20">
        <f>D39+I39-J39</f>
        <v>6469.7696931182518</v>
      </c>
      <c r="L39" s="88">
        <f>(0.7*B39)</f>
        <v>4313.1797954121676</v>
      </c>
      <c r="M39" s="115">
        <f>E39*50/B39</f>
        <v>2.2727272727272724E-2</v>
      </c>
      <c r="N39" s="87"/>
      <c r="O39" s="90"/>
      <c r="P39" s="22"/>
      <c r="Q39" s="20"/>
      <c r="R39" s="16">
        <f>R38+C39+I38</f>
        <v>6469.7696931182518</v>
      </c>
      <c r="S39" s="29">
        <f>(R39-(B3+SUM(I3:I38)))/(B3+SUM(I3:I38))</f>
        <v>2.234884846559126</v>
      </c>
      <c r="T39" s="56">
        <f t="shared" si="12"/>
        <v>2000</v>
      </c>
      <c r="U39" s="57">
        <f t="shared" si="13"/>
        <v>100</v>
      </c>
      <c r="V39" s="46">
        <f t="shared" si="4"/>
        <v>2100</v>
      </c>
      <c r="W39" s="46">
        <f t="shared" si="2"/>
        <v>100</v>
      </c>
      <c r="X39" s="47">
        <f t="shared" si="5"/>
        <v>2000</v>
      </c>
      <c r="Y39" s="70">
        <f t="shared" si="3"/>
        <v>10.583632271943721</v>
      </c>
      <c r="Z39" s="57">
        <f t="shared" si="26"/>
        <v>21167.264543887442</v>
      </c>
      <c r="AA39" s="46">
        <f t="shared" si="7"/>
        <v>1058.363227194372</v>
      </c>
      <c r="AB39" s="46">
        <f t="shared" si="8"/>
        <v>22225.627771081814</v>
      </c>
      <c r="AC39" s="46">
        <f t="shared" si="9"/>
        <v>100</v>
      </c>
      <c r="AD39" s="47">
        <f t="shared" si="10"/>
        <v>22325.627771081814</v>
      </c>
    </row>
    <row r="40" spans="1:30" s="24" customFormat="1">
      <c r="A40" s="1">
        <f>A39+7</f>
        <v>44759</v>
      </c>
      <c r="B40" s="19">
        <f>D39+I39-P39</f>
        <v>6469.7696931182518</v>
      </c>
      <c r="C40" s="73">
        <f>(B40*0.05)</f>
        <v>323.4884846559126</v>
      </c>
      <c r="D40" s="20">
        <f>B40+C40</f>
        <v>6793.2581777741643</v>
      </c>
      <c r="E40" s="16">
        <f>B40/2200</f>
        <v>2.9408044059628415</v>
      </c>
      <c r="F40" s="16">
        <f>E40</f>
        <v>2.9408044059628415</v>
      </c>
      <c r="G40" s="110">
        <f t="shared" si="34"/>
        <v>109.99999999999999</v>
      </c>
      <c r="H40" s="66"/>
      <c r="I40" s="23"/>
      <c r="J40" s="23"/>
      <c r="K40" s="20">
        <f>D40+I40-J40</f>
        <v>6793.2581777741643</v>
      </c>
      <c r="L40" s="88">
        <f>(0.7*B40)</f>
        <v>4528.8387851827756</v>
      </c>
      <c r="M40" s="115">
        <f t="shared" ref="M40:M41" si="35">E40*50/B40</f>
        <v>2.2727272727272728E-2</v>
      </c>
      <c r="N40" s="87"/>
      <c r="O40" s="90"/>
      <c r="P40" s="22"/>
      <c r="Q40" s="20"/>
      <c r="R40" s="16">
        <f>R39+C40+I39</f>
        <v>6793.2581777741643</v>
      </c>
      <c r="S40" s="29">
        <f>(R40-(B3+SUM(I3:I39)))/(B3+SUM(I3:I39))</f>
        <v>2.396629088887082</v>
      </c>
      <c r="T40" s="48">
        <f t="shared" si="12"/>
        <v>2000</v>
      </c>
      <c r="U40" s="49">
        <f t="shared" si="13"/>
        <v>100</v>
      </c>
      <c r="V40" s="50">
        <f t="shared" si="4"/>
        <v>2100</v>
      </c>
      <c r="W40" s="50">
        <f t="shared" si="2"/>
        <v>100</v>
      </c>
      <c r="X40" s="51">
        <f t="shared" si="5"/>
        <v>2000</v>
      </c>
      <c r="Y40" s="71">
        <f t="shared" si="3"/>
        <v>11.162813885540906</v>
      </c>
      <c r="Z40" s="49">
        <f t="shared" si="26"/>
        <v>22325.627771081814</v>
      </c>
      <c r="AA40" s="50">
        <f t="shared" si="7"/>
        <v>1116.2813885540907</v>
      </c>
      <c r="AB40" s="50">
        <f t="shared" si="8"/>
        <v>23441.909159635903</v>
      </c>
      <c r="AC40" s="50">
        <f t="shared" si="9"/>
        <v>100</v>
      </c>
      <c r="AD40" s="51">
        <f t="shared" si="10"/>
        <v>23541.909159635903</v>
      </c>
    </row>
    <row r="41" spans="1:30" s="24" customFormat="1" ht="15" thickBot="1">
      <c r="A41" s="1">
        <f>A40+7</f>
        <v>44766</v>
      </c>
      <c r="B41" s="19">
        <f>D40+I40-P40</f>
        <v>6793.2581777741643</v>
      </c>
      <c r="C41" s="73">
        <f>(B41*0.05)</f>
        <v>339.66290888870822</v>
      </c>
      <c r="D41" s="20">
        <f>B41+C41</f>
        <v>7132.9210866628728</v>
      </c>
      <c r="E41" s="16">
        <f>B41/2200</f>
        <v>3.087844626260984</v>
      </c>
      <c r="F41" s="16">
        <f>E41</f>
        <v>3.087844626260984</v>
      </c>
      <c r="G41" s="110">
        <f t="shared" si="34"/>
        <v>110.00000000000007</v>
      </c>
      <c r="H41" s="66"/>
      <c r="I41" s="23"/>
      <c r="J41" s="23"/>
      <c r="K41" s="20">
        <f>D41+I41-J41</f>
        <v>7132.9210866628728</v>
      </c>
      <c r="L41" s="88">
        <f>(0.7*B41)</f>
        <v>4755.2807244419146</v>
      </c>
      <c r="M41" s="115">
        <f t="shared" si="35"/>
        <v>2.2727272727272728E-2</v>
      </c>
      <c r="N41" s="87"/>
      <c r="O41" s="90"/>
      <c r="P41" s="22"/>
      <c r="Q41" s="20"/>
      <c r="R41" s="16">
        <f>R40+C41+I40</f>
        <v>7132.9210866628728</v>
      </c>
      <c r="S41" s="29">
        <f>(R41-(B3+SUM(I3:I40)))/(B3+SUM(I3:I40))</f>
        <v>2.5664605433314365</v>
      </c>
      <c r="T41" s="48">
        <f t="shared" si="12"/>
        <v>2000</v>
      </c>
      <c r="U41" s="49">
        <f t="shared" si="13"/>
        <v>100</v>
      </c>
      <c r="V41" s="50">
        <f t="shared" si="4"/>
        <v>2100</v>
      </c>
      <c r="W41" s="50">
        <f t="shared" si="2"/>
        <v>100</v>
      </c>
      <c r="X41" s="51">
        <f t="shared" si="5"/>
        <v>2000</v>
      </c>
      <c r="Y41" s="71">
        <f t="shared" si="3"/>
        <v>11.770954579817952</v>
      </c>
      <c r="Z41" s="49">
        <f t="shared" si="26"/>
        <v>23541.909159635903</v>
      </c>
      <c r="AA41" s="50">
        <f t="shared" si="7"/>
        <v>1177.0954579817951</v>
      </c>
      <c r="AB41" s="50">
        <f t="shared" si="8"/>
        <v>24719.004617617698</v>
      </c>
      <c r="AC41" s="50">
        <f t="shared" si="9"/>
        <v>100</v>
      </c>
      <c r="AD41" s="51">
        <f t="shared" si="10"/>
        <v>24819.004617617698</v>
      </c>
    </row>
    <row r="42" spans="1:30" s="24" customFormat="1" ht="15" thickBot="1">
      <c r="A42" s="2"/>
      <c r="B42" s="3"/>
      <c r="C42" s="4"/>
      <c r="D42" s="4"/>
      <c r="E42" s="4"/>
      <c r="F42" s="4"/>
      <c r="G42" s="4"/>
      <c r="H42" s="65"/>
      <c r="I42" s="4"/>
      <c r="J42" s="4"/>
      <c r="K42" s="4"/>
      <c r="L42" s="5"/>
      <c r="M42" s="4"/>
      <c r="N42" s="4"/>
      <c r="O42" s="4"/>
      <c r="P42" s="4"/>
      <c r="Q42" s="4"/>
      <c r="R42" s="4"/>
      <c r="S42" s="30"/>
      <c r="T42" s="52">
        <f t="shared" si="12"/>
        <v>2000</v>
      </c>
      <c r="U42" s="53">
        <f t="shared" si="13"/>
        <v>100</v>
      </c>
      <c r="V42" s="54">
        <f t="shared" si="4"/>
        <v>2100</v>
      </c>
      <c r="W42" s="54">
        <f t="shared" si="2"/>
        <v>100</v>
      </c>
      <c r="X42" s="55">
        <f t="shared" si="5"/>
        <v>2000</v>
      </c>
      <c r="Y42" s="72">
        <f t="shared" si="3"/>
        <v>12.409502308808849</v>
      </c>
      <c r="Z42" s="53">
        <f t="shared" si="26"/>
        <v>24819.004617617698</v>
      </c>
      <c r="AA42" s="54">
        <f t="shared" si="7"/>
        <v>1240.9502308808849</v>
      </c>
      <c r="AB42" s="54">
        <f t="shared" si="8"/>
        <v>26059.954848498583</v>
      </c>
      <c r="AC42" s="54">
        <f t="shared" si="9"/>
        <v>100</v>
      </c>
      <c r="AD42" s="55">
        <f t="shared" si="10"/>
        <v>26159.954848498583</v>
      </c>
    </row>
    <row r="43" spans="1:30" s="24" customFormat="1">
      <c r="A43" s="1">
        <f>A41+7</f>
        <v>44773</v>
      </c>
      <c r="B43" s="19">
        <f>D41+I41-P41</f>
        <v>7132.9210866628728</v>
      </c>
      <c r="C43" s="73">
        <f>(B43*0.05)</f>
        <v>356.64605433314364</v>
      </c>
      <c r="D43" s="16">
        <f>B43+C43</f>
        <v>7489.567140996016</v>
      </c>
      <c r="E43" s="16">
        <f>B43/2200</f>
        <v>3.2422368575740332</v>
      </c>
      <c r="F43" s="16">
        <f>E43</f>
        <v>3.2422368575740332</v>
      </c>
      <c r="G43" s="111">
        <f>(D43-B43)/F43</f>
        <v>109.99999999999986</v>
      </c>
      <c r="H43" s="66"/>
      <c r="I43" s="23"/>
      <c r="J43" s="23"/>
      <c r="K43" s="16">
        <f>D43+I43-J43</f>
        <v>7489.567140996016</v>
      </c>
      <c r="L43" s="88">
        <f>(0.7*B43)</f>
        <v>4993.0447606640109</v>
      </c>
      <c r="M43" s="115">
        <f>E43*50/B43</f>
        <v>2.2727272727272728E-2</v>
      </c>
      <c r="N43" s="87"/>
      <c r="O43" s="90"/>
      <c r="P43" s="22"/>
      <c r="Q43" s="20"/>
      <c r="R43" s="16">
        <f>R41+C43+I41</f>
        <v>7489.567140996016</v>
      </c>
      <c r="S43" s="29">
        <f>(R43-(B3+SUM(I3:I41)))/(B3+SUM(I3:I41))</f>
        <v>2.7447835704980079</v>
      </c>
      <c r="T43" s="56">
        <f t="shared" si="12"/>
        <v>2000</v>
      </c>
      <c r="U43" s="57">
        <f t="shared" si="13"/>
        <v>100</v>
      </c>
      <c r="V43" s="46">
        <f t="shared" si="4"/>
        <v>2100</v>
      </c>
      <c r="W43" s="46">
        <f t="shared" si="2"/>
        <v>100</v>
      </c>
      <c r="X43" s="47">
        <f t="shared" si="5"/>
        <v>2000</v>
      </c>
      <c r="Y43" s="70">
        <f t="shared" si="3"/>
        <v>13.079977424249291</v>
      </c>
      <c r="Z43" s="57">
        <f t="shared" si="26"/>
        <v>26159.954848498583</v>
      </c>
      <c r="AA43" s="46">
        <f t="shared" si="7"/>
        <v>1307.9977424249291</v>
      </c>
      <c r="AB43" s="46">
        <f t="shared" si="8"/>
        <v>27467.952590923513</v>
      </c>
      <c r="AC43" s="46">
        <f t="shared" si="9"/>
        <v>100</v>
      </c>
      <c r="AD43" s="47">
        <f t="shared" si="10"/>
        <v>27567.952590923513</v>
      </c>
    </row>
    <row r="44" spans="1:30" s="24" customFormat="1">
      <c r="A44" s="1">
        <f>A43+7</f>
        <v>44780</v>
      </c>
      <c r="B44" s="19">
        <f>D43+I43-P43</f>
        <v>7489.567140996016</v>
      </c>
      <c r="C44" s="73">
        <f t="shared" ref="C44" si="36">(B44*0.05)</f>
        <v>374.47835704980082</v>
      </c>
      <c r="D44" s="20">
        <f>B44+C44</f>
        <v>7864.0454980458171</v>
      </c>
      <c r="E44" s="16">
        <f>B44/2200</f>
        <v>3.4043487004527346</v>
      </c>
      <c r="F44" s="16">
        <f>E44</f>
        <v>3.4043487004527346</v>
      </c>
      <c r="G44" s="110">
        <f t="shared" ref="G44:G46" si="37">(D44-B44)/F44</f>
        <v>110.0000000000001</v>
      </c>
      <c r="H44" s="66"/>
      <c r="I44" s="23"/>
      <c r="J44" s="23"/>
      <c r="K44" s="20">
        <f>D44+I44-J44</f>
        <v>7864.0454980458171</v>
      </c>
      <c r="L44" s="88">
        <f>(0.7*B44)</f>
        <v>5242.6969986972108</v>
      </c>
      <c r="M44" s="115">
        <f>E44*50/B44</f>
        <v>2.2727272727272728E-2</v>
      </c>
      <c r="N44" s="87"/>
      <c r="O44" s="90"/>
      <c r="P44" s="22"/>
      <c r="Q44" s="20"/>
      <c r="R44" s="16">
        <f>R43+C44+I43</f>
        <v>7864.0454980458171</v>
      </c>
      <c r="S44" s="29">
        <f>(R44-(B3+SUM(I3:I43)))/(B3+SUM(I3:I43))</f>
        <v>2.9320227490229085</v>
      </c>
      <c r="T44" s="48">
        <f t="shared" si="12"/>
        <v>2000</v>
      </c>
      <c r="U44" s="49">
        <f t="shared" si="13"/>
        <v>100</v>
      </c>
      <c r="V44" s="50">
        <f t="shared" si="4"/>
        <v>2100</v>
      </c>
      <c r="W44" s="50">
        <f t="shared" si="2"/>
        <v>100</v>
      </c>
      <c r="X44" s="51">
        <f t="shared" si="5"/>
        <v>2000</v>
      </c>
      <c r="Y44" s="71">
        <f t="shared" si="3"/>
        <v>13.783976295461756</v>
      </c>
      <c r="Z44" s="49">
        <f t="shared" si="26"/>
        <v>27567.952590923513</v>
      </c>
      <c r="AA44" s="50">
        <f t="shared" si="7"/>
        <v>1378.3976295461755</v>
      </c>
      <c r="AB44" s="50">
        <f t="shared" si="8"/>
        <v>28946.350220469689</v>
      </c>
      <c r="AC44" s="50">
        <f t="shared" si="9"/>
        <v>100</v>
      </c>
      <c r="AD44" s="51">
        <f t="shared" si="10"/>
        <v>29046.350220469689</v>
      </c>
    </row>
    <row r="45" spans="1:30" s="24" customFormat="1">
      <c r="A45" s="1">
        <f>A44+7</f>
        <v>44787</v>
      </c>
      <c r="B45" s="19">
        <f>D44+I44-P44</f>
        <v>7864.0454980458171</v>
      </c>
      <c r="C45" s="73">
        <f>(B45*0.05)</f>
        <v>393.20227490229087</v>
      </c>
      <c r="D45" s="20">
        <f>B45+C45</f>
        <v>8257.2477729481088</v>
      </c>
      <c r="E45" s="16">
        <f>B45/2200</f>
        <v>3.5745661354753713</v>
      </c>
      <c r="F45" s="16">
        <f>E45</f>
        <v>3.5745661354753713</v>
      </c>
      <c r="G45" s="110">
        <f t="shared" si="37"/>
        <v>110.00000000000024</v>
      </c>
      <c r="H45" s="66"/>
      <c r="I45" s="23"/>
      <c r="J45" s="23"/>
      <c r="K45" s="20">
        <f>D45+I45-J45</f>
        <v>8257.2477729481088</v>
      </c>
      <c r="L45" s="88">
        <f>(0.7*B45)</f>
        <v>5504.8318486320713</v>
      </c>
      <c r="M45" s="115">
        <f t="shared" ref="M45:M46" si="38">E45*50/B45</f>
        <v>2.2727272727272728E-2</v>
      </c>
      <c r="N45" s="87"/>
      <c r="O45" s="90"/>
      <c r="P45" s="22"/>
      <c r="Q45" s="20"/>
      <c r="R45" s="16">
        <f>R44+C45+I44</f>
        <v>8257.2477729481088</v>
      </c>
      <c r="S45" s="29">
        <f>(R45-(B3+SUM(I3:I44)))/(B3+SUM(I3:I44))</f>
        <v>3.1286238864740543</v>
      </c>
      <c r="T45" s="48">
        <f t="shared" si="12"/>
        <v>2000</v>
      </c>
      <c r="U45" s="49">
        <f t="shared" si="13"/>
        <v>100</v>
      </c>
      <c r="V45" s="50">
        <f t="shared" si="4"/>
        <v>2100</v>
      </c>
      <c r="W45" s="50">
        <f t="shared" si="2"/>
        <v>100</v>
      </c>
      <c r="X45" s="51">
        <f t="shared" si="5"/>
        <v>2000</v>
      </c>
      <c r="Y45" s="71">
        <f t="shared" si="3"/>
        <v>14.523175110234844</v>
      </c>
      <c r="Z45" s="49">
        <f t="shared" si="26"/>
        <v>29046.350220469689</v>
      </c>
      <c r="AA45" s="50">
        <f t="shared" si="7"/>
        <v>1452.3175110234843</v>
      </c>
      <c r="AB45" s="50">
        <f t="shared" si="8"/>
        <v>30498.667731493173</v>
      </c>
      <c r="AC45" s="50">
        <f t="shared" si="9"/>
        <v>100</v>
      </c>
      <c r="AD45" s="51">
        <f t="shared" si="10"/>
        <v>30598.667731493173</v>
      </c>
    </row>
    <row r="46" spans="1:30" s="24" customFormat="1" ht="15" thickBot="1">
      <c r="A46" s="1">
        <f>A45+7</f>
        <v>44794</v>
      </c>
      <c r="B46" s="19">
        <f>D45+I45-P45</f>
        <v>8257.2477729481088</v>
      </c>
      <c r="C46" s="73">
        <f>(B46*0.05)</f>
        <v>412.86238864740545</v>
      </c>
      <c r="D46" s="20">
        <f>B46+C46</f>
        <v>8670.110161595514</v>
      </c>
      <c r="E46" s="16">
        <f>B46/2200</f>
        <v>3.7532944422491403</v>
      </c>
      <c r="F46" s="16">
        <f>E46</f>
        <v>3.7532944422491403</v>
      </c>
      <c r="G46" s="110">
        <f t="shared" si="37"/>
        <v>109.99999999999993</v>
      </c>
      <c r="H46" s="67"/>
      <c r="I46" s="25"/>
      <c r="J46" s="25"/>
      <c r="K46" s="20">
        <f>D46+I46-J46</f>
        <v>8670.110161595514</v>
      </c>
      <c r="L46" s="88">
        <f>(0.7*B46)</f>
        <v>5780.073441063676</v>
      </c>
      <c r="M46" s="115">
        <f t="shared" si="38"/>
        <v>2.2727272727272728E-2</v>
      </c>
      <c r="N46" s="87"/>
      <c r="O46" s="90"/>
      <c r="P46" s="22"/>
      <c r="Q46" s="20"/>
      <c r="R46" s="16">
        <f>R45+C46+I45</f>
        <v>8670.110161595514</v>
      </c>
      <c r="S46" s="29">
        <f>(R46-(B3+SUM(I3:I45)))/(B3+SUM(I3:I45))</f>
        <v>3.335055080797757</v>
      </c>
      <c r="T46" s="52">
        <f t="shared" si="12"/>
        <v>2000</v>
      </c>
      <c r="U46" s="53">
        <f t="shared" si="13"/>
        <v>100</v>
      </c>
      <c r="V46" s="54">
        <f t="shared" si="4"/>
        <v>2100</v>
      </c>
      <c r="W46" s="54">
        <f t="shared" si="2"/>
        <v>100</v>
      </c>
      <c r="X46" s="55">
        <f t="shared" si="5"/>
        <v>2000</v>
      </c>
      <c r="Y46" s="72">
        <f t="shared" si="3"/>
        <v>15.299333865746586</v>
      </c>
      <c r="Z46" s="53">
        <f t="shared" si="26"/>
        <v>30598.667731493173</v>
      </c>
      <c r="AA46" s="54">
        <f t="shared" si="7"/>
        <v>1529.9333865746587</v>
      </c>
      <c r="AB46" s="54">
        <f t="shared" si="8"/>
        <v>32128.601118067832</v>
      </c>
      <c r="AC46" s="54">
        <f t="shared" si="9"/>
        <v>100</v>
      </c>
      <c r="AD46" s="55">
        <f t="shared" si="10"/>
        <v>32228.601118067832</v>
      </c>
    </row>
    <row r="47" spans="1:30" s="24" customFormat="1" ht="15" thickBot="1">
      <c r="A47" s="2"/>
      <c r="B47" s="3"/>
      <c r="C47" s="4"/>
      <c r="D47" s="4"/>
      <c r="E47" s="4"/>
      <c r="F47" s="4"/>
      <c r="G47" s="4"/>
      <c r="H47" s="65"/>
      <c r="I47" s="4"/>
      <c r="J47" s="4"/>
      <c r="K47" s="4"/>
      <c r="L47" s="5"/>
      <c r="M47" s="4"/>
      <c r="N47" s="4"/>
      <c r="O47" s="4"/>
      <c r="P47" s="4"/>
      <c r="Q47" s="4"/>
      <c r="R47" s="4"/>
      <c r="S47" s="30"/>
      <c r="T47" s="56">
        <f t="shared" si="12"/>
        <v>2000</v>
      </c>
      <c r="U47" s="57">
        <f t="shared" si="13"/>
        <v>100</v>
      </c>
      <c r="V47" s="46">
        <f t="shared" si="4"/>
        <v>2100</v>
      </c>
      <c r="W47" s="46">
        <f t="shared" si="2"/>
        <v>100</v>
      </c>
      <c r="X47" s="47">
        <f t="shared" si="5"/>
        <v>2000</v>
      </c>
      <c r="Y47" s="70">
        <f t="shared" si="3"/>
        <v>16.114300559033918</v>
      </c>
      <c r="Z47" s="57">
        <f t="shared" si="26"/>
        <v>32228.601118067832</v>
      </c>
      <c r="AA47" s="46">
        <f t="shared" si="7"/>
        <v>1611.4300559033918</v>
      </c>
      <c r="AB47" s="46">
        <f t="shared" si="8"/>
        <v>33840.031173971227</v>
      </c>
      <c r="AC47" s="46">
        <f t="shared" si="9"/>
        <v>100</v>
      </c>
      <c r="AD47" s="47">
        <f t="shared" si="10"/>
        <v>33940.031173971227</v>
      </c>
    </row>
    <row r="48" spans="1:30" s="24" customFormat="1">
      <c r="A48" s="1">
        <f>A46+7</f>
        <v>44801</v>
      </c>
      <c r="B48" s="19">
        <f>D46+I46-P46</f>
        <v>8670.110161595514</v>
      </c>
      <c r="C48" s="73">
        <f>(B48*0.05)</f>
        <v>433.50550807977572</v>
      </c>
      <c r="D48" s="16">
        <f>B48+C48</f>
        <v>9103.6156696752896</v>
      </c>
      <c r="E48" s="16">
        <f>B48/2200</f>
        <v>3.9409591643615971</v>
      </c>
      <c r="F48" s="16">
        <f>E48</f>
        <v>3.9409591643615971</v>
      </c>
      <c r="G48" s="111">
        <f>(D48-B48)/F48</f>
        <v>109.99999999999999</v>
      </c>
      <c r="H48" s="66">
        <f>Y3</f>
        <v>0</v>
      </c>
      <c r="I48" s="23"/>
      <c r="J48" s="23"/>
      <c r="K48" s="16">
        <f>D48+I48-J48</f>
        <v>9103.6156696752896</v>
      </c>
      <c r="L48" s="88">
        <f>(0.7*B48)</f>
        <v>6069.0771131168594</v>
      </c>
      <c r="M48" s="115">
        <f>E48*50/B48</f>
        <v>2.2727272727272728E-2</v>
      </c>
      <c r="N48" s="87"/>
      <c r="O48" s="90"/>
      <c r="P48" s="22"/>
      <c r="Q48" s="20"/>
      <c r="R48" s="16">
        <f>R46+C48+I46</f>
        <v>9103.6156696752896</v>
      </c>
      <c r="S48" s="29">
        <f>(R48-(B3+SUM(I3:I46)))/(B3+SUM(I3:I46))</f>
        <v>3.551807834837645</v>
      </c>
      <c r="T48" s="48">
        <f t="shared" si="12"/>
        <v>2000</v>
      </c>
      <c r="U48" s="49">
        <f t="shared" si="13"/>
        <v>100</v>
      </c>
      <c r="V48" s="50">
        <f t="shared" si="4"/>
        <v>2100</v>
      </c>
      <c r="W48" s="50">
        <f t="shared" si="2"/>
        <v>100</v>
      </c>
      <c r="X48" s="51">
        <f t="shared" si="5"/>
        <v>2000</v>
      </c>
      <c r="Y48" s="71">
        <f t="shared" si="3"/>
        <v>16.970015586985614</v>
      </c>
      <c r="Z48" s="49">
        <f t="shared" si="26"/>
        <v>33940.031173971227</v>
      </c>
      <c r="AA48" s="50">
        <f t="shared" si="7"/>
        <v>1697.0015586985614</v>
      </c>
      <c r="AB48" s="50">
        <f t="shared" si="8"/>
        <v>35637.032732669788</v>
      </c>
      <c r="AC48" s="50">
        <f t="shared" si="9"/>
        <v>100</v>
      </c>
      <c r="AD48" s="51">
        <f t="shared" si="10"/>
        <v>35737.032732669788</v>
      </c>
    </row>
    <row r="49" spans="1:32" s="24" customFormat="1">
      <c r="A49" s="1">
        <f>A48+7</f>
        <v>44808</v>
      </c>
      <c r="B49" s="19">
        <f>D48+I48-P48</f>
        <v>9103.6156696752896</v>
      </c>
      <c r="C49" s="73">
        <f t="shared" ref="C49" si="39">(B49*0.05)</f>
        <v>455.18078348376451</v>
      </c>
      <c r="D49" s="20">
        <f>B49+C49</f>
        <v>9558.7964531590533</v>
      </c>
      <c r="E49" s="16">
        <f>B49/2200</f>
        <v>4.1380071225796771</v>
      </c>
      <c r="F49" s="16">
        <f>E49</f>
        <v>4.1380071225796771</v>
      </c>
      <c r="G49" s="110">
        <f t="shared" ref="G49:G51" si="40">(D49-B49)/F49</f>
        <v>109.9999999999998</v>
      </c>
      <c r="H49" s="66">
        <f>Y4</f>
        <v>1.1000000000000001</v>
      </c>
      <c r="I49" s="23"/>
      <c r="J49" s="23"/>
      <c r="K49" s="20">
        <f>D49+I49-J49</f>
        <v>9558.7964531590533</v>
      </c>
      <c r="L49" s="88">
        <f>(0.7*B49)</f>
        <v>6372.5309687727022</v>
      </c>
      <c r="M49" s="115">
        <f>E49*50/B49</f>
        <v>2.2727272727272724E-2</v>
      </c>
      <c r="N49" s="87"/>
      <c r="O49" s="90"/>
      <c r="P49" s="22"/>
      <c r="Q49" s="20"/>
      <c r="R49" s="16">
        <f>R48+C49+I48</f>
        <v>9558.7964531590533</v>
      </c>
      <c r="S49" s="29">
        <f>(R49-(B3+SUM(I3:I48)))/(B3+SUM(I3:I48))</f>
        <v>3.7793982265795267</v>
      </c>
      <c r="T49" s="48">
        <f t="shared" si="12"/>
        <v>2000</v>
      </c>
      <c r="U49" s="49">
        <f t="shared" si="13"/>
        <v>100</v>
      </c>
      <c r="V49" s="50">
        <f t="shared" si="4"/>
        <v>2100</v>
      </c>
      <c r="W49" s="50">
        <f t="shared" si="2"/>
        <v>100</v>
      </c>
      <c r="X49" s="51">
        <f t="shared" si="5"/>
        <v>2000</v>
      </c>
      <c r="Y49" s="71">
        <f t="shared" si="3"/>
        <v>17.868516366334894</v>
      </c>
      <c r="Z49" s="49">
        <f t="shared" si="26"/>
        <v>35737.032732669788</v>
      </c>
      <c r="AA49" s="50">
        <f t="shared" si="7"/>
        <v>1786.8516366334895</v>
      </c>
      <c r="AB49" s="50">
        <f t="shared" si="8"/>
        <v>37523.884369303276</v>
      </c>
      <c r="AC49" s="50">
        <f t="shared" si="9"/>
        <v>100</v>
      </c>
      <c r="AD49" s="51">
        <f t="shared" si="10"/>
        <v>37623.884369303276</v>
      </c>
    </row>
    <row r="50" spans="1:32" s="24" customFormat="1" ht="15" thickBot="1">
      <c r="A50" s="1">
        <f>A49+7</f>
        <v>44815</v>
      </c>
      <c r="B50" s="19">
        <f>D49+I49-P49</f>
        <v>9558.7964531590533</v>
      </c>
      <c r="C50" s="73">
        <f>(B50*0.05)</f>
        <v>477.93982265795267</v>
      </c>
      <c r="D50" s="20">
        <f>B50+C50</f>
        <v>10036.736275817006</v>
      </c>
      <c r="E50" s="16">
        <f>B50/2200</f>
        <v>4.3449074787086603</v>
      </c>
      <c r="F50" s="16">
        <f>E50</f>
        <v>4.3449074787086603</v>
      </c>
      <c r="G50" s="110">
        <f t="shared" si="40"/>
        <v>109.99999999999994</v>
      </c>
      <c r="H50" s="66">
        <f>Y5</f>
        <v>1.2050000000000001</v>
      </c>
      <c r="I50" s="23"/>
      <c r="J50" s="23"/>
      <c r="K50" s="20">
        <f>D50+I50-J50</f>
        <v>10036.736275817006</v>
      </c>
      <c r="L50" s="88">
        <f>(0.7*B50)</f>
        <v>6691.1575172113371</v>
      </c>
      <c r="M50" s="115">
        <f t="shared" ref="M50:M51" si="41">E50*50/B50</f>
        <v>2.2727272727272724E-2</v>
      </c>
      <c r="N50" s="87"/>
      <c r="O50" s="90"/>
      <c r="P50" s="22"/>
      <c r="Q50" s="20"/>
      <c r="R50" s="16">
        <f>R49+C50+I49</f>
        <v>10036.736275817006</v>
      </c>
      <c r="S50" s="29">
        <f>(R50-(B3+SUM(I3:I49)))/(B3+SUM(I3:I49))</f>
        <v>4.018368137908503</v>
      </c>
      <c r="T50" s="52">
        <f t="shared" si="12"/>
        <v>2000</v>
      </c>
      <c r="U50" s="53">
        <f t="shared" si="13"/>
        <v>100</v>
      </c>
      <c r="V50" s="54">
        <f t="shared" si="4"/>
        <v>2100</v>
      </c>
      <c r="W50" s="54">
        <f t="shared" si="2"/>
        <v>100</v>
      </c>
      <c r="X50" s="55">
        <f t="shared" si="5"/>
        <v>2000</v>
      </c>
      <c r="Y50" s="72">
        <f t="shared" si="3"/>
        <v>18.811942184651638</v>
      </c>
      <c r="Z50" s="53">
        <f t="shared" si="26"/>
        <v>37623.884369303276</v>
      </c>
      <c r="AA50" s="54">
        <f t="shared" si="7"/>
        <v>1881.1942184651639</v>
      </c>
      <c r="AB50" s="54">
        <f t="shared" si="8"/>
        <v>39505.078587768439</v>
      </c>
      <c r="AC50" s="54">
        <f t="shared" si="9"/>
        <v>100</v>
      </c>
      <c r="AD50" s="55">
        <f t="shared" si="10"/>
        <v>39605.078587768439</v>
      </c>
    </row>
    <row r="51" spans="1:32" s="24" customFormat="1" ht="15" thickBot="1">
      <c r="A51" s="1">
        <f>A50+7</f>
        <v>44822</v>
      </c>
      <c r="B51" s="19">
        <f>D50+I50-P50</f>
        <v>10036.736275817006</v>
      </c>
      <c r="C51" s="73">
        <f>(B51*0.05)</f>
        <v>501.83681379085033</v>
      </c>
      <c r="D51" s="20">
        <f>B51+C51</f>
        <v>10538.573089607857</v>
      </c>
      <c r="E51" s="16">
        <f>B51/2200</f>
        <v>4.5621528526440933</v>
      </c>
      <c r="F51" s="16">
        <f>E51</f>
        <v>4.5621528526440933</v>
      </c>
      <c r="G51" s="110">
        <f t="shared" si="40"/>
        <v>110.00000000000017</v>
      </c>
      <c r="H51" s="66">
        <f>Y6</f>
        <v>1.31525</v>
      </c>
      <c r="I51" s="25"/>
      <c r="J51" s="25"/>
      <c r="K51" s="20">
        <f>D51+I51-J51</f>
        <v>10538.573089607857</v>
      </c>
      <c r="L51" s="88">
        <f>(0.7*B51)</f>
        <v>7025.7153930719032</v>
      </c>
      <c r="M51" s="115">
        <f t="shared" si="41"/>
        <v>2.2727272727272724E-2</v>
      </c>
      <c r="N51" s="87"/>
      <c r="O51" s="91"/>
      <c r="P51" s="22"/>
      <c r="Q51" s="20"/>
      <c r="R51" s="16">
        <f>R50+C51+I50</f>
        <v>10538.573089607857</v>
      </c>
      <c r="S51" s="29">
        <f>(R51-(B3+SUM(I3:I50)))/(B3+SUM(I3:I50))</f>
        <v>4.2692865448039283</v>
      </c>
      <c r="T51" s="56">
        <f t="shared" si="12"/>
        <v>2000</v>
      </c>
      <c r="U51" s="57">
        <f t="shared" si="13"/>
        <v>100</v>
      </c>
      <c r="V51" s="46">
        <f t="shared" si="4"/>
        <v>2100</v>
      </c>
      <c r="W51" s="46">
        <f t="shared" si="2"/>
        <v>100</v>
      </c>
      <c r="X51" s="47">
        <f t="shared" si="5"/>
        <v>2000</v>
      </c>
      <c r="Y51" s="70">
        <f t="shared" si="3"/>
        <v>19.80253929388422</v>
      </c>
      <c r="Z51" s="57">
        <f t="shared" si="26"/>
        <v>39605.078587768439</v>
      </c>
      <c r="AA51" s="46">
        <f t="shared" si="7"/>
        <v>1980.253929388422</v>
      </c>
      <c r="AB51" s="46">
        <f t="shared" si="8"/>
        <v>41585.332517156858</v>
      </c>
      <c r="AC51" s="46">
        <f t="shared" si="9"/>
        <v>100</v>
      </c>
      <c r="AD51" s="47">
        <f t="shared" si="10"/>
        <v>41685.332517156858</v>
      </c>
    </row>
    <row r="52" spans="1:32" ht="15" thickBot="1">
      <c r="A52" s="2"/>
      <c r="B52" s="3"/>
      <c r="C52" s="14"/>
      <c r="D52" s="4"/>
      <c r="E52" s="4"/>
      <c r="F52" s="4"/>
      <c r="G52" s="4"/>
      <c r="H52" s="65"/>
      <c r="I52" s="4"/>
      <c r="J52" s="4"/>
      <c r="K52" s="4"/>
      <c r="L52" s="5"/>
      <c r="M52" s="4"/>
      <c r="N52" s="4"/>
      <c r="O52" s="4"/>
      <c r="P52" s="4"/>
      <c r="Q52" s="4"/>
      <c r="R52" s="4"/>
      <c r="S52" s="30"/>
      <c r="T52" s="48">
        <f t="shared" si="12"/>
        <v>2000</v>
      </c>
      <c r="U52" s="49">
        <f t="shared" si="13"/>
        <v>100</v>
      </c>
      <c r="V52" s="50">
        <f t="shared" si="4"/>
        <v>2100</v>
      </c>
      <c r="W52" s="50">
        <f t="shared" si="2"/>
        <v>100</v>
      </c>
      <c r="X52" s="51">
        <f t="shared" si="5"/>
        <v>2000</v>
      </c>
      <c r="Y52" s="71">
        <f t="shared" si="3"/>
        <v>20.842666258578429</v>
      </c>
      <c r="Z52" s="49">
        <f t="shared" si="26"/>
        <v>41685.332517156858</v>
      </c>
      <c r="AA52" s="50">
        <f t="shared" si="7"/>
        <v>2084.2666258578429</v>
      </c>
      <c r="AB52" s="50">
        <f t="shared" si="8"/>
        <v>43769.599143014697</v>
      </c>
      <c r="AC52" s="50">
        <f t="shared" si="9"/>
        <v>100</v>
      </c>
      <c r="AD52" s="51">
        <f t="shared" si="10"/>
        <v>43869.599143014697</v>
      </c>
      <c r="AF52" s="24"/>
    </row>
    <row r="53" spans="1:32" s="24" customFormat="1">
      <c r="A53" s="1">
        <f>A51+7</f>
        <v>44829</v>
      </c>
      <c r="B53" s="19">
        <f>D51+I51-P51</f>
        <v>10538.573089607857</v>
      </c>
      <c r="C53" s="73">
        <f>(B53*0.05)</f>
        <v>526.92865448039288</v>
      </c>
      <c r="D53" s="16">
        <f>B53+C53</f>
        <v>11065.501744088249</v>
      </c>
      <c r="E53" s="16">
        <f>B53/2200</f>
        <v>4.7902604952762982</v>
      </c>
      <c r="F53" s="16">
        <f>E53</f>
        <v>4.7902604952762982</v>
      </c>
      <c r="G53" s="111">
        <f>(D53-B53)/F53</f>
        <v>109.99999999999997</v>
      </c>
      <c r="H53" s="66">
        <f>Y7</f>
        <v>1.4310125</v>
      </c>
      <c r="I53" s="23"/>
      <c r="J53" s="23"/>
      <c r="K53" s="16">
        <f>D53+I53-J53</f>
        <v>11065.501744088249</v>
      </c>
      <c r="L53" s="88">
        <f>(0.7*B53)</f>
        <v>7377.0011627254989</v>
      </c>
      <c r="M53" s="115">
        <f>E53*50/B53</f>
        <v>2.2727272727272724E-2</v>
      </c>
      <c r="N53" s="87"/>
      <c r="O53" s="90"/>
      <c r="P53" s="22"/>
      <c r="Q53" s="20"/>
      <c r="R53" s="16">
        <f>R51+C53+I51</f>
        <v>11065.501744088249</v>
      </c>
      <c r="S53" s="29">
        <f>(R53-(B3+SUM(I3:I51)))/(B3+SUM(I3:I51))</f>
        <v>4.532750872044125</v>
      </c>
      <c r="T53" s="48">
        <f t="shared" si="12"/>
        <v>2000</v>
      </c>
      <c r="U53" s="49">
        <f t="shared" si="13"/>
        <v>100</v>
      </c>
      <c r="V53" s="50">
        <f t="shared" si="4"/>
        <v>2100</v>
      </c>
      <c r="W53" s="50">
        <f t="shared" si="2"/>
        <v>100</v>
      </c>
      <c r="X53" s="51">
        <f t="shared" si="5"/>
        <v>2000</v>
      </c>
      <c r="Y53" s="71">
        <f t="shared" si="3"/>
        <v>21.934799571507348</v>
      </c>
      <c r="Z53" s="49">
        <f t="shared" si="26"/>
        <v>43869.599143014697</v>
      </c>
      <c r="AA53" s="50">
        <f t="shared" si="7"/>
        <v>2193.4799571507347</v>
      </c>
      <c r="AB53" s="50">
        <f t="shared" si="8"/>
        <v>46063.079100165429</v>
      </c>
      <c r="AC53" s="50">
        <f t="shared" si="9"/>
        <v>100</v>
      </c>
      <c r="AD53" s="51">
        <f t="shared" si="10"/>
        <v>46163.079100165429</v>
      </c>
    </row>
    <row r="54" spans="1:32" s="24" customFormat="1" ht="15" thickBot="1">
      <c r="A54" s="1">
        <f>A53+7</f>
        <v>44836</v>
      </c>
      <c r="B54" s="19">
        <f>D53+I53-P53</f>
        <v>11065.501744088249</v>
      </c>
      <c r="C54" s="73">
        <f t="shared" ref="C54" si="42">(B54*0.05)</f>
        <v>553.27508720441244</v>
      </c>
      <c r="D54" s="20">
        <f>B54+C54</f>
        <v>11618.776831292662</v>
      </c>
      <c r="E54" s="16">
        <f>B54/2200</f>
        <v>5.0297735200401137</v>
      </c>
      <c r="F54" s="16">
        <f>E54</f>
        <v>5.0297735200401137</v>
      </c>
      <c r="G54" s="110">
        <f t="shared" ref="G54:G56" si="43">(D54-B54)/F54</f>
        <v>110.00000000000001</v>
      </c>
      <c r="H54" s="66">
        <f>Y8</f>
        <v>1.552563125</v>
      </c>
      <c r="I54" s="23"/>
      <c r="J54" s="23"/>
      <c r="K54" s="20">
        <f>D54+I54-J54</f>
        <v>11618.776831292662</v>
      </c>
      <c r="L54" s="88">
        <f>(0.7*B54)</f>
        <v>7745.851220861774</v>
      </c>
      <c r="M54" s="115">
        <f>E54*50/B54</f>
        <v>2.2727272727272728E-2</v>
      </c>
      <c r="N54" s="87"/>
      <c r="O54" s="90"/>
      <c r="P54" s="22"/>
      <c r="Q54" s="20"/>
      <c r="R54" s="16">
        <f>R53+C54+I53</f>
        <v>11618.776831292662</v>
      </c>
      <c r="S54" s="29">
        <f>(R54-(B3+SUM(I3:I53)))/(B3+SUM(I3:I53))</f>
        <v>4.8093884156463309</v>
      </c>
      <c r="T54" s="52">
        <f t="shared" si="12"/>
        <v>2000</v>
      </c>
      <c r="U54" s="53">
        <f t="shared" si="13"/>
        <v>100</v>
      </c>
      <c r="V54" s="54">
        <f t="shared" si="4"/>
        <v>2100</v>
      </c>
      <c r="W54" s="54">
        <f t="shared" si="2"/>
        <v>100</v>
      </c>
      <c r="X54" s="55">
        <f t="shared" si="5"/>
        <v>2000</v>
      </c>
      <c r="Y54" s="72">
        <f t="shared" si="3"/>
        <v>23.081539550082713</v>
      </c>
      <c r="Z54" s="53">
        <f t="shared" si="26"/>
        <v>46163.079100165429</v>
      </c>
      <c r="AA54" s="54">
        <f t="shared" si="7"/>
        <v>2308.1539550082712</v>
      </c>
      <c r="AB54" s="54">
        <f t="shared" si="8"/>
        <v>48471.233055173703</v>
      </c>
      <c r="AC54" s="54">
        <f t="shared" si="9"/>
        <v>100</v>
      </c>
      <c r="AD54" s="55">
        <f t="shared" si="10"/>
        <v>48571.233055173703</v>
      </c>
    </row>
    <row r="55" spans="1:32" s="24" customFormat="1">
      <c r="A55" s="1">
        <f>A54+7</f>
        <v>44843</v>
      </c>
      <c r="B55" s="19">
        <f>D54+I54-P54</f>
        <v>11618.776831292662</v>
      </c>
      <c r="C55" s="73">
        <f>(B55*0.05)</f>
        <v>580.93884156463309</v>
      </c>
      <c r="D55" s="20">
        <f>B55+C55</f>
        <v>12199.715672857295</v>
      </c>
      <c r="E55" s="16">
        <f>B55/2200</f>
        <v>5.2812621960421193</v>
      </c>
      <c r="F55" s="16">
        <f>E55</f>
        <v>5.2812621960421193</v>
      </c>
      <c r="G55" s="110">
        <f t="shared" si="43"/>
        <v>110.00000000000009</v>
      </c>
      <c r="H55" s="66">
        <f>Y9</f>
        <v>1.6801912812500002</v>
      </c>
      <c r="I55" s="23"/>
      <c r="J55" s="23"/>
      <c r="K55" s="20">
        <f>D55+I55-J55</f>
        <v>12199.715672857295</v>
      </c>
      <c r="L55" s="88">
        <f>(0.7*B55)</f>
        <v>8133.1437819048624</v>
      </c>
      <c r="M55" s="115">
        <f t="shared" ref="M55:M56" si="44">E55*50/B55</f>
        <v>2.2727272727272728E-2</v>
      </c>
      <c r="N55" s="87"/>
      <c r="O55" s="90"/>
      <c r="P55" s="22"/>
      <c r="Q55" s="20"/>
      <c r="R55" s="16">
        <f>R54+C55+I54</f>
        <v>12199.715672857295</v>
      </c>
      <c r="S55" s="29">
        <f>(R55-(B3+SUM(I3:I54)))/(B3+SUM(I3:I54))</f>
        <v>5.0998578364286473</v>
      </c>
      <c r="T55" s="56">
        <f t="shared" si="12"/>
        <v>2000</v>
      </c>
      <c r="U55" s="57">
        <f t="shared" si="13"/>
        <v>100</v>
      </c>
      <c r="V55" s="46">
        <f t="shared" si="4"/>
        <v>2100</v>
      </c>
      <c r="W55" s="46">
        <f t="shared" si="2"/>
        <v>100</v>
      </c>
      <c r="X55" s="47">
        <f t="shared" si="5"/>
        <v>2000</v>
      </c>
      <c r="Y55" s="70">
        <f t="shared" si="3"/>
        <v>24.28561652758685</v>
      </c>
      <c r="Z55" s="57">
        <f t="shared" si="26"/>
        <v>48571.233055173703</v>
      </c>
      <c r="AA55" s="46">
        <f t="shared" si="7"/>
        <v>2428.5616527586849</v>
      </c>
      <c r="AB55" s="46">
        <f t="shared" si="8"/>
        <v>50999.794707932386</v>
      </c>
      <c r="AC55" s="46">
        <f t="shared" si="9"/>
        <v>100</v>
      </c>
      <c r="AD55" s="47">
        <f t="shared" si="10"/>
        <v>51099.794707932386</v>
      </c>
    </row>
    <row r="56" spans="1:32" s="24" customFormat="1" ht="15" thickBot="1">
      <c r="A56" s="1">
        <f>A55+7</f>
        <v>44850</v>
      </c>
      <c r="B56" s="19">
        <f>D55+I55-P55</f>
        <v>12199.715672857295</v>
      </c>
      <c r="C56" s="73">
        <f>(B56*0.05)</f>
        <v>609.98578364286482</v>
      </c>
      <c r="D56" s="20">
        <f>B56+C56</f>
        <v>12809.701456500161</v>
      </c>
      <c r="E56" s="16">
        <f>B56/2200</f>
        <v>5.5453253058442256</v>
      </c>
      <c r="F56" s="16">
        <f>E56</f>
        <v>5.5453253058442256</v>
      </c>
      <c r="G56" s="110">
        <f t="shared" si="43"/>
        <v>110.00000000000013</v>
      </c>
      <c r="H56" s="66">
        <f>Y10</f>
        <v>1.8142008453125003</v>
      </c>
      <c r="I56" s="25"/>
      <c r="J56" s="25"/>
      <c r="K56" s="20">
        <f>D56+I56-J56</f>
        <v>12809.701456500161</v>
      </c>
      <c r="L56" s="88">
        <f>(0.7*B56)</f>
        <v>8539.8009710001061</v>
      </c>
      <c r="M56" s="115">
        <f t="shared" si="44"/>
        <v>2.2727272727272731E-2</v>
      </c>
      <c r="N56" s="87"/>
      <c r="O56" s="91"/>
      <c r="P56" s="22"/>
      <c r="Q56" s="20"/>
      <c r="R56" s="16">
        <f>R55+C56+I55</f>
        <v>12809.701456500161</v>
      </c>
      <c r="S56" s="29">
        <f>(R56-(B3+SUM(I3:I55)))/(B3+SUM(I3:I55))</f>
        <v>5.4048507282500804</v>
      </c>
      <c r="T56" s="48">
        <f t="shared" si="12"/>
        <v>2000</v>
      </c>
      <c r="U56" s="49">
        <f t="shared" si="13"/>
        <v>100</v>
      </c>
      <c r="V56" s="50">
        <f t="shared" si="4"/>
        <v>2100</v>
      </c>
      <c r="W56" s="50">
        <f t="shared" si="2"/>
        <v>100</v>
      </c>
      <c r="X56" s="51">
        <f t="shared" si="5"/>
        <v>2000</v>
      </c>
      <c r="Y56" s="71">
        <f t="shared" si="3"/>
        <v>25.549897353966195</v>
      </c>
      <c r="Z56" s="49">
        <f t="shared" si="26"/>
        <v>51099.794707932386</v>
      </c>
      <c r="AA56" s="50">
        <f t="shared" si="7"/>
        <v>2554.9897353966194</v>
      </c>
      <c r="AB56" s="50">
        <f t="shared" si="8"/>
        <v>53654.784443329008</v>
      </c>
      <c r="AC56" s="50">
        <f t="shared" si="9"/>
        <v>100</v>
      </c>
      <c r="AD56" s="51">
        <f t="shared" si="10"/>
        <v>53754.784443329008</v>
      </c>
    </row>
    <row r="57" spans="1:32" ht="15" thickBot="1">
      <c r="A57" s="2"/>
      <c r="B57" s="3"/>
      <c r="C57" s="4"/>
      <c r="D57" s="4"/>
      <c r="E57" s="4"/>
      <c r="F57" s="4"/>
      <c r="G57" s="4"/>
      <c r="H57" s="65"/>
      <c r="I57" s="4"/>
      <c r="J57" s="4"/>
      <c r="K57" s="4"/>
      <c r="L57" s="5"/>
      <c r="M57" s="4"/>
      <c r="N57" s="4"/>
      <c r="O57" s="4"/>
      <c r="P57" s="4"/>
      <c r="Q57" s="4"/>
      <c r="R57" s="4"/>
      <c r="S57" s="30"/>
      <c r="T57" s="48">
        <f t="shared" si="12"/>
        <v>2000</v>
      </c>
      <c r="U57" s="49">
        <f t="shared" si="13"/>
        <v>100</v>
      </c>
      <c r="V57" s="50">
        <f t="shared" si="4"/>
        <v>2100</v>
      </c>
      <c r="W57" s="50">
        <f t="shared" si="2"/>
        <v>100</v>
      </c>
      <c r="X57" s="51">
        <f t="shared" si="5"/>
        <v>2000</v>
      </c>
      <c r="Y57" s="71">
        <f t="shared" si="3"/>
        <v>26.877392221664504</v>
      </c>
      <c r="Z57" s="49">
        <f t="shared" si="26"/>
        <v>53754.784443329008</v>
      </c>
      <c r="AA57" s="50">
        <f t="shared" si="7"/>
        <v>2687.7392221664504</v>
      </c>
      <c r="AB57" s="50">
        <f t="shared" si="8"/>
        <v>56442.523665495457</v>
      </c>
      <c r="AC57" s="50">
        <f t="shared" si="9"/>
        <v>100</v>
      </c>
      <c r="AD57" s="51">
        <f t="shared" si="10"/>
        <v>56542.523665495457</v>
      </c>
    </row>
    <row r="58" spans="1:32" s="24" customFormat="1" ht="15" thickBot="1">
      <c r="A58" s="1">
        <f>A56+7</f>
        <v>44857</v>
      </c>
      <c r="B58" s="19">
        <f>D56+I56-P56</f>
        <v>12809.701456500161</v>
      </c>
      <c r="C58" s="73">
        <f>(B58*0.05)</f>
        <v>640.48507282500805</v>
      </c>
      <c r="D58" s="16">
        <f>B58+C58</f>
        <v>13450.186529325169</v>
      </c>
      <c r="E58" s="16">
        <f>B58/2200</f>
        <v>5.8225915711364369</v>
      </c>
      <c r="F58" s="16">
        <f>E58</f>
        <v>5.8225915711364369</v>
      </c>
      <c r="G58" s="111">
        <f>(D58-B58)/F58</f>
        <v>109.99999999999991</v>
      </c>
      <c r="H58" s="66">
        <f>Y11</f>
        <v>1.9549108875781251</v>
      </c>
      <c r="I58" s="23"/>
      <c r="J58" s="23"/>
      <c r="K58" s="16">
        <f>D58+I58-J58</f>
        <v>13450.186529325169</v>
      </c>
      <c r="L58" s="88">
        <f>(0.7*B58)</f>
        <v>8966.7910195501117</v>
      </c>
      <c r="M58" s="115">
        <f>E58*50/B58</f>
        <v>2.2727272727272728E-2</v>
      </c>
      <c r="N58" s="87"/>
      <c r="O58" s="90"/>
      <c r="P58" s="22">
        <f>IF(D58&gt;B58,D58*0.013,0)</f>
        <v>174.85242488122719</v>
      </c>
      <c r="Q58" s="20"/>
      <c r="R58" s="16">
        <f>R56+C58+I56</f>
        <v>13450.186529325169</v>
      </c>
      <c r="S58" s="29">
        <f>(R58-(B3+SUM(I3:I56)))/(B3+SUM(I3:I56))</f>
        <v>5.7250932646625845</v>
      </c>
      <c r="T58" s="52">
        <f t="shared" si="12"/>
        <v>2000</v>
      </c>
      <c r="U58" s="53">
        <f t="shared" si="13"/>
        <v>100</v>
      </c>
      <c r="V58" s="54">
        <f t="shared" si="4"/>
        <v>2100</v>
      </c>
      <c r="W58" s="54">
        <f t="shared" si="2"/>
        <v>100</v>
      </c>
      <c r="X58" s="55">
        <f t="shared" si="5"/>
        <v>2000</v>
      </c>
      <c r="Y58" s="72">
        <f t="shared" si="3"/>
        <v>28.271261832747729</v>
      </c>
      <c r="Z58" s="53">
        <f t="shared" si="26"/>
        <v>56542.523665495457</v>
      </c>
      <c r="AA58" s="54">
        <f t="shared" si="7"/>
        <v>2827.1261832747728</v>
      </c>
      <c r="AB58" s="54">
        <f t="shared" si="8"/>
        <v>59369.649848770227</v>
      </c>
      <c r="AC58" s="54">
        <f t="shared" si="9"/>
        <v>100</v>
      </c>
      <c r="AD58" s="55">
        <f t="shared" si="10"/>
        <v>59469.649848770227</v>
      </c>
    </row>
    <row r="59" spans="1:32" s="24" customFormat="1">
      <c r="A59" s="1">
        <f>A58+7</f>
        <v>44864</v>
      </c>
      <c r="B59" s="19">
        <f>D58+I58-P58</f>
        <v>13275.334104443942</v>
      </c>
      <c r="C59" s="73">
        <f t="shared" ref="C59" si="45">(B59*0.05)</f>
        <v>663.76670522219717</v>
      </c>
      <c r="D59" s="20">
        <f>B59+C59</f>
        <v>13939.100809666139</v>
      </c>
      <c r="E59" s="16">
        <f>B59/2200</f>
        <v>6.0342427747472467</v>
      </c>
      <c r="F59" s="16">
        <f>E59</f>
        <v>6.0342427747472467</v>
      </c>
      <c r="G59" s="110">
        <f t="shared" ref="G59:G61" si="46">(D59-B59)/F59</f>
        <v>109.99999999999994</v>
      </c>
      <c r="H59" s="66">
        <f>Y12</f>
        <v>2.1026564319570311</v>
      </c>
      <c r="I59" s="23"/>
      <c r="J59" s="23"/>
      <c r="K59" s="20">
        <f>D59+I59-J59</f>
        <v>13939.100809666139</v>
      </c>
      <c r="L59" s="88">
        <f>(0.7*B59)</f>
        <v>9292.7338731107593</v>
      </c>
      <c r="M59" s="115">
        <f>E59*50/B59</f>
        <v>2.2727272727272728E-2</v>
      </c>
      <c r="N59" s="87"/>
      <c r="O59" s="90"/>
      <c r="P59" s="22">
        <f>IF(D59&gt;B59,D59*0.013,0)</f>
        <v>181.20831052565981</v>
      </c>
      <c r="Q59" s="20"/>
      <c r="R59" s="16">
        <f>R58+C59+I58</f>
        <v>14113.953234547365</v>
      </c>
      <c r="S59" s="29">
        <f>(R59-(B3+SUM(I3:I58)))/(B3+SUM(I3:I58))</f>
        <v>6.0569766172736825</v>
      </c>
      <c r="T59" s="56">
        <f t="shared" si="12"/>
        <v>2000</v>
      </c>
      <c r="U59" s="57">
        <f t="shared" si="13"/>
        <v>100</v>
      </c>
      <c r="V59" s="46">
        <f t="shared" si="4"/>
        <v>2100</v>
      </c>
      <c r="W59" s="46">
        <f t="shared" si="2"/>
        <v>100</v>
      </c>
      <c r="X59" s="47">
        <f t="shared" si="5"/>
        <v>2000</v>
      </c>
      <c r="Y59" s="70">
        <f t="shared" si="3"/>
        <v>29.734824924385112</v>
      </c>
      <c r="Z59" s="57">
        <f t="shared" si="26"/>
        <v>59469.649848770227</v>
      </c>
      <c r="AA59" s="46">
        <f t="shared" si="7"/>
        <v>2973.4824924385111</v>
      </c>
      <c r="AB59" s="46">
        <f t="shared" si="8"/>
        <v>62443.132341208737</v>
      </c>
      <c r="AC59" s="46">
        <f t="shared" si="9"/>
        <v>100</v>
      </c>
      <c r="AD59" s="47">
        <f t="shared" si="10"/>
        <v>62543.132341208737</v>
      </c>
    </row>
    <row r="60" spans="1:32" s="24" customFormat="1">
      <c r="A60" s="1">
        <f>A59+7</f>
        <v>44871</v>
      </c>
      <c r="B60" s="19">
        <f>D59+I59-P59</f>
        <v>13757.892499140478</v>
      </c>
      <c r="C60" s="73">
        <f>(B60*0.05)</f>
        <v>687.89462495702401</v>
      </c>
      <c r="D60" s="20">
        <f>B60+C60</f>
        <v>14445.787124097502</v>
      </c>
      <c r="E60" s="16">
        <f>B60/2200</f>
        <v>6.2535874996093082</v>
      </c>
      <c r="F60" s="16">
        <f>E60</f>
        <v>6.2535874996093082</v>
      </c>
      <c r="G60" s="110">
        <f t="shared" si="46"/>
        <v>109.99999999999994</v>
      </c>
      <c r="H60" s="66">
        <f>Y13</f>
        <v>2.2577892535548827</v>
      </c>
      <c r="I60" s="23"/>
      <c r="J60" s="23"/>
      <c r="K60" s="20">
        <f>D60+I60-J60</f>
        <v>14445.787124097502</v>
      </c>
      <c r="L60" s="88">
        <f>(0.7*B60)</f>
        <v>9630.5247493983334</v>
      </c>
      <c r="M60" s="115">
        <f t="shared" ref="M60:M61" si="47">E60*50/B60</f>
        <v>2.2727272727272728E-2</v>
      </c>
      <c r="N60" s="87"/>
      <c r="O60" s="90"/>
      <c r="P60" s="22">
        <f>IF(D60&gt;B60,D60*0.013,0)</f>
        <v>187.79523261326753</v>
      </c>
      <c r="Q60" s="20"/>
      <c r="R60" s="16">
        <f>R59+C60+I59</f>
        <v>14801.847859504389</v>
      </c>
      <c r="S60" s="29">
        <f>(R60-(B3+SUM(I3:I59)))/(B3+SUM(I3:I59))</f>
        <v>6.400923929752194</v>
      </c>
      <c r="T60" s="48">
        <f t="shared" si="12"/>
        <v>2000</v>
      </c>
      <c r="U60" s="49">
        <f t="shared" si="13"/>
        <v>100</v>
      </c>
      <c r="V60" s="50">
        <f t="shared" si="4"/>
        <v>2100</v>
      </c>
      <c r="W60" s="50">
        <f t="shared" si="2"/>
        <v>100</v>
      </c>
      <c r="X60" s="51">
        <f t="shared" si="5"/>
        <v>2000</v>
      </c>
      <c r="Y60" s="71">
        <f t="shared" si="3"/>
        <v>31.27156617060437</v>
      </c>
      <c r="Z60" s="49">
        <f t="shared" si="26"/>
        <v>62543.132341208737</v>
      </c>
      <c r="AA60" s="50">
        <f t="shared" si="7"/>
        <v>3127.1566170604369</v>
      </c>
      <c r="AB60" s="50">
        <f t="shared" si="8"/>
        <v>65670.288958269171</v>
      </c>
      <c r="AC60" s="50">
        <f t="shared" si="9"/>
        <v>100</v>
      </c>
      <c r="AD60" s="51">
        <f t="shared" si="10"/>
        <v>65770.288958269171</v>
      </c>
    </row>
    <row r="61" spans="1:32" s="24" customFormat="1" ht="15" thickBot="1">
      <c r="A61" s="1">
        <f>A60+7</f>
        <v>44878</v>
      </c>
      <c r="B61" s="19">
        <f>D60+I60-P60</f>
        <v>14257.991891484235</v>
      </c>
      <c r="C61" s="73">
        <f>(B61*0.05)</f>
        <v>712.89959457421173</v>
      </c>
      <c r="D61" s="20">
        <f>B61+C61</f>
        <v>14970.891486058446</v>
      </c>
      <c r="E61" s="16">
        <f>B61/2200</f>
        <v>6.4809054052201063</v>
      </c>
      <c r="F61" s="16">
        <f>E61</f>
        <v>6.4809054052201063</v>
      </c>
      <c r="G61" s="110">
        <f t="shared" si="46"/>
        <v>110</v>
      </c>
      <c r="H61" s="66">
        <f>Y14</f>
        <v>2.4206787162326266</v>
      </c>
      <c r="I61" s="25"/>
      <c r="J61" s="25"/>
      <c r="K61" s="20">
        <f>D61+I61-J61</f>
        <v>14970.891486058446</v>
      </c>
      <c r="L61" s="88">
        <f>(0.7*B61)</f>
        <v>9980.5943240389643</v>
      </c>
      <c r="M61" s="115">
        <f t="shared" si="47"/>
        <v>2.2727272727272728E-2</v>
      </c>
      <c r="N61" s="87"/>
      <c r="O61" s="91"/>
      <c r="P61" s="22">
        <f>IF(D61&gt;B61,D61*0.013,0)</f>
        <v>194.62158931875979</v>
      </c>
      <c r="Q61" s="20">
        <f>Q56+SUM(P58:P61)</f>
        <v>738.47755733891438</v>
      </c>
      <c r="R61" s="16">
        <f>R60+C61+I60</f>
        <v>15514.747454078601</v>
      </c>
      <c r="S61" s="29">
        <f>(R61-(B3+SUM(I3:I60)))/(B3+SUM(I3:I60))</f>
        <v>6.7573737270393002</v>
      </c>
      <c r="T61" s="48">
        <f t="shared" si="12"/>
        <v>2000</v>
      </c>
      <c r="U61" s="49">
        <f t="shared" si="13"/>
        <v>100</v>
      </c>
      <c r="V61" s="50">
        <f t="shared" si="4"/>
        <v>2100</v>
      </c>
      <c r="W61" s="50">
        <f t="shared" si="2"/>
        <v>100</v>
      </c>
      <c r="X61" s="51">
        <f t="shared" si="5"/>
        <v>2000</v>
      </c>
      <c r="Y61" s="71">
        <f t="shared" si="3"/>
        <v>32.885144479134588</v>
      </c>
      <c r="Z61" s="49">
        <f t="shared" si="26"/>
        <v>65770.288958269171</v>
      </c>
      <c r="AA61" s="50">
        <f t="shared" si="7"/>
        <v>3288.5144479134588</v>
      </c>
      <c r="AB61" s="50">
        <f t="shared" si="8"/>
        <v>69058.803406182633</v>
      </c>
      <c r="AC61" s="50">
        <f t="shared" si="9"/>
        <v>100</v>
      </c>
      <c r="AD61" s="51">
        <f t="shared" si="10"/>
        <v>69158.803406182633</v>
      </c>
    </row>
    <row r="62" spans="1:32" ht="15" thickBot="1">
      <c r="A62" s="2"/>
      <c r="B62" s="3"/>
      <c r="C62" s="14"/>
      <c r="D62" s="4"/>
      <c r="E62" s="4"/>
      <c r="F62" s="4"/>
      <c r="G62" s="4"/>
      <c r="H62" s="65"/>
      <c r="I62" s="4"/>
      <c r="J62" s="4"/>
      <c r="K62" s="4"/>
      <c r="L62" s="5"/>
      <c r="M62" s="4"/>
      <c r="N62" s="4"/>
      <c r="O62" s="4"/>
      <c r="P62" s="4"/>
      <c r="Q62" s="4"/>
      <c r="R62" s="4"/>
      <c r="S62" s="30"/>
      <c r="T62" s="52">
        <f t="shared" si="12"/>
        <v>2000</v>
      </c>
      <c r="U62" s="53">
        <f t="shared" si="13"/>
        <v>100</v>
      </c>
      <c r="V62" s="54">
        <f t="shared" si="4"/>
        <v>2100</v>
      </c>
      <c r="W62" s="54">
        <f t="shared" si="2"/>
        <v>100</v>
      </c>
      <c r="X62" s="55">
        <f t="shared" si="5"/>
        <v>2000</v>
      </c>
      <c r="Y62" s="72">
        <f t="shared" si="3"/>
        <v>34.579401703091314</v>
      </c>
      <c r="Z62" s="53">
        <f t="shared" si="26"/>
        <v>69158.803406182633</v>
      </c>
      <c r="AA62" s="54">
        <f t="shared" si="7"/>
        <v>3457.9401703091312</v>
      </c>
      <c r="AB62" s="54">
        <f t="shared" si="8"/>
        <v>72616.743576491761</v>
      </c>
      <c r="AC62" s="54">
        <f t="shared" si="9"/>
        <v>100</v>
      </c>
      <c r="AD62" s="55">
        <f t="shared" si="10"/>
        <v>72716.743576491761</v>
      </c>
    </row>
    <row r="63" spans="1:32" s="24" customFormat="1">
      <c r="A63" s="1">
        <f>A61+7</f>
        <v>44885</v>
      </c>
      <c r="B63" s="19">
        <f>D61+I61-P61</f>
        <v>14776.269896739686</v>
      </c>
      <c r="C63" s="73">
        <f>(B63*0.05)</f>
        <v>738.81349483698432</v>
      </c>
      <c r="D63" s="16">
        <f>B63+C63</f>
        <v>15515.083391576671</v>
      </c>
      <c r="E63" s="16">
        <f>B63/2200</f>
        <v>6.7164863166998572</v>
      </c>
      <c r="F63" s="16">
        <f>E63</f>
        <v>6.7164863166998572</v>
      </c>
      <c r="G63" s="111">
        <f>(D63-B63)/F63</f>
        <v>110</v>
      </c>
      <c r="H63" s="66">
        <f>Y15</f>
        <v>2.5917126520442579</v>
      </c>
      <c r="I63" s="23"/>
      <c r="J63" s="23"/>
      <c r="K63" s="16">
        <f>D63+I63-J63</f>
        <v>15515.083391576671</v>
      </c>
      <c r="L63" s="88">
        <f>(0.7*B63)</f>
        <v>10343.38892771778</v>
      </c>
      <c r="M63" s="115">
        <f>E63*50/B63</f>
        <v>2.2727272727272724E-2</v>
      </c>
      <c r="N63" s="87"/>
      <c r="O63" s="90"/>
      <c r="P63" s="22">
        <f>IF(D63&gt;B63,D63*0.013,0)</f>
        <v>201.6960840904967</v>
      </c>
      <c r="Q63" s="20"/>
      <c r="R63" s="16">
        <f>R61+C63+I61</f>
        <v>16253.560948915585</v>
      </c>
      <c r="S63" s="29">
        <f>(R63-(B3+SUM(I3:I61)))/(B3+SUM(I3:I61))</f>
        <v>7.1267804744577923</v>
      </c>
      <c r="T63" s="45"/>
      <c r="U63"/>
      <c r="V63"/>
      <c r="W63"/>
      <c r="X63"/>
      <c r="Y63" s="68"/>
      <c r="Z63"/>
      <c r="AA63"/>
      <c r="AB63"/>
      <c r="AC63"/>
      <c r="AD63"/>
    </row>
    <row r="64" spans="1:32" s="24" customFormat="1">
      <c r="A64" s="1">
        <f>A63+7</f>
        <v>44892</v>
      </c>
      <c r="B64" s="19">
        <f>D63+I63-P63</f>
        <v>15313.387307486173</v>
      </c>
      <c r="C64" s="73">
        <f t="shared" ref="C64" si="48">(B64*0.05)</f>
        <v>765.66936537430865</v>
      </c>
      <c r="D64" s="20">
        <f>B64+C64</f>
        <v>16079.056672860483</v>
      </c>
      <c r="E64" s="16">
        <f>B64/2200</f>
        <v>6.9606305943118967</v>
      </c>
      <c r="F64" s="16">
        <f>E64</f>
        <v>6.9606305943118967</v>
      </c>
      <c r="G64" s="110">
        <f t="shared" ref="G64:G66" si="49">(D64-B64)/F64</f>
        <v>110.00000000000013</v>
      </c>
      <c r="H64" s="66">
        <f>Y16</f>
        <v>2.7712982846464711</v>
      </c>
      <c r="I64" s="23"/>
      <c r="J64" s="23"/>
      <c r="K64" s="20">
        <f>D64+I64-J64</f>
        <v>16079.056672860483</v>
      </c>
      <c r="L64" s="88">
        <f>(0.7*B64)</f>
        <v>10719.371115240321</v>
      </c>
      <c r="M64" s="115">
        <f>E64*50/B64</f>
        <v>2.2727272727272728E-2</v>
      </c>
      <c r="N64" s="87"/>
      <c r="O64" s="90"/>
      <c r="P64" s="22">
        <f>IF(D64&gt;B64,D64*0.013,0)</f>
        <v>209.02773674718625</v>
      </c>
      <c r="Q64" s="20"/>
      <c r="R64" s="16">
        <f>R63+C64+I63</f>
        <v>17019.230314289893</v>
      </c>
      <c r="S64" s="29">
        <f>(R64-(B3+SUM(I3:I63)))/(B3+SUM(I3:I63))</f>
        <v>7.5096151571449461</v>
      </c>
      <c r="T64" s="45"/>
      <c r="U64"/>
      <c r="V64"/>
      <c r="W64"/>
      <c r="X64"/>
      <c r="Y64" s="68"/>
      <c r="Z64"/>
      <c r="AA64"/>
      <c r="AB64"/>
      <c r="AC64"/>
      <c r="AD64"/>
    </row>
    <row r="65" spans="1:30" s="24" customFormat="1">
      <c r="A65" s="1">
        <f>A64+7</f>
        <v>44899</v>
      </c>
      <c r="B65" s="19">
        <f>D64+I64-P64</f>
        <v>15870.028936113296</v>
      </c>
      <c r="C65" s="73">
        <f>(B65*0.05)</f>
        <v>793.50144680566484</v>
      </c>
      <c r="D65" s="20">
        <f>B65+C65</f>
        <v>16663.530382918962</v>
      </c>
      <c r="E65" s="16">
        <f>B65/2200</f>
        <v>7.2136495164151349</v>
      </c>
      <c r="F65" s="16">
        <f>E65</f>
        <v>7.2136495164151349</v>
      </c>
      <c r="G65" s="110">
        <f t="shared" si="49"/>
        <v>110.00000000000004</v>
      </c>
      <c r="H65" s="66">
        <f>Y17</f>
        <v>2.9598631988787947</v>
      </c>
      <c r="I65" s="23"/>
      <c r="J65" s="23"/>
      <c r="K65" s="20">
        <f>D65+I65-J65</f>
        <v>16663.530382918962</v>
      </c>
      <c r="L65" s="88">
        <f>(0.7*B65)</f>
        <v>11109.020255279307</v>
      </c>
      <c r="M65" s="115">
        <f t="shared" ref="M65:M66" si="50">E65*50/B65</f>
        <v>2.2727272727272728E-2</v>
      </c>
      <c r="N65" s="87"/>
      <c r="O65" s="90"/>
      <c r="P65" s="22">
        <f>IF(D65&gt;B65,D65*0.013,0)</f>
        <v>216.6258949779465</v>
      </c>
      <c r="Q65" s="20"/>
      <c r="R65" s="16">
        <f>R64+C65+I64</f>
        <v>17812.731761095558</v>
      </c>
      <c r="S65" s="29">
        <f>(R65-(B3+SUM(I3:I64)))/(B3+SUM(I3:I64))</f>
        <v>7.9063658805477788</v>
      </c>
      <c r="T65" s="45"/>
      <c r="U65"/>
      <c r="V65"/>
      <c r="W65"/>
      <c r="X65"/>
      <c r="Y65" s="68"/>
      <c r="Z65"/>
      <c r="AA65"/>
      <c r="AB65"/>
      <c r="AC65"/>
      <c r="AD65"/>
    </row>
    <row r="66" spans="1:30" s="24" customFormat="1" ht="15" thickBot="1">
      <c r="A66" s="6">
        <f>A65+7</f>
        <v>44906</v>
      </c>
      <c r="B66" s="19">
        <f>D65+I65-P65</f>
        <v>16446.904487941014</v>
      </c>
      <c r="C66" s="73">
        <f>(B66*0.05)</f>
        <v>822.34522439705074</v>
      </c>
      <c r="D66" s="20">
        <f>B66+C66</f>
        <v>17269.249712338064</v>
      </c>
      <c r="E66" s="16">
        <f>B66/2200</f>
        <v>7.4758656763368245</v>
      </c>
      <c r="F66" s="16">
        <f>E66</f>
        <v>7.4758656763368245</v>
      </c>
      <c r="G66" s="110">
        <f t="shared" si="49"/>
        <v>109.99999999999986</v>
      </c>
      <c r="H66" s="66">
        <f>Y18</f>
        <v>3.1578563588227344</v>
      </c>
      <c r="I66" s="25"/>
      <c r="J66" s="25"/>
      <c r="K66" s="20">
        <f>D66+I66-J66</f>
        <v>17269.249712338064</v>
      </c>
      <c r="L66" s="88">
        <f>(0.7*B66)</f>
        <v>11512.833141558709</v>
      </c>
      <c r="M66" s="115">
        <f t="shared" si="50"/>
        <v>2.2727272727272728E-2</v>
      </c>
      <c r="N66" s="87"/>
      <c r="O66" s="91"/>
      <c r="P66" s="22">
        <f>IF(D66&gt;B66,D66*0.013,0)</f>
        <v>224.50024626039482</v>
      </c>
      <c r="Q66" s="20">
        <f>Q61+SUM(P63:P66)</f>
        <v>1590.3275194149387</v>
      </c>
      <c r="R66" s="16">
        <f>R65+C66+I65</f>
        <v>18635.076985492607</v>
      </c>
      <c r="S66" s="29">
        <f>(R66-(B3+SUM(I3:I65)))/(B3+SUM(I3:I65))</f>
        <v>8.3175384927463032</v>
      </c>
      <c r="T66" s="45"/>
      <c r="U66"/>
      <c r="V66"/>
      <c r="W66"/>
      <c r="X66"/>
      <c r="Y66" s="68"/>
      <c r="Z66"/>
      <c r="AA66"/>
      <c r="AB66"/>
      <c r="AC66"/>
      <c r="AD66"/>
    </row>
    <row r="67" spans="1:30" ht="15" thickBot="1">
      <c r="A67" s="2"/>
      <c r="B67" s="3"/>
      <c r="C67" s="14"/>
      <c r="D67" s="4"/>
      <c r="E67" s="4"/>
      <c r="F67" s="4"/>
      <c r="G67" s="4"/>
      <c r="H67" s="65"/>
      <c r="I67" s="4"/>
      <c r="J67" s="4"/>
      <c r="K67" s="4"/>
      <c r="L67" s="5"/>
      <c r="M67" s="4"/>
      <c r="N67" s="4"/>
      <c r="O67" s="4"/>
      <c r="P67" s="4"/>
      <c r="Q67" s="4"/>
      <c r="R67" s="4"/>
      <c r="S67" s="30"/>
    </row>
    <row r="68" spans="1:30" s="24" customFormat="1">
      <c r="A68" s="1">
        <f>A66+7</f>
        <v>44913</v>
      </c>
      <c r="B68" s="19">
        <f>D66+I66-P66</f>
        <v>17044.749466077668</v>
      </c>
      <c r="C68" s="73">
        <f>(B68*0.05)</f>
        <v>852.23747330388346</v>
      </c>
      <c r="D68" s="16">
        <f>B68+C68</f>
        <v>17896.986939381553</v>
      </c>
      <c r="E68" s="16">
        <f>B68/2200</f>
        <v>7.7476133936716671</v>
      </c>
      <c r="F68" s="16">
        <f>E68</f>
        <v>7.7476133936716671</v>
      </c>
      <c r="G68" s="111">
        <f>(D68-B68)/F68</f>
        <v>110.00000000000021</v>
      </c>
      <c r="H68" s="66">
        <f>Y19</f>
        <v>3.3657491767638712</v>
      </c>
      <c r="I68" s="23"/>
      <c r="J68" s="23"/>
      <c r="K68" s="16">
        <f>D68+I68-J68</f>
        <v>17896.986939381553</v>
      </c>
      <c r="L68" s="88">
        <f>(0.7*B68)</f>
        <v>11931.324626254367</v>
      </c>
      <c r="M68" s="115">
        <f>E68*50/B68</f>
        <v>2.2727272727272724E-2</v>
      </c>
      <c r="N68" s="87"/>
      <c r="O68" s="90"/>
      <c r="P68" s="22">
        <f>IF(D68&gt;B68,D68*0.013,0)</f>
        <v>232.66083021196019</v>
      </c>
      <c r="Q68" s="20"/>
      <c r="R68" s="16">
        <f>R66+C68+I66</f>
        <v>19487.314458796493</v>
      </c>
      <c r="S68" s="29">
        <f>(R68-(B3+SUM(I3:I66)))/(B3+SUM(I3:I66))</f>
        <v>8.7436572293982469</v>
      </c>
      <c r="T68" s="45"/>
      <c r="U68"/>
      <c r="V68"/>
      <c r="W68"/>
      <c r="X68"/>
      <c r="Y68" s="68"/>
      <c r="Z68"/>
      <c r="AA68"/>
      <c r="AB68"/>
      <c r="AC68"/>
      <c r="AD68"/>
    </row>
    <row r="69" spans="1:30" s="24" customFormat="1">
      <c r="A69" s="1">
        <f>A68+7</f>
        <v>44920</v>
      </c>
      <c r="B69" s="19">
        <f>D68+I68-P68</f>
        <v>17664.326109169593</v>
      </c>
      <c r="C69" s="73">
        <f t="shared" ref="C69" si="51">(B69*0.05)</f>
        <v>883.21630545847972</v>
      </c>
      <c r="D69" s="20">
        <f>B69+C69</f>
        <v>18547.542414628071</v>
      </c>
      <c r="E69" s="16">
        <f>B69/2200</f>
        <v>8.029239140531633</v>
      </c>
      <c r="F69" s="16">
        <f>E69</f>
        <v>8.029239140531633</v>
      </c>
      <c r="G69" s="110">
        <f t="shared" ref="G69:G71" si="52">(D69-B69)/F69</f>
        <v>109.9999999999998</v>
      </c>
      <c r="H69" s="66">
        <f>Y20</f>
        <v>3.584036635602065</v>
      </c>
      <c r="I69" s="23"/>
      <c r="J69" s="23"/>
      <c r="K69" s="20">
        <f>D69+I69-J69</f>
        <v>18547.542414628071</v>
      </c>
      <c r="L69" s="88">
        <f>(0.7*B69)</f>
        <v>12365.028276418714</v>
      </c>
      <c r="M69" s="115">
        <f>E69*50/B69</f>
        <v>2.2727272727272728E-2</v>
      </c>
      <c r="N69" s="87"/>
      <c r="O69" s="90"/>
      <c r="P69" s="22">
        <f>IF(D69&gt;B69,D69*0.013,0)</f>
        <v>241.11805139016491</v>
      </c>
      <c r="Q69" s="20"/>
      <c r="R69" s="16">
        <f>R68+C69+I68</f>
        <v>20370.530764254971</v>
      </c>
      <c r="S69" s="29">
        <f>(R69-(B3+SUM(I3:I68)))/(B3+SUM(I3:I68))</f>
        <v>9.1852653821274846</v>
      </c>
      <c r="T69" s="45"/>
      <c r="U69"/>
      <c r="V69"/>
      <c r="W69"/>
      <c r="X69"/>
      <c r="Y69" s="68"/>
      <c r="Z69"/>
      <c r="AA69"/>
      <c r="AB69"/>
      <c r="AC69"/>
      <c r="AD69"/>
    </row>
    <row r="70" spans="1:30" s="24" customFormat="1">
      <c r="A70" s="1">
        <f>A69+7</f>
        <v>44927</v>
      </c>
      <c r="B70" s="19">
        <f>D69+I69-P69</f>
        <v>18306.424363237908</v>
      </c>
      <c r="C70" s="73">
        <f>(B70*0.05)</f>
        <v>915.32121816189544</v>
      </c>
      <c r="D70" s="20">
        <f>B70+C70</f>
        <v>19221.745581399802</v>
      </c>
      <c r="E70" s="16">
        <f>B70/2200</f>
        <v>8.3211019832899584</v>
      </c>
      <c r="F70" s="16">
        <f>E70</f>
        <v>8.3211019832899584</v>
      </c>
      <c r="G70" s="110">
        <f t="shared" si="52"/>
        <v>109.9999999999999</v>
      </c>
      <c r="H70" s="66">
        <f>Y21</f>
        <v>3.8132384673821678</v>
      </c>
      <c r="I70" s="23"/>
      <c r="J70" s="23"/>
      <c r="K70" s="20">
        <f>D70+I70-J70</f>
        <v>19221.745581399802</v>
      </c>
      <c r="L70" s="88">
        <f>(0.7*B70)</f>
        <v>12814.497054266534</v>
      </c>
      <c r="M70" s="115">
        <f t="shared" ref="M70:M71" si="53">E70*50/B70</f>
        <v>2.2727272727272728E-2</v>
      </c>
      <c r="N70" s="87"/>
      <c r="O70" s="90"/>
      <c r="P70" s="22">
        <f>IF(D70&gt;B70,D70*0.013,0)</f>
        <v>249.88269255819742</v>
      </c>
      <c r="Q70" s="20"/>
      <c r="R70" s="16">
        <f>R69+C70+I69</f>
        <v>21285.851982416865</v>
      </c>
      <c r="S70" s="29">
        <f>(R70-(B3+SUM(I3:I69)))/(B3+SUM(I3:I69))</f>
        <v>9.6429259912084326</v>
      </c>
      <c r="T70" s="45"/>
      <c r="U70"/>
      <c r="V70"/>
      <c r="W70"/>
      <c r="X70"/>
      <c r="Y70" s="68"/>
      <c r="Z70"/>
      <c r="AA70"/>
      <c r="AB70"/>
      <c r="AC70"/>
      <c r="AD70"/>
    </row>
    <row r="71" spans="1:30" s="24" customFormat="1" ht="15" thickBot="1">
      <c r="A71" s="6">
        <f>A70+7</f>
        <v>44934</v>
      </c>
      <c r="B71" s="19">
        <f>D70+I70-P70</f>
        <v>18971.862888841606</v>
      </c>
      <c r="C71" s="73">
        <f>(B71*0.05)</f>
        <v>948.5931444420803</v>
      </c>
      <c r="D71" s="20">
        <f>B71+C71</f>
        <v>19920.456033283685</v>
      </c>
      <c r="E71" s="16">
        <f>B71/2200</f>
        <v>8.6235740403825485</v>
      </c>
      <c r="F71" s="16">
        <f>E71</f>
        <v>8.6235740403825485</v>
      </c>
      <c r="G71" s="110">
        <f t="shared" si="52"/>
        <v>109.99999999999979</v>
      </c>
      <c r="H71" s="66">
        <f>Y22</f>
        <v>4.0539003907512763</v>
      </c>
      <c r="I71" s="25"/>
      <c r="J71" s="25"/>
      <c r="K71" s="20">
        <f>D71+I71-J71</f>
        <v>19920.456033283685</v>
      </c>
      <c r="L71" s="88">
        <f>(0.7*B71)</f>
        <v>13280.304022189124</v>
      </c>
      <c r="M71" s="115">
        <f t="shared" si="53"/>
        <v>2.2727272727272728E-2</v>
      </c>
      <c r="N71" s="87"/>
      <c r="O71" s="91"/>
      <c r="P71" s="22">
        <f>IF(D71&gt;B71,D71*0.013,0)</f>
        <v>258.96592843268786</v>
      </c>
      <c r="Q71" s="20">
        <f>Q66+SUM(P68:P71)</f>
        <v>2572.9550220079491</v>
      </c>
      <c r="R71" s="16">
        <f>R70+C71+I70</f>
        <v>22234.445126858947</v>
      </c>
      <c r="S71" s="29">
        <f>(R71-(B3+SUM(I3:I70)))/(B3+SUM(I3:I70))</f>
        <v>10.117222563429474</v>
      </c>
      <c r="T71" s="45"/>
      <c r="U71"/>
      <c r="V71"/>
      <c r="W71"/>
      <c r="X71"/>
      <c r="Y71" s="68"/>
      <c r="Z71"/>
      <c r="AA71"/>
      <c r="AB71"/>
      <c r="AC71"/>
      <c r="AD71"/>
    </row>
    <row r="72" spans="1:30" ht="15" thickBot="1">
      <c r="A72" s="2"/>
      <c r="B72" s="3"/>
      <c r="C72" s="4"/>
      <c r="D72" s="4"/>
      <c r="E72" s="4"/>
      <c r="F72" s="4"/>
      <c r="G72" s="4"/>
      <c r="H72" s="65"/>
      <c r="I72" s="4"/>
      <c r="J72" s="4"/>
      <c r="K72" s="4"/>
      <c r="L72" s="5"/>
      <c r="M72" s="4"/>
      <c r="N72" s="4"/>
      <c r="O72" s="4"/>
      <c r="P72" s="4"/>
      <c r="Q72" s="4"/>
      <c r="R72" s="4"/>
      <c r="S72" s="30"/>
    </row>
    <row r="73" spans="1:30" s="24" customFormat="1">
      <c r="A73" s="1">
        <f>A71+7</f>
        <v>44941</v>
      </c>
      <c r="B73" s="19">
        <f>D71+I71-P71</f>
        <v>19661.490104850996</v>
      </c>
      <c r="C73" s="73">
        <f>(B73*0.05)</f>
        <v>983.07450524254989</v>
      </c>
      <c r="D73" s="16">
        <f>B73+C73</f>
        <v>20644.564610093545</v>
      </c>
      <c r="E73" s="16">
        <f>B73/2200</f>
        <v>8.9370409567504527</v>
      </c>
      <c r="F73" s="16">
        <f>E73</f>
        <v>8.9370409567504527</v>
      </c>
      <c r="G73" s="111">
        <f>(D73-B73)/F73</f>
        <v>109.99999999999982</v>
      </c>
      <c r="H73" s="66">
        <f>Y23</f>
        <v>4.30659541028884</v>
      </c>
      <c r="I73" s="23"/>
      <c r="J73" s="23"/>
      <c r="K73" s="16">
        <f>D73+I73-J73</f>
        <v>20644.564610093545</v>
      </c>
      <c r="L73" s="88">
        <f>(0.7*B73)</f>
        <v>13763.043073395696</v>
      </c>
      <c r="M73" s="115">
        <f>E73*50/B73</f>
        <v>2.2727272727272728E-2</v>
      </c>
      <c r="N73" s="87"/>
      <c r="O73" s="90"/>
      <c r="P73" s="22">
        <f>IF(D73&gt;B73,D73*0.013,0)</f>
        <v>268.37933993121607</v>
      </c>
      <c r="Q73" s="20"/>
      <c r="R73" s="16">
        <f>R71+C73+I71</f>
        <v>23217.519632101496</v>
      </c>
      <c r="S73" s="29">
        <f>(R73-(B3+SUM(I3:I71)))/(B3+SUM(I3:I71))</f>
        <v>10.608759816050748</v>
      </c>
      <c r="T73" s="45"/>
      <c r="U73"/>
      <c r="V73"/>
      <c r="W73"/>
      <c r="X73"/>
      <c r="Y73" s="68"/>
      <c r="Z73"/>
      <c r="AA73"/>
      <c r="AB73"/>
      <c r="AC73"/>
      <c r="AD73"/>
    </row>
    <row r="74" spans="1:30" s="24" customFormat="1">
      <c r="A74" s="1">
        <f>A73+7</f>
        <v>44948</v>
      </c>
      <c r="B74" s="19">
        <f>D73+I73-P73</f>
        <v>20376.185270162328</v>
      </c>
      <c r="C74" s="73">
        <f t="shared" ref="C74" si="54">(B74*0.05)</f>
        <v>1018.8092635081165</v>
      </c>
      <c r="D74" s="20">
        <f>B74+C74</f>
        <v>21394.994533670444</v>
      </c>
      <c r="E74" s="16">
        <f>B74/2200</f>
        <v>9.2619023955283311</v>
      </c>
      <c r="F74" s="16">
        <f>E74</f>
        <v>9.2619023955283311</v>
      </c>
      <c r="G74" s="110">
        <f t="shared" ref="G74:G76" si="55">(D74-B74)/F74</f>
        <v>109.99999999999991</v>
      </c>
      <c r="H74" s="66">
        <f>Y24</f>
        <v>4.5719251808032819</v>
      </c>
      <c r="I74" s="23"/>
      <c r="J74" s="23"/>
      <c r="K74" s="20">
        <f>D74+I74-J74</f>
        <v>21394.994533670444</v>
      </c>
      <c r="L74" s="88">
        <f>(0.7*B74)</f>
        <v>14263.329689113629</v>
      </c>
      <c r="M74" s="115">
        <f>E74*50/B74</f>
        <v>2.2727272727272728E-2</v>
      </c>
      <c r="N74" s="87"/>
      <c r="O74" s="90"/>
      <c r="P74" s="22">
        <f>IF(D74&gt;B74,D74*0.013,0)</f>
        <v>278.13492893771576</v>
      </c>
      <c r="Q74" s="20"/>
      <c r="R74" s="16">
        <f>R73+C74+I73</f>
        <v>24236.328895609611</v>
      </c>
      <c r="S74" s="29">
        <f>(R74-(B3+SUM(I3:I73)))/(B3+SUM(I3:I73))</f>
        <v>11.118164447804805</v>
      </c>
      <c r="T74" s="45"/>
      <c r="U74"/>
      <c r="V74"/>
      <c r="W74"/>
      <c r="X74"/>
      <c r="Y74" s="68"/>
      <c r="Z74"/>
      <c r="AA74"/>
      <c r="AB74"/>
      <c r="AC74"/>
      <c r="AD74"/>
    </row>
    <row r="75" spans="1:30" s="24" customFormat="1">
      <c r="A75" s="1">
        <f>A74+7</f>
        <v>44955</v>
      </c>
      <c r="B75" s="19">
        <f>D74+I74-P74</f>
        <v>21116.85960473273</v>
      </c>
      <c r="C75" s="73">
        <f>(B75*0.05)</f>
        <v>1055.8429802366365</v>
      </c>
      <c r="D75" s="20">
        <f>B75+C75</f>
        <v>22172.702584969367</v>
      </c>
      <c r="E75" s="16">
        <f>B75/2200</f>
        <v>9.5985725476057873</v>
      </c>
      <c r="F75" s="16">
        <f>E75</f>
        <v>9.5985725476057873</v>
      </c>
      <c r="G75" s="110">
        <f t="shared" si="55"/>
        <v>110.00000000000007</v>
      </c>
      <c r="H75" s="66">
        <f>Y25</f>
        <v>4.8505214398434466</v>
      </c>
      <c r="I75" s="23"/>
      <c r="J75" s="23"/>
      <c r="K75" s="20">
        <f>D75+I75-J75</f>
        <v>22172.702584969367</v>
      </c>
      <c r="L75" s="88">
        <f>(0.7*B75)</f>
        <v>14781.80172331291</v>
      </c>
      <c r="M75" s="115">
        <f t="shared" ref="M75:M76" si="56">E75*50/B75</f>
        <v>2.2727272727272728E-2</v>
      </c>
      <c r="N75" s="87"/>
      <c r="O75" s="90"/>
      <c r="P75" s="22">
        <f>IF(D75&gt;B75,D75*0.013,0)</f>
        <v>288.24513360460179</v>
      </c>
      <c r="Q75" s="20"/>
      <c r="R75" s="16">
        <f>R74+C75+I74</f>
        <v>25292.171875846248</v>
      </c>
      <c r="S75" s="29">
        <f>(R75-(B3+SUM(I3:I74)))/(B3+SUM(I3:I74))</f>
        <v>11.646085937923123</v>
      </c>
      <c r="T75" s="45"/>
      <c r="U75"/>
      <c r="V75"/>
      <c r="W75"/>
      <c r="X75"/>
      <c r="Y75" s="68"/>
      <c r="Z75"/>
      <c r="AA75"/>
      <c r="AB75"/>
      <c r="AC75"/>
      <c r="AD75"/>
    </row>
    <row r="76" spans="1:30" s="24" customFormat="1" ht="15" thickBot="1">
      <c r="A76" s="6">
        <f>A75+7</f>
        <v>44962</v>
      </c>
      <c r="B76" s="19">
        <f>D75+I75-P75</f>
        <v>21884.457451364764</v>
      </c>
      <c r="C76" s="73">
        <f>(B76*0.05)</f>
        <v>1094.2228725682382</v>
      </c>
      <c r="D76" s="20">
        <f>B76+C76</f>
        <v>22978.680323933004</v>
      </c>
      <c r="E76" s="16">
        <f>B76/2200</f>
        <v>9.9474806597112568</v>
      </c>
      <c r="F76" s="16">
        <f>E76</f>
        <v>9.9474806597112568</v>
      </c>
      <c r="G76" s="110">
        <f t="shared" si="55"/>
        <v>110.00000000000016</v>
      </c>
      <c r="H76" s="66">
        <f>Y26</f>
        <v>5.1430475118356194</v>
      </c>
      <c r="I76" s="25"/>
      <c r="J76" s="25"/>
      <c r="K76" s="20">
        <f>D76+I76-J76</f>
        <v>22978.680323933004</v>
      </c>
      <c r="L76" s="88">
        <f>(0.7*B76)</f>
        <v>15319.120215955334</v>
      </c>
      <c r="M76" s="115">
        <f t="shared" si="56"/>
        <v>2.2727272727272728E-2</v>
      </c>
      <c r="N76" s="87"/>
      <c r="O76" s="91"/>
      <c r="P76" s="22">
        <f>IF(D76&gt;B76,D76*0.013,0)</f>
        <v>298.72284421112903</v>
      </c>
      <c r="Q76" s="20">
        <f>Q71+SUM(P73:P76)</f>
        <v>3706.4372686926117</v>
      </c>
      <c r="R76" s="16">
        <f>R75+C76+I75</f>
        <v>26386.394748414488</v>
      </c>
      <c r="S76" s="29">
        <f>(R76-(B3+SUM(I3:I75)))/(B3+SUM(I3:I75))</f>
        <v>12.193197374207244</v>
      </c>
      <c r="T76" s="45"/>
      <c r="U76"/>
      <c r="V76"/>
      <c r="W76"/>
      <c r="X76"/>
      <c r="Y76" s="68"/>
      <c r="Z76"/>
      <c r="AA76"/>
      <c r="AB76"/>
      <c r="AC76"/>
      <c r="AD76"/>
    </row>
    <row r="77" spans="1:30" ht="15" thickBot="1">
      <c r="A77" s="2"/>
      <c r="B77" s="3"/>
      <c r="C77" s="14"/>
      <c r="D77" s="4"/>
      <c r="E77" s="4"/>
      <c r="F77" s="4"/>
      <c r="G77" s="4"/>
      <c r="H77" s="65"/>
      <c r="I77" s="4"/>
      <c r="J77" s="4"/>
      <c r="K77" s="4"/>
      <c r="L77" s="5"/>
      <c r="M77" s="4"/>
      <c r="N77" s="4"/>
      <c r="O77" s="4"/>
      <c r="P77" s="4"/>
      <c r="Q77" s="4"/>
      <c r="R77" s="4"/>
      <c r="S77" s="30"/>
    </row>
    <row r="78" spans="1:30" s="24" customFormat="1">
      <c r="A78" s="1">
        <f>A76+7</f>
        <v>44969</v>
      </c>
      <c r="B78" s="19">
        <f>D76+I76-P76</f>
        <v>22679.957479721874</v>
      </c>
      <c r="C78" s="73">
        <f>(B78*0.05)</f>
        <v>1133.9978739860937</v>
      </c>
      <c r="D78" s="16">
        <f>B78+C78</f>
        <v>23813.955353707966</v>
      </c>
      <c r="E78" s="16">
        <f>B78/2200</f>
        <v>10.309071581691761</v>
      </c>
      <c r="F78" s="16">
        <f>E78</f>
        <v>10.309071581691761</v>
      </c>
      <c r="G78" s="111">
        <f>(D78-B78)/F78</f>
        <v>109.9999999999999</v>
      </c>
      <c r="H78" s="66">
        <f>Y27</f>
        <v>5.4501998874273996</v>
      </c>
      <c r="I78" s="23"/>
      <c r="J78" s="23"/>
      <c r="K78" s="16">
        <f>D78+I78-J78</f>
        <v>23813.955353707966</v>
      </c>
      <c r="L78" s="88">
        <f>(0.7*B78)</f>
        <v>15875.970235805311</v>
      </c>
      <c r="M78" s="115">
        <f>E78*50/B78</f>
        <v>2.2727272727272724E-2</v>
      </c>
      <c r="N78" s="87"/>
      <c r="O78" s="90"/>
      <c r="P78" s="22">
        <f>IF(D78&gt;B78,D78*0.013,0)</f>
        <v>309.58141959820352</v>
      </c>
      <c r="Q78" s="20"/>
      <c r="R78" s="16">
        <f>R76+C78+I76</f>
        <v>27520.392622400581</v>
      </c>
      <c r="S78" s="29">
        <f>(R78-(B3+SUM(I3:I76)))/(B3+SUM(I3:I76))</f>
        <v>12.760196311200291</v>
      </c>
      <c r="T78" s="45"/>
      <c r="U78"/>
      <c r="V78"/>
      <c r="W78"/>
      <c r="X78"/>
      <c r="Y78" s="68"/>
      <c r="Z78"/>
      <c r="AA78"/>
      <c r="AB78"/>
      <c r="AC78"/>
      <c r="AD78"/>
    </row>
    <row r="79" spans="1:30" s="24" customFormat="1">
      <c r="A79" s="1">
        <f>A78+7</f>
        <v>44976</v>
      </c>
      <c r="B79" s="19">
        <f>D78+I78-P78</f>
        <v>23504.373934109764</v>
      </c>
      <c r="C79" s="73">
        <f t="shared" ref="C79" si="57">(B79*0.05)</f>
        <v>1175.2186967054884</v>
      </c>
      <c r="D79" s="20">
        <f>B79+C79</f>
        <v>24679.592630815252</v>
      </c>
      <c r="E79" s="16">
        <f>B79/2200</f>
        <v>10.683806333686256</v>
      </c>
      <c r="F79" s="16">
        <f>E79</f>
        <v>10.683806333686256</v>
      </c>
      <c r="G79" s="110">
        <f t="shared" ref="G79:G81" si="58">(D79-B79)/F79</f>
        <v>109.99999999999996</v>
      </c>
      <c r="H79" s="66">
        <f t="shared" ref="H79:H81" si="59">Y28</f>
        <v>5.7727098817987699</v>
      </c>
      <c r="I79" s="23"/>
      <c r="J79" s="23"/>
      <c r="K79" s="20">
        <f>D79+I79-J79</f>
        <v>24679.592630815252</v>
      </c>
      <c r="L79" s="88">
        <f>(0.7*B79)</f>
        <v>16453.061753876835</v>
      </c>
      <c r="M79" s="115">
        <f>E79*50/B79</f>
        <v>2.2727272727272728E-2</v>
      </c>
      <c r="N79" s="87"/>
      <c r="O79" s="90"/>
      <c r="P79" s="22">
        <f>IF(D79&gt;B79,D79*0.013,0)</f>
        <v>320.83470420059825</v>
      </c>
      <c r="Q79" s="20"/>
      <c r="R79" s="16">
        <f>R78+C79+I78</f>
        <v>28695.611319106069</v>
      </c>
      <c r="S79" s="29">
        <f>(R79-(B3+SUM(I3:I78)))/(B3+SUM(I3:I78))</f>
        <v>13.347805659553034</v>
      </c>
      <c r="T79" s="45"/>
      <c r="U79"/>
      <c r="V79"/>
      <c r="W79"/>
      <c r="X79"/>
      <c r="Y79" s="68"/>
      <c r="Z79"/>
      <c r="AA79"/>
      <c r="AB79"/>
      <c r="AC79"/>
      <c r="AD79"/>
    </row>
    <row r="80" spans="1:30" s="24" customFormat="1">
      <c r="A80" s="1">
        <f>A79+7</f>
        <v>44983</v>
      </c>
      <c r="B80" s="19">
        <f>D79+I79-P79</f>
        <v>24358.757926614653</v>
      </c>
      <c r="C80" s="73">
        <f>(B80*0.05)</f>
        <v>1217.9378963307327</v>
      </c>
      <c r="D80" s="20">
        <f>B80+C80</f>
        <v>25576.695822945385</v>
      </c>
      <c r="E80" s="16">
        <f>B80/2200</f>
        <v>11.072162693915752</v>
      </c>
      <c r="F80" s="16">
        <f>E80</f>
        <v>11.072162693915752</v>
      </c>
      <c r="G80" s="110">
        <f t="shared" si="58"/>
        <v>109.99999999999991</v>
      </c>
      <c r="H80" s="66">
        <f t="shared" si="59"/>
        <v>6.1113453758887077</v>
      </c>
      <c r="I80" s="23"/>
      <c r="J80" s="23"/>
      <c r="K80" s="20">
        <f>D80+I80-J80</f>
        <v>25576.695822945385</v>
      </c>
      <c r="L80" s="88">
        <f>(0.7*B80)</f>
        <v>17051.130548630255</v>
      </c>
      <c r="M80" s="115">
        <f t="shared" ref="M80:M81" si="60">E80*50/B80</f>
        <v>2.2727272727272728E-2</v>
      </c>
      <c r="N80" s="87"/>
      <c r="O80" s="90"/>
      <c r="P80" s="22">
        <f>IF(D80&gt;B80,D80*0.013,0)</f>
        <v>332.49704569828998</v>
      </c>
      <c r="Q80" s="20"/>
      <c r="R80" s="16">
        <f>R79+C80+I79</f>
        <v>29913.5492154368</v>
      </c>
      <c r="S80" s="29">
        <f>(R80-(B3+SUM(I3:I79)))/(B3+SUM(I3:I79))</f>
        <v>13.956774607718399</v>
      </c>
      <c r="T80" s="45"/>
      <c r="U80"/>
      <c r="V80"/>
      <c r="W80"/>
      <c r="X80"/>
      <c r="Y80" s="68"/>
      <c r="Z80"/>
      <c r="AA80"/>
      <c r="AB80"/>
      <c r="AC80"/>
      <c r="AD80"/>
    </row>
    <row r="81" spans="1:30" s="24" customFormat="1" ht="15" thickBot="1">
      <c r="A81" s="6">
        <f>A80+7</f>
        <v>44990</v>
      </c>
      <c r="B81" s="19">
        <f>D80+I80-P80</f>
        <v>25244.198777247097</v>
      </c>
      <c r="C81" s="73">
        <f>(B81*0.05)</f>
        <v>1262.2099388623549</v>
      </c>
      <c r="D81" s="20">
        <f>B81+C81</f>
        <v>26506.40871610945</v>
      </c>
      <c r="E81" s="16">
        <f>B81/2200</f>
        <v>11.47463580783959</v>
      </c>
      <c r="F81" s="16">
        <f>E81</f>
        <v>11.47463580783959</v>
      </c>
      <c r="G81" s="110">
        <f t="shared" si="58"/>
        <v>109.9999999999999</v>
      </c>
      <c r="H81" s="66">
        <f t="shared" si="59"/>
        <v>6.4669126446831431</v>
      </c>
      <c r="I81" s="25"/>
      <c r="J81" s="25"/>
      <c r="K81" s="20">
        <f>D81+I81-J81</f>
        <v>26506.40871610945</v>
      </c>
      <c r="L81" s="88">
        <f>(0.7*B81)</f>
        <v>17670.939144072967</v>
      </c>
      <c r="M81" s="115">
        <f t="shared" si="60"/>
        <v>2.2727272727272731E-2</v>
      </c>
      <c r="N81" s="87"/>
      <c r="O81" s="91"/>
      <c r="P81" s="22">
        <f>IF(D81&gt;B81,D81*0.013,0)</f>
        <v>344.58331330942286</v>
      </c>
      <c r="Q81" s="20">
        <f>Q76+SUM(P78:P81)</f>
        <v>5013.9337514991266</v>
      </c>
      <c r="R81" s="16">
        <f>R80+C81+I80</f>
        <v>31175.759154299154</v>
      </c>
      <c r="S81" s="29">
        <f>(R81-(B3+SUM(I3:I80)))/(B3+SUM(I3:I80))</f>
        <v>14.587879577149577</v>
      </c>
      <c r="T81" s="45"/>
      <c r="U81"/>
      <c r="V81"/>
      <c r="W81"/>
      <c r="X81"/>
      <c r="Y81" s="68"/>
      <c r="Z81"/>
      <c r="AA81"/>
      <c r="AB81"/>
      <c r="AC81"/>
      <c r="AD81"/>
    </row>
    <row r="82" spans="1:30" ht="15" thickBot="1">
      <c r="A82" s="2"/>
      <c r="B82" s="3"/>
      <c r="C82" s="14"/>
      <c r="D82" s="4"/>
      <c r="E82" s="4"/>
      <c r="F82" s="4"/>
      <c r="G82" s="4"/>
      <c r="H82" s="65"/>
      <c r="I82" s="4"/>
      <c r="J82" s="4"/>
      <c r="K82" s="4"/>
      <c r="L82" s="5"/>
      <c r="M82" s="4"/>
      <c r="N82" s="4"/>
      <c r="O82" s="4"/>
      <c r="P82" s="4"/>
      <c r="Q82" s="4"/>
      <c r="R82" s="4"/>
      <c r="S82" s="30"/>
    </row>
    <row r="83" spans="1:30" s="24" customFormat="1">
      <c r="A83" s="1">
        <f>A81+7</f>
        <v>44997</v>
      </c>
      <c r="B83" s="19">
        <f>D81+I81-P81</f>
        <v>26161.825402800026</v>
      </c>
      <c r="C83" s="73">
        <f>(B83*0.05)</f>
        <v>1308.0912701400014</v>
      </c>
      <c r="D83" s="16">
        <f>B83+C83</f>
        <v>27469.916672940028</v>
      </c>
      <c r="E83" s="16">
        <f>B83/2200</f>
        <v>11.891738819454558</v>
      </c>
      <c r="F83" s="16">
        <f>E83</f>
        <v>11.891738819454558</v>
      </c>
      <c r="G83" s="111">
        <f>(D83-B83)/F83</f>
        <v>109.99999999999999</v>
      </c>
      <c r="H83" s="66">
        <f>Y31</f>
        <v>6.8402582769173002</v>
      </c>
      <c r="I83" s="23"/>
      <c r="J83" s="23"/>
      <c r="K83" s="16">
        <f>D83+I83-J83</f>
        <v>27469.916672940028</v>
      </c>
      <c r="L83" s="88">
        <f>(0.7*B83)</f>
        <v>18313.277781960016</v>
      </c>
      <c r="M83" s="115">
        <f>E83*50/B83</f>
        <v>2.2727272727272728E-2</v>
      </c>
      <c r="N83" s="87"/>
      <c r="O83" s="90"/>
      <c r="P83" s="22">
        <f>IF(D83&gt;B83,D83*0.013,0)</f>
        <v>357.10891674822034</v>
      </c>
      <c r="Q83" s="20"/>
      <c r="R83" s="16">
        <f>R81+C83+I81</f>
        <v>32483.850424439155</v>
      </c>
      <c r="S83" s="29">
        <f>(R83-(B3+SUM(I3:I81)))/(B3+SUM(I3:I81))</f>
        <v>15.241925212219577</v>
      </c>
      <c r="T83" s="45"/>
      <c r="U83"/>
      <c r="V83"/>
      <c r="W83"/>
      <c r="X83"/>
      <c r="Y83" s="68"/>
      <c r="Z83"/>
      <c r="AA83"/>
      <c r="AB83"/>
      <c r="AC83"/>
      <c r="AD83"/>
    </row>
    <row r="84" spans="1:30" s="24" customFormat="1">
      <c r="A84" s="1">
        <f>A83+7</f>
        <v>45004</v>
      </c>
      <c r="B84" s="19">
        <f>D83+I83-P83</f>
        <v>27112.807756191807</v>
      </c>
      <c r="C84" s="73">
        <f t="shared" ref="C84" si="61">(B84*0.05)</f>
        <v>1355.6403878095905</v>
      </c>
      <c r="D84" s="20">
        <f>B84+C84</f>
        <v>28468.448144001399</v>
      </c>
      <c r="E84" s="16">
        <f>B84/2200</f>
        <v>12.32400352554173</v>
      </c>
      <c r="F84" s="16">
        <f>E84</f>
        <v>12.32400352554173</v>
      </c>
      <c r="G84" s="110">
        <f t="shared" ref="G84:G86" si="62">(D84-B84)/F84</f>
        <v>110.0000000000001</v>
      </c>
      <c r="H84" s="66">
        <f t="shared" ref="H84:H86" si="63">Y32</f>
        <v>7.2322711907631652</v>
      </c>
      <c r="I84" s="23"/>
      <c r="J84" s="23"/>
      <c r="K84" s="20">
        <f>D84+I84-J84</f>
        <v>28468.448144001399</v>
      </c>
      <c r="L84" s="88">
        <f>(0.7*B84)</f>
        <v>18978.965429334265</v>
      </c>
      <c r="M84" s="115">
        <f>E84*50/B84</f>
        <v>2.2727272727272724E-2</v>
      </c>
      <c r="N84" s="87"/>
      <c r="O84" s="90"/>
      <c r="P84" s="22">
        <f>IF(D84&gt;B84,D84*0.013,0)</f>
        <v>370.08982587201814</v>
      </c>
      <c r="Q84" s="20"/>
      <c r="R84" s="16">
        <f>R83+C84+I83</f>
        <v>33839.490812248747</v>
      </c>
      <c r="S84" s="29">
        <f>(R84-(B3+SUM(I3:I83)))/(B3+SUM(I3:I83))</f>
        <v>15.919745406124374</v>
      </c>
      <c r="T84" s="45"/>
      <c r="U84"/>
      <c r="V84"/>
      <c r="W84"/>
      <c r="X84"/>
      <c r="Y84" s="68"/>
      <c r="Z84"/>
      <c r="AA84"/>
      <c r="AB84"/>
      <c r="AC84"/>
      <c r="AD84"/>
    </row>
    <row r="85" spans="1:30" s="24" customFormat="1">
      <c r="A85" s="1">
        <f>A84+7</f>
        <v>45011</v>
      </c>
      <c r="B85" s="19">
        <f>D84+I84-P84</f>
        <v>28098.35831812938</v>
      </c>
      <c r="C85" s="73">
        <f>(B85*0.05)</f>
        <v>1404.917915906469</v>
      </c>
      <c r="D85" s="20">
        <f>B85+C85</f>
        <v>29503.276234035849</v>
      </c>
      <c r="E85" s="16">
        <f>B85/2200</f>
        <v>12.771981053695173</v>
      </c>
      <c r="F85" s="16">
        <f>E85</f>
        <v>12.771981053695173</v>
      </c>
      <c r="G85" s="110">
        <f t="shared" si="62"/>
        <v>110.00000000000006</v>
      </c>
      <c r="H85" s="66">
        <f t="shared" si="63"/>
        <v>7.6438847503013241</v>
      </c>
      <c r="I85" s="23"/>
      <c r="J85" s="23"/>
      <c r="K85" s="20">
        <f>D85+I85-J85</f>
        <v>29503.276234035849</v>
      </c>
      <c r="L85" s="88">
        <f>(0.7*B85)</f>
        <v>19668.850822690565</v>
      </c>
      <c r="M85" s="115">
        <f t="shared" ref="M85:M86" si="64">E85*50/B85</f>
        <v>2.2727272727272731E-2</v>
      </c>
      <c r="N85" s="87"/>
      <c r="O85" s="90"/>
      <c r="P85" s="22">
        <f>IF(D85&gt;B85,D85*0.013,0)</f>
        <v>383.54259104246603</v>
      </c>
      <c r="Q85" s="20"/>
      <c r="R85" s="16">
        <f>R84+C85+I84</f>
        <v>35244.408728155213</v>
      </c>
      <c r="S85" s="29">
        <f>(R85-(B3+SUM(I3:I84)))/(B3+SUM(I3:I84))</f>
        <v>16.622204364077607</v>
      </c>
      <c r="T85" s="45"/>
      <c r="U85"/>
      <c r="V85"/>
      <c r="W85"/>
      <c r="X85"/>
      <c r="Y85" s="68"/>
      <c r="Z85"/>
      <c r="AA85"/>
      <c r="AB85"/>
      <c r="AC85"/>
      <c r="AD85"/>
    </row>
    <row r="86" spans="1:30" s="24" customFormat="1" ht="15" thickBot="1">
      <c r="A86" s="6">
        <f>A85+7</f>
        <v>45018</v>
      </c>
      <c r="B86" s="19">
        <f>D85+I85-P85</f>
        <v>29119.733642993382</v>
      </c>
      <c r="C86" s="73">
        <f>(B86*0.05)</f>
        <v>1455.9866821496692</v>
      </c>
      <c r="D86" s="20">
        <f>B86+C86</f>
        <v>30575.720325143051</v>
      </c>
      <c r="E86" s="16">
        <f>B86/2200</f>
        <v>13.236242564996992</v>
      </c>
      <c r="F86" s="16">
        <f>E86</f>
        <v>13.236242564996992</v>
      </c>
      <c r="G86" s="110">
        <f t="shared" si="62"/>
        <v>109.99999999999999</v>
      </c>
      <c r="H86" s="66">
        <f t="shared" si="63"/>
        <v>8.0760789878163912</v>
      </c>
      <c r="I86" s="25"/>
      <c r="J86" s="25"/>
      <c r="K86" s="20">
        <f>D86+I86-J86</f>
        <v>30575.720325143051</v>
      </c>
      <c r="L86" s="88">
        <f>(0.7*B86)</f>
        <v>20383.813550095365</v>
      </c>
      <c r="M86" s="115">
        <f t="shared" si="64"/>
        <v>2.2727272727272728E-2</v>
      </c>
      <c r="N86" s="87"/>
      <c r="O86" s="91"/>
      <c r="P86" s="22">
        <f>IF(D86&gt;B86,D86*0.013,0)</f>
        <v>397.48436422685967</v>
      </c>
      <c r="Q86" s="20">
        <f>Q81+SUM(P83:P86)</f>
        <v>6522.1594493886914</v>
      </c>
      <c r="R86" s="16">
        <f>R85+C86+I85</f>
        <v>36700.395410304882</v>
      </c>
      <c r="S86" s="29">
        <f>(R86-(B3+SUM(I3:I85)))/(B3+SUM(I3:I85))</f>
        <v>17.350197705152439</v>
      </c>
      <c r="T86" s="45"/>
      <c r="U86"/>
      <c r="V86"/>
      <c r="W86"/>
      <c r="X86"/>
      <c r="Y86" s="68"/>
      <c r="Z86"/>
      <c r="AA86"/>
      <c r="AB86"/>
      <c r="AC86"/>
      <c r="AD86"/>
    </row>
    <row r="87" spans="1:30" ht="15" thickBot="1">
      <c r="A87" s="2"/>
      <c r="B87" s="3"/>
      <c r="C87" s="4"/>
      <c r="D87" s="4"/>
      <c r="E87" s="4"/>
      <c r="F87" s="4"/>
      <c r="G87" s="4"/>
      <c r="H87" s="65"/>
      <c r="I87" s="4"/>
      <c r="J87" s="4"/>
      <c r="K87" s="4"/>
      <c r="L87" s="5"/>
      <c r="M87" s="4"/>
      <c r="N87" s="4"/>
      <c r="O87" s="4"/>
      <c r="P87" s="4"/>
      <c r="Q87" s="4"/>
      <c r="R87" s="4"/>
      <c r="S87" s="30"/>
    </row>
    <row r="88" spans="1:30" s="24" customFormat="1">
      <c r="A88" s="1">
        <f>A86+7</f>
        <v>45025</v>
      </c>
      <c r="B88" s="19">
        <f>D86+I86-P86</f>
        <v>30178.23596091619</v>
      </c>
      <c r="C88" s="73">
        <f>(B88*0.05)</f>
        <v>1508.9117980458095</v>
      </c>
      <c r="D88" s="16">
        <f>B88+C88</f>
        <v>31687.147758962001</v>
      </c>
      <c r="E88" s="16">
        <f>B88/2200</f>
        <v>13.717379982234633</v>
      </c>
      <c r="F88" s="16">
        <f>E88</f>
        <v>13.717379982234633</v>
      </c>
      <c r="G88" s="111">
        <f>(D88-B88)/F88</f>
        <v>110.00000000000006</v>
      </c>
      <c r="H88" s="66">
        <f>Y35</f>
        <v>8.5298829372072102</v>
      </c>
      <c r="I88" s="23"/>
      <c r="J88" s="23"/>
      <c r="K88" s="16">
        <f>D88+I88-J88</f>
        <v>31687.147758962001</v>
      </c>
      <c r="L88" s="88">
        <f>(0.7*B88)</f>
        <v>21124.765172641331</v>
      </c>
      <c r="M88" s="115">
        <f>E88*50/B88</f>
        <v>2.2727272727272731E-2</v>
      </c>
      <c r="N88" s="87"/>
      <c r="O88" s="90"/>
      <c r="P88" s="22">
        <f>IF(D88&gt;B88,D88*0.013,0)</f>
        <v>411.93292086650598</v>
      </c>
      <c r="Q88" s="20"/>
      <c r="R88" s="16">
        <f>R86+C88+I86</f>
        <v>38209.307208350692</v>
      </c>
      <c r="S88" s="29">
        <f>(R88-(B3+SUM(I3:I86)))/(B3+SUM(I3:I86))</f>
        <v>18.104653604175347</v>
      </c>
      <c r="T88" s="45"/>
      <c r="U88"/>
      <c r="V88"/>
      <c r="W88"/>
      <c r="X88"/>
      <c r="Y88" s="68"/>
      <c r="Z88"/>
      <c r="AA88"/>
      <c r="AB88"/>
      <c r="AC88"/>
      <c r="AD88"/>
    </row>
    <row r="89" spans="1:30" s="24" customFormat="1">
      <c r="A89" s="1">
        <f>A88+7</f>
        <v>45032</v>
      </c>
      <c r="B89" s="19">
        <f>D88+I88-P88</f>
        <v>31275.214838095493</v>
      </c>
      <c r="C89" s="73">
        <f t="shared" ref="C89" si="65">(B89*0.05)</f>
        <v>1563.7607419047747</v>
      </c>
      <c r="D89" s="20">
        <f>B89+C89</f>
        <v>32838.975580000268</v>
      </c>
      <c r="E89" s="16">
        <f>B89/2200</f>
        <v>14.21600674458886</v>
      </c>
      <c r="F89" s="16">
        <f>E89</f>
        <v>14.21600674458886</v>
      </c>
      <c r="G89" s="110">
        <f t="shared" ref="G89:G91" si="66">(D89-B89)/F89</f>
        <v>109.99999999999999</v>
      </c>
      <c r="H89" s="66">
        <f t="shared" ref="H89:H91" si="67">Y36</f>
        <v>9.0063770840675712</v>
      </c>
      <c r="I89" s="23"/>
      <c r="J89" s="23"/>
      <c r="K89" s="20">
        <f>D89+I89-J89</f>
        <v>32838.975580000268</v>
      </c>
      <c r="L89" s="88">
        <f>(0.7*B89)</f>
        <v>21892.650386666843</v>
      </c>
      <c r="M89" s="115">
        <f>E89*50/B89</f>
        <v>2.2727272727272728E-2</v>
      </c>
      <c r="N89" s="87"/>
      <c r="O89" s="90"/>
      <c r="P89" s="22">
        <f>IF(D89&gt;B89,D89*0.013,0)</f>
        <v>426.90668254000349</v>
      </c>
      <c r="Q89" s="20"/>
      <c r="R89" s="16">
        <f>R88+C89+I88</f>
        <v>39773.06795025547</v>
      </c>
      <c r="S89" s="29">
        <f>(R89-(B3+SUM(I3:I88)))/(B3+SUM(I3:I88))</f>
        <v>18.886533975127737</v>
      </c>
      <c r="T89" s="45"/>
      <c r="U89"/>
      <c r="V89"/>
      <c r="W89"/>
      <c r="X89"/>
      <c r="Y89" s="68"/>
      <c r="Z89"/>
      <c r="AA89"/>
      <c r="AB89"/>
      <c r="AC89"/>
      <c r="AD89"/>
    </row>
    <row r="90" spans="1:30" s="24" customFormat="1">
      <c r="A90" s="1">
        <f>A89+7</f>
        <v>45039</v>
      </c>
      <c r="B90" s="19">
        <f>D89+I89-P89</f>
        <v>32412.068897460264</v>
      </c>
      <c r="C90" s="73">
        <f>(B90*0.05)</f>
        <v>1620.6034448730134</v>
      </c>
      <c r="D90" s="20">
        <f>B90+C90</f>
        <v>34032.672342333273</v>
      </c>
      <c r="E90" s="16">
        <f>B90/2200</f>
        <v>14.732758589754665</v>
      </c>
      <c r="F90" s="16">
        <f>E90</f>
        <v>14.732758589754665</v>
      </c>
      <c r="G90" s="110">
        <f t="shared" si="66"/>
        <v>109.99999999999977</v>
      </c>
      <c r="H90" s="66">
        <f t="shared" si="67"/>
        <v>9.5066959382709495</v>
      </c>
      <c r="I90" s="23"/>
      <c r="J90" s="23"/>
      <c r="K90" s="20">
        <f>D90+I90-J90</f>
        <v>34032.672342333273</v>
      </c>
      <c r="L90" s="88">
        <f>(0.7*B90)</f>
        <v>22688.448228222183</v>
      </c>
      <c r="M90" s="115">
        <f t="shared" ref="M90:M91" si="68">E90*50/B90</f>
        <v>2.2727272727272728E-2</v>
      </c>
      <c r="N90" s="87"/>
      <c r="O90" s="90"/>
      <c r="P90" s="22">
        <f>IF(D90&gt;B90,D90*0.013,0)</f>
        <v>442.42474045033254</v>
      </c>
      <c r="Q90" s="20"/>
      <c r="R90" s="16">
        <f>R89+C90+I89</f>
        <v>41393.671395128484</v>
      </c>
      <c r="S90" s="29">
        <f>(R90-(B3+SUM(I3:I89)))/(B3+SUM(I3:I89))</f>
        <v>19.696835697564243</v>
      </c>
      <c r="T90" s="45"/>
      <c r="U90"/>
      <c r="V90"/>
      <c r="W90"/>
      <c r="X90"/>
      <c r="Y90" s="68"/>
      <c r="Z90"/>
      <c r="AA90"/>
      <c r="AB90"/>
      <c r="AC90"/>
      <c r="AD90"/>
    </row>
    <row r="91" spans="1:30" s="24" customFormat="1" ht="15" thickBot="1">
      <c r="A91" s="6">
        <f>A90+7</f>
        <v>45046</v>
      </c>
      <c r="B91" s="19">
        <f>D90+I90-P90</f>
        <v>33590.24760188294</v>
      </c>
      <c r="C91" s="73">
        <f>(B91*0.05)</f>
        <v>1679.5123800941471</v>
      </c>
      <c r="D91" s="20">
        <f>B91+C91</f>
        <v>35269.759981977084</v>
      </c>
      <c r="E91" s="16">
        <f>B91/2200</f>
        <v>15.268294364492245</v>
      </c>
      <c r="F91" s="16">
        <f>E91</f>
        <v>15.268294364492245</v>
      </c>
      <c r="G91" s="110">
        <f t="shared" si="66"/>
        <v>109.99999999999979</v>
      </c>
      <c r="H91" s="66">
        <f t="shared" si="67"/>
        <v>10.032030735184497</v>
      </c>
      <c r="I91" s="25"/>
      <c r="J91" s="25"/>
      <c r="K91" s="20">
        <f>D91+I91-J91</f>
        <v>35269.759981977084</v>
      </c>
      <c r="L91" s="88">
        <f>(0.7*B91)</f>
        <v>23513.173321318056</v>
      </c>
      <c r="M91" s="115">
        <f t="shared" si="68"/>
        <v>2.2727272727272724E-2</v>
      </c>
      <c r="N91" s="87"/>
      <c r="O91" s="91"/>
      <c r="P91" s="22">
        <f>IF(D91&gt;B91,D91*0.013,0)</f>
        <v>458.50687976570208</v>
      </c>
      <c r="Q91" s="20">
        <f>Q86+SUM(P88:P91)</f>
        <v>8261.9306730112348</v>
      </c>
      <c r="R91" s="16">
        <f>R90+C91+I90</f>
        <v>43073.183775222627</v>
      </c>
      <c r="S91" s="29">
        <f>(R91-(B3+SUM(I3:I90)))/(B3+SUM(I3:I90))</f>
        <v>20.536591887611312</v>
      </c>
      <c r="T91" s="45"/>
      <c r="U91"/>
      <c r="V91"/>
      <c r="W91"/>
      <c r="X91"/>
      <c r="Y91" s="68"/>
      <c r="Z91"/>
      <c r="AA91"/>
      <c r="AB91"/>
      <c r="AC91"/>
      <c r="AD91"/>
    </row>
    <row r="92" spans="1:30" ht="15" thickBot="1">
      <c r="A92" s="2"/>
      <c r="B92" s="3"/>
      <c r="C92" s="14"/>
      <c r="D92" s="4"/>
      <c r="E92" s="4"/>
      <c r="F92" s="4"/>
      <c r="G92" s="4"/>
      <c r="H92" s="65"/>
      <c r="I92" s="4"/>
      <c r="J92" s="4"/>
      <c r="K92" s="4"/>
      <c r="L92" s="5"/>
      <c r="M92" s="4"/>
      <c r="N92" s="4"/>
      <c r="O92" s="4"/>
      <c r="P92" s="4"/>
      <c r="Q92" s="4"/>
      <c r="R92" s="4"/>
      <c r="S92" s="30"/>
    </row>
    <row r="93" spans="1:30" s="24" customFormat="1">
      <c r="A93" s="1">
        <f>A91+7</f>
        <v>45053</v>
      </c>
      <c r="B93" s="19">
        <f>D91+I91-P91</f>
        <v>34811.253102211384</v>
      </c>
      <c r="C93" s="73">
        <f>(B93*0.05)</f>
        <v>1740.5626551105693</v>
      </c>
      <c r="D93" s="16">
        <f>B93+C93</f>
        <v>36551.815757321951</v>
      </c>
      <c r="E93" s="16">
        <f>B93/2200</f>
        <v>15.823296864641538</v>
      </c>
      <c r="F93" s="16">
        <f>E93</f>
        <v>15.823296864641538</v>
      </c>
      <c r="G93" s="111">
        <f>(D93-B93)/F93</f>
        <v>109.99999999999986</v>
      </c>
      <c r="H93" s="66">
        <f>Y39</f>
        <v>10.583632271943721</v>
      </c>
      <c r="I93" s="23"/>
      <c r="J93" s="23"/>
      <c r="K93" s="16">
        <f>D93+I93-J93</f>
        <v>36551.815757321951</v>
      </c>
      <c r="L93" s="88">
        <f>(0.7*B93)</f>
        <v>24367.877171547967</v>
      </c>
      <c r="M93" s="115">
        <f>E93*50/B93</f>
        <v>2.2727272727272728E-2</v>
      </c>
      <c r="N93" s="87"/>
      <c r="O93" s="90"/>
      <c r="P93" s="22">
        <f>IF(D93&gt;B93,D93*0.013,0)</f>
        <v>475.17360484518531</v>
      </c>
      <c r="Q93" s="20"/>
      <c r="R93" s="16">
        <f>R91+C93+I91</f>
        <v>44813.746430333194</v>
      </c>
      <c r="S93" s="29">
        <f>(R93-(B3+SUM(I3:I91)))/(B3+SUM(I3:I91))</f>
        <v>21.406873215166598</v>
      </c>
      <c r="T93" s="45"/>
      <c r="U93"/>
      <c r="V93"/>
      <c r="W93"/>
      <c r="X93"/>
      <c r="Y93" s="68"/>
      <c r="Z93"/>
      <c r="AA93"/>
      <c r="AB93"/>
      <c r="AC93"/>
      <c r="AD93"/>
    </row>
    <row r="94" spans="1:30" s="24" customFormat="1">
      <c r="A94" s="1">
        <f>A93+7</f>
        <v>45060</v>
      </c>
      <c r="B94" s="19">
        <f>D93+I93-P93</f>
        <v>36076.642152476765</v>
      </c>
      <c r="C94" s="73">
        <f t="shared" ref="C94" si="69">(B94*0.05)</f>
        <v>1803.8321076238383</v>
      </c>
      <c r="D94" s="20">
        <f>B94+C94</f>
        <v>37880.4742601006</v>
      </c>
      <c r="E94" s="16">
        <f>B94/2200</f>
        <v>16.398473705671258</v>
      </c>
      <c r="F94" s="16">
        <f>E94</f>
        <v>16.398473705671258</v>
      </c>
      <c r="G94" s="110">
        <f t="shared" ref="G94:G96" si="70">(D94-B94)/F94</f>
        <v>109.99999999999982</v>
      </c>
      <c r="H94" s="66">
        <f t="shared" ref="H94:H96" si="71">Y40</f>
        <v>11.162813885540906</v>
      </c>
      <c r="I94" s="23"/>
      <c r="J94" s="23"/>
      <c r="K94" s="20">
        <f>D94+I94-J94</f>
        <v>37880.4742601006</v>
      </c>
      <c r="L94" s="88">
        <f>(0.7*B94)</f>
        <v>25253.649506733735</v>
      </c>
      <c r="M94" s="115">
        <f>E94*50/B94</f>
        <v>2.2727272727272728E-2</v>
      </c>
      <c r="N94" s="87"/>
      <c r="O94" s="90"/>
      <c r="P94" s="22">
        <f>IF(D94&gt;B94,D94*0.013,0)</f>
        <v>492.44616538130776</v>
      </c>
      <c r="Q94" s="20"/>
      <c r="R94" s="16">
        <f>R93+C94+I93</f>
        <v>46617.57853795703</v>
      </c>
      <c r="S94" s="29">
        <f>(R94-(B3+SUM(I3:I93)))/(B3+SUM(I3:I93))</f>
        <v>22.308789268978515</v>
      </c>
      <c r="T94" s="45"/>
      <c r="U94"/>
      <c r="V94"/>
      <c r="W94"/>
      <c r="X94"/>
      <c r="Y94" s="68"/>
      <c r="Z94"/>
      <c r="AA94"/>
      <c r="AB94"/>
      <c r="AC94"/>
      <c r="AD94"/>
    </row>
    <row r="95" spans="1:30" s="24" customFormat="1">
      <c r="A95" s="1">
        <f>A94+7</f>
        <v>45067</v>
      </c>
      <c r="B95" s="19">
        <f>D94+I94-P94</f>
        <v>37388.028094719295</v>
      </c>
      <c r="C95" s="73">
        <f>(B95*0.05)</f>
        <v>1869.4014047359649</v>
      </c>
      <c r="D95" s="20">
        <f>B95+C95</f>
        <v>39257.429499455262</v>
      </c>
      <c r="E95" s="16">
        <f>B95/2200</f>
        <v>16.994558224872407</v>
      </c>
      <c r="F95" s="16">
        <f>E95</f>
        <v>16.994558224872407</v>
      </c>
      <c r="G95" s="110">
        <f t="shared" si="70"/>
        <v>110.00000000000013</v>
      </c>
      <c r="H95" s="66">
        <f t="shared" si="71"/>
        <v>11.770954579817952</v>
      </c>
      <c r="I95" s="23"/>
      <c r="J95" s="23"/>
      <c r="K95" s="20">
        <f>D95+I95-J95</f>
        <v>39257.429499455262</v>
      </c>
      <c r="L95" s="88">
        <f>(0.7*B95)</f>
        <v>26171.619666303504</v>
      </c>
      <c r="M95" s="115">
        <f t="shared" ref="M95:M96" si="72">E95*50/B95</f>
        <v>2.2727272727272728E-2</v>
      </c>
      <c r="N95" s="87"/>
      <c r="O95" s="90"/>
      <c r="P95" s="22">
        <f>IF(D95&gt;B95,D95*0.013,0)</f>
        <v>510.3465834929184</v>
      </c>
      <c r="Q95" s="20"/>
      <c r="R95" s="16">
        <f>R94+C95+I94</f>
        <v>48486.979942692997</v>
      </c>
      <c r="S95" s="29">
        <f>(R95-(B3+SUM(I3:I94)))/(B3+SUM(I3:I94))</f>
        <v>23.243489971346499</v>
      </c>
      <c r="T95" s="45"/>
      <c r="U95"/>
      <c r="V95"/>
      <c r="W95"/>
      <c r="X95"/>
      <c r="Y95" s="68"/>
      <c r="Z95"/>
      <c r="AA95"/>
      <c r="AB95"/>
      <c r="AC95"/>
      <c r="AD95"/>
    </row>
    <row r="96" spans="1:30" s="24" customFormat="1" ht="15" thickBot="1">
      <c r="A96" s="6">
        <f>A95+7</f>
        <v>45074</v>
      </c>
      <c r="B96" s="19">
        <f>D95+I95-P95</f>
        <v>38747.082915962346</v>
      </c>
      <c r="C96" s="73">
        <f>(B96*0.05)</f>
        <v>1937.3541457981173</v>
      </c>
      <c r="D96" s="20">
        <f>B96+C96</f>
        <v>40684.437061760465</v>
      </c>
      <c r="E96" s="16">
        <f>B96/2200</f>
        <v>17.612310416346521</v>
      </c>
      <c r="F96" s="16">
        <f>E96</f>
        <v>17.612310416346521</v>
      </c>
      <c r="G96" s="110">
        <f t="shared" si="70"/>
        <v>110.0000000000001</v>
      </c>
      <c r="H96" s="66">
        <f t="shared" si="71"/>
        <v>12.409502308808849</v>
      </c>
      <c r="I96" s="25"/>
      <c r="J96" s="25"/>
      <c r="K96" s="20">
        <f>D96+I96-J96</f>
        <v>40684.437061760465</v>
      </c>
      <c r="L96" s="88">
        <f>(0.7*B96)</f>
        <v>27122.958041173642</v>
      </c>
      <c r="M96" s="115">
        <f t="shared" si="72"/>
        <v>2.2727272727272724E-2</v>
      </c>
      <c r="N96" s="87"/>
      <c r="O96" s="91"/>
      <c r="P96" s="22">
        <f>IF(D96&gt;B96,D96*0.013,0)</f>
        <v>528.89768180288604</v>
      </c>
      <c r="Q96" s="20">
        <f>Q91+SUM(P93:P96)</f>
        <v>10268.794708533533</v>
      </c>
      <c r="R96" s="16">
        <f>R95+C96+I95</f>
        <v>50424.334088491116</v>
      </c>
      <c r="S96" s="29">
        <f>(R96-(B3+SUM(I3:I95)))/(B3+SUM(I3:I95))</f>
        <v>24.212167044245557</v>
      </c>
      <c r="T96" s="45"/>
      <c r="U96"/>
      <c r="V96"/>
      <c r="W96"/>
      <c r="X96"/>
      <c r="Y96" s="68"/>
      <c r="Z96"/>
      <c r="AA96"/>
      <c r="AB96"/>
      <c r="AC96"/>
      <c r="AD96"/>
    </row>
    <row r="97" spans="1:30" ht="15" thickBot="1">
      <c r="A97" s="2"/>
      <c r="B97" s="3"/>
      <c r="C97" s="14"/>
      <c r="D97" s="4"/>
      <c r="E97" s="4"/>
      <c r="F97" s="4"/>
      <c r="G97" s="4"/>
      <c r="H97" s="65"/>
      <c r="I97" s="4"/>
      <c r="J97" s="4"/>
      <c r="K97" s="4"/>
      <c r="L97" s="5"/>
      <c r="M97" s="4"/>
      <c r="N97" s="4"/>
      <c r="O97" s="4"/>
      <c r="P97" s="4"/>
      <c r="Q97" s="4"/>
      <c r="R97" s="4"/>
      <c r="S97" s="30"/>
    </row>
    <row r="98" spans="1:30" s="24" customFormat="1">
      <c r="A98" s="1">
        <f>A96+7</f>
        <v>45081</v>
      </c>
      <c r="B98" s="19">
        <f>D96+I96-P96</f>
        <v>40155.539379957576</v>
      </c>
      <c r="C98" s="73">
        <f>(B98*0.05)</f>
        <v>2007.7769689978788</v>
      </c>
      <c r="D98" s="16">
        <f>B98+C98</f>
        <v>42163.316348955457</v>
      </c>
      <c r="E98" s="16">
        <f>B98/2200</f>
        <v>18.252517899980717</v>
      </c>
      <c r="F98" s="16">
        <f>E98</f>
        <v>18.252517899980717</v>
      </c>
      <c r="G98" s="111">
        <f>(D98-B98)/F98</f>
        <v>110.00000000000014</v>
      </c>
      <c r="H98" s="66">
        <f>Y43</f>
        <v>13.079977424249291</v>
      </c>
      <c r="I98" s="23"/>
      <c r="J98" s="23"/>
      <c r="K98" s="16">
        <f>D98+I98-J98</f>
        <v>42163.316348955457</v>
      </c>
      <c r="L98" s="88">
        <f>(0.7*B98)</f>
        <v>28108.877565970302</v>
      </c>
      <c r="M98" s="115">
        <f>E98*50/B98</f>
        <v>2.2727272727272728E-2</v>
      </c>
      <c r="N98" s="87"/>
      <c r="O98" s="90"/>
      <c r="P98" s="22">
        <f>IF(D98&gt;B98,D98*0.013,0)</f>
        <v>548.12311253642088</v>
      </c>
      <c r="Q98" s="20"/>
      <c r="R98" s="16">
        <f>R96+C98+I96</f>
        <v>52432.111057488997</v>
      </c>
      <c r="S98" s="29">
        <f>(R98-(B3+SUM(I3:I96)))/(B3+SUM(I3:I96))</f>
        <v>25.216055528744498</v>
      </c>
      <c r="T98" s="45"/>
      <c r="U98"/>
      <c r="V98"/>
      <c r="W98"/>
      <c r="X98"/>
      <c r="Y98" s="68"/>
      <c r="Z98"/>
      <c r="AA98"/>
      <c r="AB98"/>
      <c r="AC98"/>
      <c r="AD98"/>
    </row>
    <row r="99" spans="1:30" s="24" customFormat="1">
      <c r="A99" s="1">
        <f>A98+7</f>
        <v>45088</v>
      </c>
      <c r="B99" s="19">
        <f>D98+I98-P98</f>
        <v>41615.193236419036</v>
      </c>
      <c r="C99" s="73">
        <f t="shared" ref="C99" si="73">(B99*0.05)</f>
        <v>2080.7596618209518</v>
      </c>
      <c r="D99" s="20">
        <f>B99+C99</f>
        <v>43695.952898239986</v>
      </c>
      <c r="E99" s="16">
        <f>B99/2200</f>
        <v>18.915996925645015</v>
      </c>
      <c r="F99" s="16">
        <f>E99</f>
        <v>18.915996925645015</v>
      </c>
      <c r="G99" s="110">
        <f t="shared" ref="G99:G101" si="74">(D99-B99)/F99</f>
        <v>109.99999999999991</v>
      </c>
      <c r="H99" s="66">
        <f t="shared" ref="H99:H101" si="75">Y44</f>
        <v>13.783976295461756</v>
      </c>
      <c r="I99" s="23"/>
      <c r="J99" s="23"/>
      <c r="K99" s="20">
        <f>D99+I99-J99</f>
        <v>43695.952898239986</v>
      </c>
      <c r="L99" s="88">
        <f>(0.7*B99)</f>
        <v>29130.635265493322</v>
      </c>
      <c r="M99" s="115">
        <f>E99*50/B99</f>
        <v>2.2727272727272724E-2</v>
      </c>
      <c r="N99" s="87"/>
      <c r="O99" s="90"/>
      <c r="P99" s="22">
        <f>IF(D99&gt;B99,D99*0.013,0)</f>
        <v>568.04738767711979</v>
      </c>
      <c r="Q99" s="20"/>
      <c r="R99" s="16">
        <f>R98+C99+I98</f>
        <v>54512.870719309947</v>
      </c>
      <c r="S99" s="29">
        <f>(R99-(B3+SUM(I3:I98)))/(B3+SUM(I3:I98))</f>
        <v>26.256435359654972</v>
      </c>
      <c r="T99" s="45"/>
      <c r="U99"/>
      <c r="V99"/>
      <c r="W99"/>
      <c r="X99"/>
      <c r="Y99" s="68"/>
      <c r="Z99"/>
      <c r="AA99"/>
      <c r="AB99"/>
      <c r="AC99"/>
      <c r="AD99"/>
    </row>
    <row r="100" spans="1:30" s="24" customFormat="1">
      <c r="A100" s="1">
        <f>A99+7</f>
        <v>45095</v>
      </c>
      <c r="B100" s="19">
        <f>D99+I99-P99</f>
        <v>43127.905510562865</v>
      </c>
      <c r="C100" s="73">
        <f>(B100*0.05)</f>
        <v>2156.3952755281434</v>
      </c>
      <c r="D100" s="20">
        <f>B100+C100</f>
        <v>45284.300786091007</v>
      </c>
      <c r="E100" s="16">
        <f>B100/2200</f>
        <v>19.603593413892213</v>
      </c>
      <c r="F100" s="16">
        <f>E100</f>
        <v>19.603593413892213</v>
      </c>
      <c r="G100" s="110">
        <f t="shared" si="74"/>
        <v>109.99999999999996</v>
      </c>
      <c r="H100" s="66">
        <f t="shared" si="75"/>
        <v>14.523175110234844</v>
      </c>
      <c r="I100" s="23"/>
      <c r="J100" s="23"/>
      <c r="K100" s="20">
        <f>D100+I100-J100</f>
        <v>45284.300786091007</v>
      </c>
      <c r="L100" s="88">
        <f>(0.7*B100)</f>
        <v>30189.533857394003</v>
      </c>
      <c r="M100" s="115">
        <f t="shared" ref="M100:M101" si="76">E100*50/B100</f>
        <v>2.2727272727272728E-2</v>
      </c>
      <c r="N100" s="87"/>
      <c r="O100" s="90"/>
      <c r="P100" s="22">
        <f>IF(D100&gt;B100,D100*0.013,0)</f>
        <v>588.69591021918302</v>
      </c>
      <c r="Q100" s="20"/>
      <c r="R100" s="16">
        <f>R99+C100+I99</f>
        <v>56669.26599483809</v>
      </c>
      <c r="S100" s="29">
        <f>(R100-(B3+SUM(I3:I99)))/(B3+SUM(I3:I99))</f>
        <v>27.334632997419046</v>
      </c>
      <c r="T100" s="45"/>
      <c r="U100"/>
      <c r="V100"/>
      <c r="W100"/>
      <c r="X100"/>
      <c r="Y100" s="68"/>
      <c r="Z100"/>
      <c r="AA100"/>
      <c r="AB100"/>
      <c r="AC100"/>
      <c r="AD100"/>
    </row>
    <row r="101" spans="1:30" s="24" customFormat="1" ht="15" thickBot="1">
      <c r="A101" s="6">
        <f>A100+7</f>
        <v>45102</v>
      </c>
      <c r="B101" s="19">
        <f>D100+I100-P100</f>
        <v>44695.604875871824</v>
      </c>
      <c r="C101" s="73">
        <f>(B101*0.05)</f>
        <v>2234.7802437935911</v>
      </c>
      <c r="D101" s="20">
        <f>B101+C101</f>
        <v>46930.385119665414</v>
      </c>
      <c r="E101" s="16">
        <f>B101/2200</f>
        <v>20.316184034487193</v>
      </c>
      <c r="F101" s="16">
        <f>E101</f>
        <v>20.316184034487193</v>
      </c>
      <c r="G101" s="110">
        <f t="shared" si="74"/>
        <v>109.99999999999993</v>
      </c>
      <c r="H101" s="66">
        <f t="shared" si="75"/>
        <v>15.299333865746586</v>
      </c>
      <c r="I101" s="25"/>
      <c r="J101" s="25"/>
      <c r="K101" s="20">
        <f>D101+I101-J101</f>
        <v>46930.385119665414</v>
      </c>
      <c r="L101" s="88">
        <f>(0.7*B101)</f>
        <v>31286.923413110275</v>
      </c>
      <c r="M101" s="115">
        <f t="shared" si="76"/>
        <v>2.2727272727272728E-2</v>
      </c>
      <c r="N101" s="87"/>
      <c r="O101" s="91"/>
      <c r="P101" s="22">
        <f>IF(D101&gt;B101,D101*0.013,0)</f>
        <v>610.09500655565034</v>
      </c>
      <c r="Q101" s="20">
        <f>Q96+SUM(P98:P101)</f>
        <v>12583.756125521906</v>
      </c>
      <c r="R101" s="16">
        <f>R100+C101+I100</f>
        <v>58904.046238631679</v>
      </c>
      <c r="S101" s="29">
        <f>(R101-(B3+SUM(I3:I100)))/(B3+SUM(I3:I100))</f>
        <v>28.452023119315839</v>
      </c>
      <c r="T101" s="45"/>
      <c r="U101"/>
      <c r="V101"/>
      <c r="W101"/>
      <c r="X101"/>
      <c r="Y101" s="68"/>
      <c r="Z101"/>
      <c r="AA101"/>
      <c r="AB101"/>
      <c r="AC101"/>
      <c r="AD101"/>
    </row>
    <row r="102" spans="1:30" ht="15" thickBot="1">
      <c r="A102" s="2"/>
      <c r="B102" s="3"/>
      <c r="C102" s="4"/>
      <c r="D102" s="4"/>
      <c r="E102" s="4"/>
      <c r="F102" s="4"/>
      <c r="G102" s="4"/>
      <c r="H102" s="65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30"/>
    </row>
    <row r="103" spans="1:30" s="24" customFormat="1">
      <c r="A103" s="1">
        <f>A101+7</f>
        <v>45109</v>
      </c>
      <c r="B103" s="19">
        <f>D101+I101-P101</f>
        <v>46320.290113109761</v>
      </c>
      <c r="C103" s="73">
        <f>(B103*0.05)</f>
        <v>2316.0145056554879</v>
      </c>
      <c r="D103" s="16">
        <f>B103+C103</f>
        <v>48636.304618765251</v>
      </c>
      <c r="E103" s="16">
        <f>B103/2200</f>
        <v>21.054677324140801</v>
      </c>
      <c r="F103" s="16">
        <f>E103</f>
        <v>21.054677324140801</v>
      </c>
      <c r="G103" s="111">
        <f>(D103-B103)/F103</f>
        <v>110.0000000000001</v>
      </c>
      <c r="H103" s="66">
        <f>Y47</f>
        <v>16.114300559033918</v>
      </c>
      <c r="I103" s="23"/>
      <c r="J103" s="23"/>
      <c r="K103" s="16">
        <f>D103+I103-J103</f>
        <v>48636.304618765251</v>
      </c>
      <c r="L103" s="88">
        <f>(0.7*B103)</f>
        <v>32424.20307917683</v>
      </c>
      <c r="M103" s="115">
        <f>E103*50/B103</f>
        <v>2.2727272727272731E-2</v>
      </c>
      <c r="N103" s="87"/>
      <c r="O103" s="21"/>
      <c r="P103" s="22">
        <f>IF(D103&gt;B103,D103*0.013,0)</f>
        <v>632.27196004394818</v>
      </c>
      <c r="Q103" s="20"/>
      <c r="R103" s="16">
        <f>R101+C103+I101</f>
        <v>61220.06074428717</v>
      </c>
      <c r="S103" s="29">
        <f>(R103-(B3+SUM(I3:I101)))/(B3+SUM(I3:I101))</f>
        <v>29.610030372143584</v>
      </c>
      <c r="T103" s="45"/>
      <c r="U103"/>
      <c r="V103"/>
      <c r="W103"/>
      <c r="X103"/>
      <c r="Y103" s="68"/>
      <c r="Z103"/>
      <c r="AA103"/>
      <c r="AB103"/>
      <c r="AC103"/>
      <c r="AD103"/>
    </row>
    <row r="104" spans="1:30" s="24" customFormat="1">
      <c r="A104" s="1">
        <f>A103+7</f>
        <v>45116</v>
      </c>
      <c r="B104" s="19">
        <f>D103+I103-P103</f>
        <v>48004.032658721306</v>
      </c>
      <c r="C104" s="73">
        <f t="shared" ref="C104" si="77">(B104*0.05)</f>
        <v>2400.2016329360654</v>
      </c>
      <c r="D104" s="20">
        <f>B104+C104</f>
        <v>50404.234291657369</v>
      </c>
      <c r="E104" s="16">
        <f>B104/2200</f>
        <v>21.82001484487332</v>
      </c>
      <c r="F104" s="16">
        <f>E104</f>
        <v>21.82001484487332</v>
      </c>
      <c r="G104" s="110">
        <f t="shared" ref="G104:G106" si="78">(D104-B104)/F104</f>
        <v>109.9999999999999</v>
      </c>
      <c r="H104" s="66">
        <f t="shared" ref="H104:H106" si="79">Y48</f>
        <v>16.970015586985614</v>
      </c>
      <c r="I104" s="23"/>
      <c r="J104" s="23"/>
      <c r="K104" s="20">
        <f>D104+I104-J104</f>
        <v>50404.234291657369</v>
      </c>
      <c r="L104" s="88">
        <f>(0.7*B104)</f>
        <v>33602.822861104913</v>
      </c>
      <c r="M104" s="115">
        <f>E104*50/B104</f>
        <v>2.2727272727272728E-2</v>
      </c>
      <c r="N104" s="87"/>
      <c r="O104" s="21"/>
      <c r="P104" s="22">
        <f>IF(D104&gt;B104,D104*0.013,0)</f>
        <v>655.25504579154574</v>
      </c>
      <c r="Q104" s="20"/>
      <c r="R104" s="16">
        <f>R103+C104+I103</f>
        <v>63620.262377223233</v>
      </c>
      <c r="S104" s="29">
        <f>(R104-(B3+SUM(I3:I103)))/(B3+SUM(I3:I103))</f>
        <v>30.810131188611617</v>
      </c>
      <c r="T104" s="45"/>
      <c r="U104"/>
      <c r="V104"/>
      <c r="W104"/>
      <c r="X104"/>
      <c r="Y104" s="68"/>
      <c r="Z104"/>
      <c r="AA104"/>
      <c r="AB104"/>
      <c r="AC104"/>
      <c r="AD104"/>
    </row>
    <row r="105" spans="1:30" s="24" customFormat="1">
      <c r="A105" s="1">
        <f>A104+7</f>
        <v>45123</v>
      </c>
      <c r="B105" s="19">
        <f>D104+I104-P104</f>
        <v>49748.979245865827</v>
      </c>
      <c r="C105" s="73">
        <f>(B105*0.05)</f>
        <v>2487.4489622932915</v>
      </c>
      <c r="D105" s="20">
        <f>B105+C105</f>
        <v>52236.428208159115</v>
      </c>
      <c r="E105" s="16">
        <f>B105/2200</f>
        <v>22.613172384484468</v>
      </c>
      <c r="F105" s="16">
        <f>E105</f>
        <v>22.613172384484468</v>
      </c>
      <c r="G105" s="110">
        <f t="shared" si="78"/>
        <v>109.99999999999989</v>
      </c>
      <c r="H105" s="66">
        <f t="shared" si="79"/>
        <v>17.868516366334894</v>
      </c>
      <c r="I105" s="23"/>
      <c r="J105" s="23"/>
      <c r="K105" s="20">
        <f>D105+I105-J105</f>
        <v>52236.428208159115</v>
      </c>
      <c r="L105" s="88">
        <f>(0.7*B105)</f>
        <v>34824.285472106079</v>
      </c>
      <c r="M105" s="115">
        <f t="shared" ref="M105:M106" si="80">E105*50/B105</f>
        <v>2.2727272727272731E-2</v>
      </c>
      <c r="N105" s="87"/>
      <c r="O105" s="21"/>
      <c r="P105" s="22">
        <f>IF(D105&gt;B105,D105*0.013,0)</f>
        <v>679.0735667060685</v>
      </c>
      <c r="Q105" s="20"/>
      <c r="R105" s="16">
        <f>R104+C105+I104</f>
        <v>66107.711339516522</v>
      </c>
      <c r="S105" s="29">
        <f>(R105-(B3+SUM(I3:I104)))/(B3+SUM(I3:I104))</f>
        <v>32.053855669758264</v>
      </c>
      <c r="T105" s="45"/>
      <c r="U105"/>
      <c r="V105"/>
      <c r="W105"/>
      <c r="X105"/>
      <c r="Y105" s="68"/>
      <c r="Z105"/>
      <c r="AA105"/>
      <c r="AB105"/>
      <c r="AC105"/>
      <c r="AD105"/>
    </row>
    <row r="106" spans="1:30" s="24" customFormat="1" ht="15" thickBot="1">
      <c r="A106" s="1">
        <f>A105+7</f>
        <v>45130</v>
      </c>
      <c r="B106" s="19">
        <f>D105+I105-P105</f>
        <v>51557.35464145305</v>
      </c>
      <c r="C106" s="73">
        <f>(B106*0.05)</f>
        <v>2577.8677320726529</v>
      </c>
      <c r="D106" s="20">
        <f>B106+C106</f>
        <v>54135.222373525699</v>
      </c>
      <c r="E106" s="16">
        <f>B106/2200</f>
        <v>23.435161200660477</v>
      </c>
      <c r="F106" s="16">
        <f>E106</f>
        <v>23.435161200660477</v>
      </c>
      <c r="G106" s="110">
        <f t="shared" si="78"/>
        <v>109.99999999999986</v>
      </c>
      <c r="H106" s="66">
        <f t="shared" si="79"/>
        <v>18.811942184651638</v>
      </c>
      <c r="I106" s="23"/>
      <c r="J106" s="23"/>
      <c r="K106" s="20">
        <f>D106+I106-J106</f>
        <v>54135.222373525699</v>
      </c>
      <c r="L106" s="88">
        <f>(0.7*B106)</f>
        <v>36090.148249017133</v>
      </c>
      <c r="M106" s="115">
        <f t="shared" si="80"/>
        <v>2.2727272727272728E-2</v>
      </c>
      <c r="N106" s="87"/>
      <c r="O106" s="27"/>
      <c r="P106" s="22">
        <f>IF(D106&gt;B106,D106*0.013,0)</f>
        <v>703.75789085583403</v>
      </c>
      <c r="Q106" s="20">
        <f>Q101+SUM(P103:P106)</f>
        <v>15254.114588919303</v>
      </c>
      <c r="R106" s="16">
        <f>R105+C106+I105</f>
        <v>68685.579071589178</v>
      </c>
      <c r="S106" s="29">
        <f>(R106-(B3+SUM(I3:I105)))/(B3+SUM(I3:I105))</f>
        <v>33.342789535794587</v>
      </c>
      <c r="T106" s="45"/>
      <c r="U106"/>
      <c r="V106"/>
      <c r="W106"/>
      <c r="X106"/>
      <c r="Y106" s="68"/>
      <c r="Z106"/>
      <c r="AA106"/>
      <c r="AB106"/>
      <c r="AC106"/>
      <c r="AD106"/>
    </row>
    <row r="107" spans="1:30" ht="15" thickBot="1">
      <c r="A107" s="2"/>
      <c r="B107" s="3"/>
      <c r="C107" s="14"/>
      <c r="D107" s="4"/>
      <c r="E107" s="4"/>
      <c r="F107" s="4"/>
      <c r="G107" s="4"/>
      <c r="H107" s="65"/>
      <c r="I107" s="4"/>
      <c r="J107" s="4"/>
      <c r="K107" s="4"/>
      <c r="L107" s="5"/>
      <c r="M107" s="4"/>
      <c r="N107" s="4"/>
      <c r="O107" s="4"/>
      <c r="P107" s="4"/>
      <c r="Q107" s="4"/>
      <c r="R107" s="4"/>
      <c r="S107" s="30"/>
    </row>
    <row r="108" spans="1:30" s="24" customFormat="1">
      <c r="A108" s="1">
        <f>A106+7</f>
        <v>45137</v>
      </c>
      <c r="B108" s="19">
        <f>D106+I106-P106</f>
        <v>53431.464482669864</v>
      </c>
      <c r="C108" s="73">
        <f>(B108*0.05)</f>
        <v>2671.5732241334936</v>
      </c>
      <c r="D108" s="16">
        <f>B108+C108</f>
        <v>56103.037706803356</v>
      </c>
      <c r="E108" s="16">
        <f>B108/2200</f>
        <v>24.287029310304483</v>
      </c>
      <c r="F108" s="16">
        <f>E108</f>
        <v>24.287029310304483</v>
      </c>
      <c r="G108" s="111">
        <f>(D108-B108)/F108</f>
        <v>109.99999999999994</v>
      </c>
      <c r="H108" s="66">
        <f>Y51</f>
        <v>19.80253929388422</v>
      </c>
      <c r="I108" s="23"/>
      <c r="J108" s="23"/>
      <c r="K108" s="16">
        <f>D108+I108-J108</f>
        <v>56103.037706803356</v>
      </c>
      <c r="L108" s="88">
        <f>(0.7*B108)</f>
        <v>37402.025137868899</v>
      </c>
      <c r="M108" s="115">
        <f>E108*50/B108</f>
        <v>2.2727272727272728E-2</v>
      </c>
      <c r="N108" s="87"/>
      <c r="O108" s="90"/>
      <c r="P108" s="22">
        <f>IF(D108&gt;B108,D108*0.013,0)</f>
        <v>729.33949018844362</v>
      </c>
      <c r="Q108" s="20"/>
      <c r="R108" s="16">
        <f>R106+C108+I106</f>
        <v>71357.15229572267</v>
      </c>
      <c r="S108" s="29">
        <f>(R108-(B3+SUM(I3:I106)))/(B3+SUM(I3:I106))</f>
        <v>34.678576147861335</v>
      </c>
      <c r="T108" s="45"/>
      <c r="U108"/>
      <c r="V108"/>
      <c r="W108"/>
      <c r="X108"/>
      <c r="Y108" s="68"/>
      <c r="Z108"/>
      <c r="AA108"/>
      <c r="AB108"/>
      <c r="AC108"/>
      <c r="AD108"/>
    </row>
    <row r="109" spans="1:30" s="24" customFormat="1">
      <c r="A109" s="1">
        <f>A108+7</f>
        <v>45144</v>
      </c>
      <c r="B109" s="19">
        <f>D108+I108-P108</f>
        <v>55373.69821661491</v>
      </c>
      <c r="C109" s="73">
        <f t="shared" ref="C109" si="81">(B109*0.05)</f>
        <v>2768.6849108307456</v>
      </c>
      <c r="D109" s="20">
        <f>B109+C109</f>
        <v>58142.383127445653</v>
      </c>
      <c r="E109" s="16">
        <f>B109/2200</f>
        <v>25.16986282573405</v>
      </c>
      <c r="F109" s="16">
        <f>E109</f>
        <v>25.16986282573405</v>
      </c>
      <c r="G109" s="110">
        <f t="shared" ref="G109:G111" si="82">(D109-B109)/F109</f>
        <v>109.99999999999991</v>
      </c>
      <c r="H109" s="66">
        <f t="shared" ref="H109:H111" si="83">Y52</f>
        <v>20.842666258578429</v>
      </c>
      <c r="I109" s="23"/>
      <c r="J109" s="23"/>
      <c r="K109" s="20">
        <f>D109+I109-J109</f>
        <v>58142.383127445653</v>
      </c>
      <c r="L109" s="88">
        <f>(0.7*B109)</f>
        <v>38761.588751630436</v>
      </c>
      <c r="M109" s="115">
        <f>E109*50/B109</f>
        <v>2.2727272727272724E-2</v>
      </c>
      <c r="N109" s="87"/>
      <c r="O109" s="90"/>
      <c r="P109" s="22">
        <f>IF(D109&gt;B109,D109*0.013,0)</f>
        <v>755.85098065679347</v>
      </c>
      <c r="Q109" s="20"/>
      <c r="R109" s="16">
        <f>R108+C109+I108</f>
        <v>74125.83720655342</v>
      </c>
      <c r="S109" s="29">
        <f>(R109-(B3+SUM(I3:I108)))/(B3+SUM(I3:I108))</f>
        <v>36.062918603276714</v>
      </c>
      <c r="T109" s="45"/>
      <c r="U109"/>
      <c r="V109"/>
      <c r="W109"/>
      <c r="X109"/>
      <c r="Y109" s="68"/>
      <c r="Z109"/>
      <c r="AA109"/>
      <c r="AB109"/>
      <c r="AC109"/>
      <c r="AD109"/>
    </row>
    <row r="110" spans="1:30" s="24" customFormat="1">
      <c r="A110" s="1">
        <f>A109+7</f>
        <v>45151</v>
      </c>
      <c r="B110" s="19">
        <f>D109+I109-P109</f>
        <v>57386.532146788857</v>
      </c>
      <c r="C110" s="73">
        <f>(B110*0.05)</f>
        <v>2869.3266073394429</v>
      </c>
      <c r="D110" s="20">
        <f>B110+C110</f>
        <v>60255.858754128298</v>
      </c>
      <c r="E110" s="16">
        <f>B110/2200</f>
        <v>26.08478733944948</v>
      </c>
      <c r="F110" s="16">
        <f>E110</f>
        <v>26.08478733944948</v>
      </c>
      <c r="G110" s="110">
        <f t="shared" si="82"/>
        <v>109.99999999999991</v>
      </c>
      <c r="H110" s="66">
        <f t="shared" si="83"/>
        <v>21.934799571507348</v>
      </c>
      <c r="I110" s="23"/>
      <c r="J110" s="23"/>
      <c r="K110" s="20">
        <f>D110+I110-J110</f>
        <v>60255.858754128298</v>
      </c>
      <c r="L110" s="88">
        <f>(0.7*B110)</f>
        <v>40170.572502752198</v>
      </c>
      <c r="M110" s="115">
        <f t="shared" ref="M110:M111" si="84">E110*50/B110</f>
        <v>2.2727272727272728E-2</v>
      </c>
      <c r="N110" s="87"/>
      <c r="O110" s="90"/>
      <c r="P110" s="22">
        <f>IF(D110&gt;B110,D110*0.013,0)</f>
        <v>783.32616380366778</v>
      </c>
      <c r="Q110" s="20"/>
      <c r="R110" s="16">
        <f>R109+C110+I109</f>
        <v>76995.163813892868</v>
      </c>
      <c r="S110" s="29">
        <f>(R110-(B3+SUM(I3:I109)))/(B3+SUM(I3:I109))</f>
        <v>37.497581906946436</v>
      </c>
      <c r="T110" s="45"/>
      <c r="U110"/>
      <c r="V110"/>
      <c r="W110"/>
      <c r="X110"/>
      <c r="Y110" s="68"/>
      <c r="Z110"/>
      <c r="AA110"/>
      <c r="AB110"/>
      <c r="AC110"/>
      <c r="AD110"/>
    </row>
    <row r="111" spans="1:30" s="24" customFormat="1" ht="15" thickBot="1">
      <c r="A111" s="6">
        <f>A110+7</f>
        <v>45158</v>
      </c>
      <c r="B111" s="19">
        <f>D110+I110-P110</f>
        <v>59472.532590324627</v>
      </c>
      <c r="C111" s="73">
        <f>(B111*0.05)</f>
        <v>2973.6266295162313</v>
      </c>
      <c r="D111" s="20">
        <f>B111+C111</f>
        <v>62446.159219840862</v>
      </c>
      <c r="E111" s="16">
        <f>B111/2200</f>
        <v>27.032969359238468</v>
      </c>
      <c r="F111" s="16">
        <f>E111</f>
        <v>27.032969359238468</v>
      </c>
      <c r="G111" s="110">
        <f t="shared" si="82"/>
        <v>110.00000000000013</v>
      </c>
      <c r="H111" s="66">
        <f t="shared" si="83"/>
        <v>23.081539550082713</v>
      </c>
      <c r="I111" s="25"/>
      <c r="J111" s="25"/>
      <c r="K111" s="20">
        <f>D111+I111-J111</f>
        <v>62446.159219840862</v>
      </c>
      <c r="L111" s="88">
        <f>(0.7*B111)</f>
        <v>41630.772813227239</v>
      </c>
      <c r="M111" s="115">
        <f t="shared" si="84"/>
        <v>2.2727272727272728E-2</v>
      </c>
      <c r="N111" s="87"/>
      <c r="O111" s="91"/>
      <c r="P111" s="22">
        <f>IF(D111&gt;B111,D111*0.013,0)</f>
        <v>811.80006985793113</v>
      </c>
      <c r="Q111" s="20">
        <f>Q106+SUM(P108:P111)</f>
        <v>18334.43129342614</v>
      </c>
      <c r="R111" s="16">
        <f>R110+C111+I110</f>
        <v>79968.790443409103</v>
      </c>
      <c r="S111" s="29">
        <f>(R111-(B3+SUM(I3:I110)))/(B3+SUM(I3:I110))</f>
        <v>38.984395221704553</v>
      </c>
      <c r="T111" s="45"/>
      <c r="U111"/>
      <c r="V111"/>
      <c r="W111"/>
      <c r="X111"/>
      <c r="Y111" s="68"/>
      <c r="Z111"/>
      <c r="AA111"/>
      <c r="AB111"/>
      <c r="AC111"/>
      <c r="AD111"/>
    </row>
    <row r="112" spans="1:30" ht="15" thickBot="1">
      <c r="A112" s="2"/>
      <c r="B112" s="3"/>
      <c r="C112" s="14"/>
      <c r="D112" s="4"/>
      <c r="E112" s="4"/>
      <c r="F112" s="4"/>
      <c r="G112" s="4"/>
      <c r="H112" s="65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30"/>
    </row>
    <row r="113" spans="1:30" s="24" customFormat="1">
      <c r="A113" s="1">
        <f>A111+7</f>
        <v>45165</v>
      </c>
      <c r="B113" s="19">
        <f>D111+I111-P111</f>
        <v>61634.359149982927</v>
      </c>
      <c r="C113" s="73">
        <f>(B113*0.05)</f>
        <v>3081.7179574991465</v>
      </c>
      <c r="D113" s="16">
        <f>B113+C113</f>
        <v>64716.077107482073</v>
      </c>
      <c r="E113" s="16">
        <f>B113/2200</f>
        <v>28.015617795446786</v>
      </c>
      <c r="F113" s="16">
        <f>E113</f>
        <v>28.015617795446786</v>
      </c>
      <c r="G113" s="111">
        <f>(D113-B113)/F113</f>
        <v>109.99999999999999</v>
      </c>
      <c r="H113" s="66">
        <f>Y55</f>
        <v>24.28561652758685</v>
      </c>
      <c r="I113" s="23"/>
      <c r="J113" s="23"/>
      <c r="K113" s="16">
        <f>D113+I113-J113</f>
        <v>64716.077107482073</v>
      </c>
      <c r="L113" s="88">
        <f>(0.7*B113)</f>
        <v>43144.051404988044</v>
      </c>
      <c r="M113" s="115">
        <f>E113*50/B113</f>
        <v>2.2727272727272728E-2</v>
      </c>
      <c r="N113" s="87"/>
      <c r="O113" s="90"/>
      <c r="P113" s="22">
        <f>IF(D113&gt;B113,D113*0.023,0)</f>
        <v>1488.4697734720876</v>
      </c>
      <c r="Q113" s="20"/>
      <c r="R113" s="16">
        <f>R111+C113+I111</f>
        <v>83050.508400908249</v>
      </c>
      <c r="S113" s="29">
        <f>(R113-(B3+SUM(I3:I111)))/(B3+SUM(I3:I111))</f>
        <v>40.525254200454121</v>
      </c>
      <c r="T113" s="45"/>
      <c r="U113"/>
      <c r="V113"/>
      <c r="W113"/>
      <c r="X113"/>
      <c r="Y113" s="68"/>
      <c r="Z113"/>
      <c r="AA113"/>
      <c r="AB113"/>
      <c r="AC113"/>
      <c r="AD113"/>
    </row>
    <row r="114" spans="1:30" s="24" customFormat="1">
      <c r="A114" s="1">
        <f>A113+7</f>
        <v>45172</v>
      </c>
      <c r="B114" s="19">
        <f>D113+I113-P113</f>
        <v>63227.607334009983</v>
      </c>
      <c r="C114" s="73">
        <f t="shared" ref="C114" si="85">(B114*0.05)</f>
        <v>3161.3803667004995</v>
      </c>
      <c r="D114" s="20">
        <f>B114+C114</f>
        <v>66388.987700710481</v>
      </c>
      <c r="E114" s="16">
        <f>B114/2200</f>
        <v>28.739821515459084</v>
      </c>
      <c r="F114" s="16">
        <f>E114</f>
        <v>28.739821515459084</v>
      </c>
      <c r="G114" s="110">
        <f t="shared" ref="G114:G116" si="86">(D114-B114)/F114</f>
        <v>109.99999999999994</v>
      </c>
      <c r="H114" s="66">
        <f t="shared" ref="H114:H116" si="87">Y56</f>
        <v>25.549897353966195</v>
      </c>
      <c r="I114" s="23"/>
      <c r="J114" s="23"/>
      <c r="K114" s="20">
        <f>D114+I114-J114</f>
        <v>66388.987700710481</v>
      </c>
      <c r="L114" s="88">
        <f>(0.7*B114)</f>
        <v>44259.325133806982</v>
      </c>
      <c r="M114" s="115">
        <f>E114*50/B114</f>
        <v>2.2727272727272728E-2</v>
      </c>
      <c r="N114" s="87"/>
      <c r="O114" s="90"/>
      <c r="P114" s="22">
        <f>IF(D114&gt;B114,D114*0.023,0)</f>
        <v>1526.946717116341</v>
      </c>
      <c r="Q114" s="20"/>
      <c r="R114" s="16">
        <f>R113+C114+I113</f>
        <v>86211.888767608747</v>
      </c>
      <c r="S114" s="29">
        <f>(R114-(B3+SUM(I3:I113)))/(B3+SUM(I3:I113))</f>
        <v>42.105944383804371</v>
      </c>
      <c r="T114" s="45"/>
      <c r="U114"/>
      <c r="V114"/>
      <c r="W114"/>
      <c r="X114"/>
      <c r="Y114" s="68"/>
      <c r="Z114"/>
      <c r="AA114"/>
      <c r="AB114"/>
      <c r="AC114"/>
      <c r="AD114"/>
    </row>
    <row r="115" spans="1:30" s="24" customFormat="1">
      <c r="A115" s="1">
        <f>A114+7</f>
        <v>45179</v>
      </c>
      <c r="B115" s="19">
        <f>D114+I114-P114</f>
        <v>64862.040983594139</v>
      </c>
      <c r="C115" s="73">
        <f>(B115*0.05)</f>
        <v>3243.1020491797071</v>
      </c>
      <c r="D115" s="20">
        <f>B115+C115</f>
        <v>68105.143032773849</v>
      </c>
      <c r="E115" s="16">
        <f>B115/2200</f>
        <v>29.482745901633699</v>
      </c>
      <c r="F115" s="16">
        <f>E115</f>
        <v>29.482745901633699</v>
      </c>
      <c r="G115" s="110">
        <f t="shared" si="86"/>
        <v>110.0000000000001</v>
      </c>
      <c r="H115" s="66">
        <f t="shared" si="87"/>
        <v>26.877392221664504</v>
      </c>
      <c r="I115" s="23"/>
      <c r="J115" s="23"/>
      <c r="K115" s="20">
        <f>D115+I115-J115</f>
        <v>68105.143032773849</v>
      </c>
      <c r="L115" s="88">
        <f>(0.7*B115)</f>
        <v>45403.428688515894</v>
      </c>
      <c r="M115" s="115">
        <f t="shared" ref="M115:M116" si="88">E115*50/B115</f>
        <v>2.2727272727272724E-2</v>
      </c>
      <c r="N115" s="87"/>
      <c r="O115" s="90"/>
      <c r="P115" s="22">
        <f>IF(D115&gt;B115,D115*0.023,0)</f>
        <v>1566.4182897537985</v>
      </c>
      <c r="Q115" s="20"/>
      <c r="R115" s="16">
        <f>R114+C115+I114</f>
        <v>89454.990816788457</v>
      </c>
      <c r="S115" s="29">
        <f>(R115-(B3+SUM(I3:I114)))/(B3+SUM(I3:I114))</f>
        <v>43.727495408394226</v>
      </c>
      <c r="T115" s="45"/>
      <c r="U115"/>
      <c r="V115"/>
      <c r="W115"/>
      <c r="X115"/>
      <c r="Y115" s="68"/>
      <c r="Z115"/>
      <c r="AA115"/>
      <c r="AB115"/>
      <c r="AC115"/>
      <c r="AD115"/>
    </row>
    <row r="116" spans="1:30" s="24" customFormat="1" ht="15" thickBot="1">
      <c r="A116" s="6">
        <f>A115+7</f>
        <v>45186</v>
      </c>
      <c r="B116" s="19">
        <f>D115+I115-P115</f>
        <v>66538.724743020051</v>
      </c>
      <c r="C116" s="73">
        <f>(B116*0.05)</f>
        <v>3326.9362371510028</v>
      </c>
      <c r="D116" s="20">
        <f>B116+C116</f>
        <v>69865.660980171058</v>
      </c>
      <c r="E116" s="16">
        <f>B116/2200</f>
        <v>30.244874883190931</v>
      </c>
      <c r="F116" s="16">
        <f>E116</f>
        <v>30.244874883190931</v>
      </c>
      <c r="G116" s="110">
        <f t="shared" si="86"/>
        <v>110.00000000000014</v>
      </c>
      <c r="H116" s="66">
        <f t="shared" si="87"/>
        <v>28.271261832747729</v>
      </c>
      <c r="I116" s="25"/>
      <c r="J116" s="25"/>
      <c r="K116" s="20">
        <f>D116+I116-J116</f>
        <v>69865.660980171058</v>
      </c>
      <c r="L116" s="88">
        <f>(0.7*B116)</f>
        <v>46577.107320114032</v>
      </c>
      <c r="M116" s="115">
        <f t="shared" si="88"/>
        <v>2.2727272727272728E-2</v>
      </c>
      <c r="N116" s="87"/>
      <c r="O116" s="91"/>
      <c r="P116" s="22">
        <f>IF(D116&gt;B116,D116*0.023,0)</f>
        <v>1606.9102025439342</v>
      </c>
      <c r="Q116" s="20">
        <f>Q111+SUM(P113:P116)</f>
        <v>24523.176276312301</v>
      </c>
      <c r="R116" s="16">
        <f>R115+C116+I115</f>
        <v>92781.927053939464</v>
      </c>
      <c r="S116" s="29">
        <f>(R116-(B3+SUM(I3:I115)))/(B3+SUM(I3:I115))</f>
        <v>45.390963526969735</v>
      </c>
      <c r="T116" s="45"/>
      <c r="U116"/>
      <c r="V116"/>
      <c r="W116"/>
      <c r="X116"/>
      <c r="Y116" s="68"/>
      <c r="Z116"/>
      <c r="AA116"/>
      <c r="AB116"/>
      <c r="AC116"/>
      <c r="AD116"/>
    </row>
    <row r="117" spans="1:30" ht="15" thickBot="1">
      <c r="A117" s="2"/>
      <c r="B117" s="3"/>
      <c r="C117" s="4"/>
      <c r="D117" s="4"/>
      <c r="E117" s="4"/>
      <c r="F117" s="4"/>
      <c r="G117" s="4"/>
      <c r="H117" s="65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30"/>
    </row>
    <row r="118" spans="1:30" s="24" customFormat="1">
      <c r="A118" s="32">
        <f>A116+7</f>
        <v>45193</v>
      </c>
      <c r="B118" s="33">
        <f>D116+I116-P116</f>
        <v>68258.750777627123</v>
      </c>
      <c r="C118" s="74">
        <f>(B118*0.05)</f>
        <v>3412.9375388813564</v>
      </c>
      <c r="D118" s="34">
        <f>B118+C118</f>
        <v>71671.688316508473</v>
      </c>
      <c r="E118" s="34">
        <f>B118/2200</f>
        <v>31.02670489892142</v>
      </c>
      <c r="F118" s="34">
        <f>E118</f>
        <v>31.02670489892142</v>
      </c>
      <c r="G118" s="112">
        <f>(D118-B118)/F118</f>
        <v>109.99999999999979</v>
      </c>
      <c r="H118" s="69">
        <f>Y59</f>
        <v>29.734824924385112</v>
      </c>
      <c r="I118" s="35"/>
      <c r="J118" s="35"/>
      <c r="K118" s="34">
        <f>D118+I118-J118</f>
        <v>71671.688316508473</v>
      </c>
      <c r="L118" s="93">
        <f>(0.7*B118)</f>
        <v>47781.125544338982</v>
      </c>
      <c r="M118" s="114">
        <f>E118*50/B118</f>
        <v>2.2727272727272728E-2</v>
      </c>
      <c r="N118" s="95"/>
      <c r="O118" s="92"/>
      <c r="P118" s="36">
        <f>IF(D118&gt;B118,D118*0.023,0)</f>
        <v>1648.4488312796948</v>
      </c>
      <c r="Q118" s="37"/>
      <c r="R118" s="34">
        <f>R116+C118+I116</f>
        <v>96194.864592820813</v>
      </c>
      <c r="S118" s="40">
        <f>(R118-(B3+SUM(I3:I116)))/(B3+SUM(I3:I116))</f>
        <v>47.097432296410403</v>
      </c>
      <c r="T118" s="45"/>
      <c r="U118"/>
      <c r="V118"/>
      <c r="W118"/>
      <c r="X118"/>
      <c r="Y118" s="68"/>
      <c r="Z118"/>
      <c r="AA118"/>
      <c r="AB118"/>
      <c r="AC118"/>
      <c r="AD118"/>
    </row>
    <row r="119" spans="1:30" s="24" customFormat="1">
      <c r="A119" s="1">
        <f>A118+7</f>
        <v>45200</v>
      </c>
      <c r="B119" s="19">
        <f>D118+I118-P118</f>
        <v>70023.239485228783</v>
      </c>
      <c r="C119" s="73">
        <f t="shared" ref="C119" si="89">(B119*0.05)</f>
        <v>3501.1619742614394</v>
      </c>
      <c r="D119" s="20">
        <f>B119+C119</f>
        <v>73524.401459490226</v>
      </c>
      <c r="E119" s="16">
        <f>B119/2200</f>
        <v>31.828745220558538</v>
      </c>
      <c r="F119" s="16">
        <f>E119</f>
        <v>31.828745220558538</v>
      </c>
      <c r="G119" s="110">
        <f t="shared" ref="G119:G121" si="90">(D119-B119)/F119</f>
        <v>110.00000000000009</v>
      </c>
      <c r="H119" s="66">
        <f t="shared" ref="H119:H121" si="91">Y60</f>
        <v>31.27156617060437</v>
      </c>
      <c r="I119" s="23"/>
      <c r="J119" s="23"/>
      <c r="K119" s="20">
        <f>D119+I119-J119</f>
        <v>73524.401459490226</v>
      </c>
      <c r="L119" s="88">
        <f>(0.7*B119)</f>
        <v>49016.267639660146</v>
      </c>
      <c r="M119" s="115">
        <f>E119*50/B119</f>
        <v>2.2727272727272728E-2</v>
      </c>
      <c r="N119" s="87"/>
      <c r="O119" s="90"/>
      <c r="P119" s="22">
        <f>IF(D119&gt;B119,D119*0.023,0)</f>
        <v>1691.0612335682752</v>
      </c>
      <c r="Q119" s="20"/>
      <c r="R119" s="16">
        <f>R118+C119+I118</f>
        <v>99696.026567082255</v>
      </c>
      <c r="S119" s="29">
        <f>(R119-(B3+SUM(I3:I118)))/(B3+SUM(I3:I118))</f>
        <v>48.848013283541128</v>
      </c>
      <c r="T119" s="45"/>
      <c r="U119"/>
      <c r="V119"/>
      <c r="W119"/>
      <c r="X119"/>
      <c r="Y119" s="68"/>
      <c r="Z119"/>
      <c r="AA119"/>
      <c r="AB119"/>
      <c r="AC119"/>
      <c r="AD119"/>
    </row>
    <row r="120" spans="1:30" s="24" customFormat="1">
      <c r="A120" s="1">
        <f>A119+7</f>
        <v>45207</v>
      </c>
      <c r="B120" s="19">
        <f>D119+I119-P119</f>
        <v>71833.340225921944</v>
      </c>
      <c r="C120" s="73">
        <f>(B120*0.05)</f>
        <v>3591.6670112960974</v>
      </c>
      <c r="D120" s="20">
        <f>B120+C120</f>
        <v>75425.007237218044</v>
      </c>
      <c r="E120" s="16">
        <f>B120/2200</f>
        <v>32.651518284509976</v>
      </c>
      <c r="F120" s="16">
        <f>E120</f>
        <v>32.651518284509976</v>
      </c>
      <c r="G120" s="110">
        <f t="shared" si="90"/>
        <v>110.00000000000009</v>
      </c>
      <c r="H120" s="66">
        <f t="shared" si="91"/>
        <v>32.885144479134588</v>
      </c>
      <c r="I120" s="23"/>
      <c r="J120" s="23"/>
      <c r="K120" s="20">
        <f>D120+I120-J120</f>
        <v>75425.007237218044</v>
      </c>
      <c r="L120" s="88">
        <f>(0.7*B120)</f>
        <v>50283.338158145358</v>
      </c>
      <c r="M120" s="115">
        <f t="shared" ref="M120:M121" si="92">E120*50/B120</f>
        <v>2.2727272727272728E-2</v>
      </c>
      <c r="N120" s="87"/>
      <c r="O120" s="90"/>
      <c r="P120" s="22">
        <f>IF(D120&gt;B120,D120*0.023,0)</f>
        <v>1734.7751664560151</v>
      </c>
      <c r="Q120" s="20"/>
      <c r="R120" s="16">
        <f>R119+C120+I119</f>
        <v>103287.69357837836</v>
      </c>
      <c r="S120" s="29">
        <f>(R120-(B3+SUM(I3:I119)))/(B3+SUM(I3:I119))</f>
        <v>50.643846789189176</v>
      </c>
      <c r="T120" s="45"/>
      <c r="U120"/>
      <c r="V120"/>
      <c r="W120"/>
      <c r="X120"/>
      <c r="Y120" s="68"/>
      <c r="Z120"/>
      <c r="AA120"/>
      <c r="AB120"/>
      <c r="AC120"/>
      <c r="AD120"/>
    </row>
    <row r="121" spans="1:30" s="24" customFormat="1" ht="15" thickBot="1">
      <c r="A121" s="6">
        <f>A120+7</f>
        <v>45214</v>
      </c>
      <c r="B121" s="38">
        <f>D120+I120-P120</f>
        <v>73690.232070762024</v>
      </c>
      <c r="C121" s="75">
        <f>(B121*0.05)</f>
        <v>3684.5116035381016</v>
      </c>
      <c r="D121" s="39">
        <f>B121+C121</f>
        <v>77374.743674300131</v>
      </c>
      <c r="E121" s="41">
        <f>B121/2200</f>
        <v>33.495560032164555</v>
      </c>
      <c r="F121" s="41">
        <f>E121</f>
        <v>33.495560032164555</v>
      </c>
      <c r="G121" s="113">
        <f t="shared" si="90"/>
        <v>110.00000000000018</v>
      </c>
      <c r="H121" s="67">
        <f t="shared" si="91"/>
        <v>34.579401703091314</v>
      </c>
      <c r="I121" s="25"/>
      <c r="J121" s="25"/>
      <c r="K121" s="39">
        <f>D121+I121-J121</f>
        <v>77374.743674300131</v>
      </c>
      <c r="L121" s="94">
        <f>(0.7*B121)</f>
        <v>51583.162449533411</v>
      </c>
      <c r="M121" s="116">
        <f t="shared" si="92"/>
        <v>2.2727272727272724E-2</v>
      </c>
      <c r="N121" s="96"/>
      <c r="O121" s="91"/>
      <c r="P121" s="26">
        <f>IF(D121&gt;B121,D121*0.023,0)</f>
        <v>1779.6191045089031</v>
      </c>
      <c r="Q121" s="39">
        <f>Q116+SUM(P118:P121)</f>
        <v>31377.080612125188</v>
      </c>
      <c r="R121" s="41">
        <f>R120+C121+I120</f>
        <v>106972.20518191646</v>
      </c>
      <c r="S121" s="42">
        <f>(R121-(B3+SUM(I3:I120)))/(B3+SUM(I3:I120))</f>
        <v>52.486102590958232</v>
      </c>
      <c r="T121" s="45"/>
      <c r="U121"/>
      <c r="V121"/>
      <c r="W121"/>
      <c r="X121"/>
      <c r="Y121" s="68"/>
      <c r="Z121"/>
      <c r="AA121"/>
      <c r="AB121"/>
      <c r="AC121"/>
      <c r="AD121"/>
    </row>
  </sheetData>
  <mergeCells count="4">
    <mergeCell ref="T1:X1"/>
    <mergeCell ref="Y1:AD1"/>
    <mergeCell ref="AE1:AF1"/>
    <mergeCell ref="AE9:AF9"/>
  </mergeCells>
  <conditionalFormatting sqref="AF1:AF7">
    <cfRule type="cellIs" dxfId="107" priority="57" operator="lessThan">
      <formula>0</formula>
    </cfRule>
  </conditionalFormatting>
  <conditionalFormatting sqref="AF10:AF15">
    <cfRule type="cellIs" dxfId="106" priority="56" operator="lessThan">
      <formula>0</formula>
    </cfRule>
  </conditionalFormatting>
  <conditionalFormatting sqref="AF9">
    <cfRule type="cellIs" dxfId="105" priority="55" operator="lessThan">
      <formula>0</formula>
    </cfRule>
  </conditionalFormatting>
  <conditionalFormatting sqref="G8:G11">
    <cfRule type="cellIs" dxfId="104" priority="51" operator="lessThan">
      <formula>0</formula>
    </cfRule>
    <cfRule type="cellIs" dxfId="103" priority="52" operator="greaterThan">
      <formula>0</formula>
    </cfRule>
  </conditionalFormatting>
  <conditionalFormatting sqref="G13:G16">
    <cfRule type="cellIs" dxfId="102" priority="49" operator="lessThan">
      <formula>0</formula>
    </cfRule>
    <cfRule type="cellIs" dxfId="101" priority="50" operator="greaterThan">
      <formula>0</formula>
    </cfRule>
  </conditionalFormatting>
  <conditionalFormatting sqref="G18:G21">
    <cfRule type="cellIs" dxfId="100" priority="47" operator="lessThan">
      <formula>0</formula>
    </cfRule>
    <cfRule type="cellIs" dxfId="99" priority="48" operator="greaterThan">
      <formula>0</formula>
    </cfRule>
  </conditionalFormatting>
  <conditionalFormatting sqref="G23:G26">
    <cfRule type="cellIs" dxfId="98" priority="45" operator="lessThan">
      <formula>0</formula>
    </cfRule>
    <cfRule type="cellIs" dxfId="97" priority="46" operator="greaterThan">
      <formula>0</formula>
    </cfRule>
  </conditionalFormatting>
  <conditionalFormatting sqref="G28:G31">
    <cfRule type="cellIs" dxfId="96" priority="43" operator="lessThan">
      <formula>0</formula>
    </cfRule>
    <cfRule type="cellIs" dxfId="95" priority="44" operator="greaterThan">
      <formula>0</formula>
    </cfRule>
  </conditionalFormatting>
  <conditionalFormatting sqref="G33:G36">
    <cfRule type="cellIs" dxfId="94" priority="41" operator="lessThan">
      <formula>0</formula>
    </cfRule>
    <cfRule type="cellIs" dxfId="93" priority="42" operator="greaterThan">
      <formula>0</formula>
    </cfRule>
  </conditionalFormatting>
  <conditionalFormatting sqref="G38:G41">
    <cfRule type="cellIs" dxfId="92" priority="39" operator="lessThan">
      <formula>0</formula>
    </cfRule>
    <cfRule type="cellIs" dxfId="91" priority="40" operator="greaterThan">
      <formula>0</formula>
    </cfRule>
  </conditionalFormatting>
  <conditionalFormatting sqref="G43:G46">
    <cfRule type="cellIs" dxfId="90" priority="37" operator="lessThan">
      <formula>0</formula>
    </cfRule>
    <cfRule type="cellIs" dxfId="89" priority="38" operator="greaterThan">
      <formula>0</formula>
    </cfRule>
  </conditionalFormatting>
  <conditionalFormatting sqref="G48:G51">
    <cfRule type="cellIs" dxfId="88" priority="35" operator="lessThan">
      <formula>0</formula>
    </cfRule>
    <cfRule type="cellIs" dxfId="87" priority="36" operator="greaterThan">
      <formula>0</formula>
    </cfRule>
  </conditionalFormatting>
  <conditionalFormatting sqref="G53:G56">
    <cfRule type="cellIs" dxfId="86" priority="33" operator="lessThan">
      <formula>0</formula>
    </cfRule>
    <cfRule type="cellIs" dxfId="85" priority="34" operator="greaterThan">
      <formula>0</formula>
    </cfRule>
  </conditionalFormatting>
  <conditionalFormatting sqref="G58:G61">
    <cfRule type="cellIs" dxfId="84" priority="31" operator="lessThan">
      <formula>0</formula>
    </cfRule>
    <cfRule type="cellIs" dxfId="83" priority="32" operator="greaterThan">
      <formula>0</formula>
    </cfRule>
  </conditionalFormatting>
  <conditionalFormatting sqref="G63:G66">
    <cfRule type="cellIs" dxfId="82" priority="29" operator="lessThan">
      <formula>0</formula>
    </cfRule>
    <cfRule type="cellIs" dxfId="81" priority="30" operator="greaterThan">
      <formula>0</formula>
    </cfRule>
  </conditionalFormatting>
  <conditionalFormatting sqref="G68:G71">
    <cfRule type="cellIs" dxfId="80" priority="27" operator="lessThan">
      <formula>0</formula>
    </cfRule>
    <cfRule type="cellIs" dxfId="79" priority="28" operator="greaterThan">
      <formula>0</formula>
    </cfRule>
  </conditionalFormatting>
  <conditionalFormatting sqref="G73:G76">
    <cfRule type="cellIs" dxfId="78" priority="25" operator="lessThan">
      <formula>0</formula>
    </cfRule>
    <cfRule type="cellIs" dxfId="77" priority="26" operator="greaterThan">
      <formula>0</formula>
    </cfRule>
  </conditionalFormatting>
  <conditionalFormatting sqref="G78:G81">
    <cfRule type="cellIs" dxfId="76" priority="23" operator="lessThan">
      <formula>0</formula>
    </cfRule>
    <cfRule type="cellIs" dxfId="75" priority="24" operator="greaterThan">
      <formula>0</formula>
    </cfRule>
  </conditionalFormatting>
  <conditionalFormatting sqref="G83:G86">
    <cfRule type="cellIs" dxfId="74" priority="21" operator="lessThan">
      <formula>0</formula>
    </cfRule>
    <cfRule type="cellIs" dxfId="73" priority="22" operator="greaterThan">
      <formula>0</formula>
    </cfRule>
  </conditionalFormatting>
  <conditionalFormatting sqref="G88:G91">
    <cfRule type="cellIs" dxfId="72" priority="19" operator="lessThan">
      <formula>0</formula>
    </cfRule>
    <cfRule type="cellIs" dxfId="71" priority="20" operator="greaterThan">
      <formula>0</formula>
    </cfRule>
  </conditionalFormatting>
  <conditionalFormatting sqref="G93:G96">
    <cfRule type="cellIs" dxfId="70" priority="17" operator="lessThan">
      <formula>0</formula>
    </cfRule>
    <cfRule type="cellIs" dxfId="69" priority="18" operator="greaterThan">
      <formula>0</formula>
    </cfRule>
  </conditionalFormatting>
  <conditionalFormatting sqref="G98:G101">
    <cfRule type="cellIs" dxfId="68" priority="15" operator="lessThan">
      <formula>0</formula>
    </cfRule>
    <cfRule type="cellIs" dxfId="67" priority="16" operator="greaterThan">
      <formula>0</formula>
    </cfRule>
  </conditionalFormatting>
  <conditionalFormatting sqref="G103:G106">
    <cfRule type="cellIs" dxfId="66" priority="13" operator="lessThan">
      <formula>0</formula>
    </cfRule>
    <cfRule type="cellIs" dxfId="65" priority="14" operator="greaterThan">
      <formula>0</formula>
    </cfRule>
  </conditionalFormatting>
  <conditionalFormatting sqref="G108:G111">
    <cfRule type="cellIs" dxfId="64" priority="11" operator="lessThan">
      <formula>0</formula>
    </cfRule>
    <cfRule type="cellIs" dxfId="63" priority="12" operator="greaterThan">
      <formula>0</formula>
    </cfRule>
  </conditionalFormatting>
  <conditionalFormatting sqref="G113:G116">
    <cfRule type="cellIs" dxfId="62" priority="9" operator="lessThan">
      <formula>0</formula>
    </cfRule>
    <cfRule type="cellIs" dxfId="61" priority="10" operator="greaterThan">
      <formula>0</formula>
    </cfRule>
  </conditionalFormatting>
  <conditionalFormatting sqref="G118:G121">
    <cfRule type="cellIs" dxfId="60" priority="7" operator="lessThan">
      <formula>0</formula>
    </cfRule>
    <cfRule type="cellIs" dxfId="59" priority="8" operator="greaterThan">
      <formula>0</formula>
    </cfRule>
  </conditionalFormatting>
  <conditionalFormatting sqref="G3:G4">
    <cfRule type="cellIs" dxfId="58" priority="5" operator="lessThan">
      <formula>0</formula>
    </cfRule>
    <cfRule type="cellIs" dxfId="57" priority="6" operator="greaterThan">
      <formula>0</formula>
    </cfRule>
  </conditionalFormatting>
  <conditionalFormatting sqref="G5">
    <cfRule type="cellIs" dxfId="56" priority="3" operator="lessThan">
      <formula>0</formula>
    </cfRule>
    <cfRule type="cellIs" dxfId="55" priority="4" operator="greaterThan">
      <formula>0</formula>
    </cfRule>
  </conditionalFormatting>
  <conditionalFormatting sqref="G6">
    <cfRule type="cellIs" dxfId="54" priority="1" operator="lessThan">
      <formula>0</formula>
    </cfRule>
    <cfRule type="cellIs" dxfId="53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AG121"/>
  <sheetViews>
    <sheetView zoomScale="60" zoomScaleNormal="60" workbookViewId="0">
      <pane ySplit="1" topLeftCell="A2" activePane="bottomLeft" state="frozen"/>
      <selection pane="bottomLeft" activeCell="B9" sqref="A9:B9"/>
    </sheetView>
  </sheetViews>
  <sheetFormatPr defaultRowHeight="14.5"/>
  <cols>
    <col min="1" max="1" width="9.1796875" bestFit="1" customWidth="1"/>
    <col min="2" max="2" width="11.453125" bestFit="1" customWidth="1"/>
    <col min="3" max="3" width="8.453125" bestFit="1" customWidth="1"/>
    <col min="4" max="4" width="10.26953125" bestFit="1" customWidth="1"/>
    <col min="5" max="5" width="6.6328125" customWidth="1"/>
    <col min="6" max="6" width="6" bestFit="1" customWidth="1"/>
    <col min="7" max="7" width="4.90625" bestFit="1" customWidth="1"/>
    <col min="8" max="8" width="7.08984375" style="68" bestFit="1" customWidth="1"/>
    <col min="9" max="9" width="8.08984375" bestFit="1" customWidth="1"/>
    <col min="10" max="10" width="10.36328125" bestFit="1" customWidth="1"/>
    <col min="11" max="11" width="10.26953125" bestFit="1" customWidth="1"/>
    <col min="12" max="12" width="9.1796875" bestFit="1" customWidth="1"/>
    <col min="13" max="13" width="7.81640625" customWidth="1"/>
    <col min="14" max="14" width="3.90625" bestFit="1" customWidth="1"/>
    <col min="15" max="15" width="10.1796875" bestFit="1" customWidth="1"/>
    <col min="16" max="16" width="10.7265625" bestFit="1" customWidth="1"/>
    <col min="17" max="17" width="9.54296875" bestFit="1" customWidth="1"/>
    <col min="18" max="18" width="11.453125" bestFit="1" customWidth="1"/>
    <col min="19" max="19" width="8.36328125" style="31" customWidth="1"/>
    <col min="20" max="20" width="8.453125" style="45" bestFit="1" customWidth="1"/>
    <col min="21" max="22" width="6.90625" bestFit="1" customWidth="1"/>
    <col min="23" max="23" width="7.90625" customWidth="1"/>
    <col min="24" max="24" width="8.7265625" customWidth="1"/>
    <col min="25" max="25" width="8.1796875" style="68" bestFit="1" customWidth="1"/>
    <col min="26" max="26" width="8.54296875" bestFit="1" customWidth="1"/>
    <col min="27" max="27" width="6.453125" customWidth="1"/>
    <col min="28" max="28" width="7.81640625" customWidth="1"/>
    <col min="29" max="29" width="8.54296875" customWidth="1"/>
    <col min="30" max="30" width="9" customWidth="1"/>
    <col min="31" max="31" width="16.453125" customWidth="1"/>
    <col min="32" max="32" width="14.26953125" customWidth="1"/>
  </cols>
  <sheetData>
    <row r="1" spans="1:33" ht="25" customHeight="1" thickBot="1">
      <c r="A1" s="7" t="s">
        <v>0</v>
      </c>
      <c r="B1" s="8" t="s">
        <v>3</v>
      </c>
      <c r="C1" s="15" t="s">
        <v>4</v>
      </c>
      <c r="D1" s="9" t="s">
        <v>1</v>
      </c>
      <c r="E1" s="9" t="s">
        <v>46</v>
      </c>
      <c r="F1" s="9" t="s">
        <v>46</v>
      </c>
      <c r="G1" s="9" t="s">
        <v>50</v>
      </c>
      <c r="H1" s="63" t="s">
        <v>33</v>
      </c>
      <c r="I1" s="9" t="s">
        <v>51</v>
      </c>
      <c r="J1" s="9" t="s">
        <v>1</v>
      </c>
      <c r="K1" s="61" t="s">
        <v>22</v>
      </c>
      <c r="L1" s="85">
        <v>-0.3</v>
      </c>
      <c r="M1" s="10" t="s">
        <v>48</v>
      </c>
      <c r="N1" s="60">
        <v>0.05</v>
      </c>
      <c r="O1" s="9" t="s">
        <v>1</v>
      </c>
      <c r="P1" s="9" t="s">
        <v>1</v>
      </c>
      <c r="Q1" s="10" t="s">
        <v>6</v>
      </c>
      <c r="R1" s="10" t="s">
        <v>7</v>
      </c>
      <c r="S1" s="28" t="s">
        <v>2</v>
      </c>
      <c r="T1" s="152" t="s">
        <v>9</v>
      </c>
      <c r="U1" s="153"/>
      <c r="V1" s="153"/>
      <c r="W1" s="153"/>
      <c r="X1" s="154"/>
      <c r="Y1" s="152" t="s">
        <v>10</v>
      </c>
      <c r="Z1" s="153"/>
      <c r="AA1" s="153"/>
      <c r="AB1" s="153"/>
      <c r="AC1" s="153"/>
      <c r="AD1" s="154"/>
      <c r="AE1" s="155" t="s">
        <v>37</v>
      </c>
      <c r="AF1" s="156"/>
      <c r="AG1" s="97"/>
    </row>
    <row r="2" spans="1:33" ht="27.5" customHeight="1" thickBot="1">
      <c r="A2" s="7" t="s">
        <v>19</v>
      </c>
      <c r="B2" s="11" t="s">
        <v>8</v>
      </c>
      <c r="C2" s="59" t="s">
        <v>20</v>
      </c>
      <c r="D2" s="60" t="s">
        <v>21</v>
      </c>
      <c r="E2" s="12" t="s">
        <v>49</v>
      </c>
      <c r="F2" s="12" t="s">
        <v>49</v>
      </c>
      <c r="G2" s="12" t="s">
        <v>49</v>
      </c>
      <c r="H2" s="60" t="s">
        <v>34</v>
      </c>
      <c r="I2" s="60" t="s">
        <v>52</v>
      </c>
      <c r="J2" s="60" t="s">
        <v>53</v>
      </c>
      <c r="K2" s="60" t="s">
        <v>23</v>
      </c>
      <c r="L2" s="86" t="s">
        <v>35</v>
      </c>
      <c r="M2" s="10" t="s">
        <v>47</v>
      </c>
      <c r="N2" s="10" t="s">
        <v>54</v>
      </c>
      <c r="O2" s="60" t="s">
        <v>24</v>
      </c>
      <c r="P2" s="60" t="s">
        <v>25</v>
      </c>
      <c r="Q2" s="10" t="s">
        <v>26</v>
      </c>
      <c r="R2" s="10" t="s">
        <v>27</v>
      </c>
      <c r="S2" s="28" t="s">
        <v>5</v>
      </c>
      <c r="T2" s="62" t="s">
        <v>28</v>
      </c>
      <c r="U2" s="62" t="s">
        <v>11</v>
      </c>
      <c r="V2" s="62" t="s">
        <v>12</v>
      </c>
      <c r="W2" s="62" t="s">
        <v>30</v>
      </c>
      <c r="X2" s="62" t="s">
        <v>29</v>
      </c>
      <c r="Y2" s="60" t="s">
        <v>32</v>
      </c>
      <c r="Z2" s="62" t="s">
        <v>28</v>
      </c>
      <c r="AA2" s="62" t="s">
        <v>11</v>
      </c>
      <c r="AB2" s="62" t="s">
        <v>12</v>
      </c>
      <c r="AC2" s="62" t="s">
        <v>31</v>
      </c>
      <c r="AD2" s="62" t="s">
        <v>13</v>
      </c>
      <c r="AE2" s="99" t="s">
        <v>39</v>
      </c>
      <c r="AF2" s="100">
        <v>0</v>
      </c>
      <c r="AG2" s="97"/>
    </row>
    <row r="3" spans="1:33" s="18" customFormat="1">
      <c r="A3" s="134">
        <v>44549</v>
      </c>
      <c r="B3" s="13">
        <v>2000</v>
      </c>
      <c r="C3" s="142">
        <f>(B3*0.05)</f>
        <v>100</v>
      </c>
      <c r="D3" s="136">
        <f>B3+C3</f>
        <v>2100</v>
      </c>
      <c r="E3" s="136">
        <f>B3/2500</f>
        <v>0.8</v>
      </c>
      <c r="F3" s="136">
        <f>E3/4</f>
        <v>0.2</v>
      </c>
      <c r="G3" s="137">
        <f>(D3-B3)/F3</f>
        <v>500</v>
      </c>
      <c r="H3" s="138"/>
      <c r="I3" s="139"/>
      <c r="J3" s="139"/>
      <c r="K3" s="136">
        <f>D3+I3-J3</f>
        <v>2100</v>
      </c>
      <c r="L3" s="140">
        <f>(0.7*B3)</f>
        <v>1400</v>
      </c>
      <c r="M3" s="114">
        <f>E3*50/B3</f>
        <v>0.02</v>
      </c>
      <c r="N3" s="17"/>
      <c r="O3" s="89"/>
      <c r="P3" s="17"/>
      <c r="Q3" s="16"/>
      <c r="R3" s="16">
        <f>B3+C3</f>
        <v>2100</v>
      </c>
      <c r="S3" s="29">
        <f>(R3-B3)/B3</f>
        <v>0.05</v>
      </c>
      <c r="T3" s="56">
        <v>2000</v>
      </c>
      <c r="U3" s="57">
        <f>weekly_return</f>
        <v>100</v>
      </c>
      <c r="V3" s="46">
        <f>T3+U3</f>
        <v>2100</v>
      </c>
      <c r="W3" s="46">
        <f>IF(V3&gt;main_acc_threshold,V3-main_acc_threshold,0)</f>
        <v>100</v>
      </c>
      <c r="X3" s="47">
        <f>V3-W3</f>
        <v>2000</v>
      </c>
      <c r="Y3" s="76">
        <v>0</v>
      </c>
      <c r="Z3" s="77">
        <v>2000</v>
      </c>
      <c r="AA3" s="77">
        <f>shadow_wkly_return</f>
        <v>100</v>
      </c>
      <c r="AB3" s="77">
        <f>Z3+AA3</f>
        <v>2100</v>
      </c>
      <c r="AC3" s="77">
        <f>W3</f>
        <v>100</v>
      </c>
      <c r="AD3" s="78">
        <f>AB3+AC3</f>
        <v>2200</v>
      </c>
      <c r="AE3" s="101" t="s">
        <v>41</v>
      </c>
      <c r="AF3" s="100">
        <v>0</v>
      </c>
      <c r="AG3" s="97"/>
    </row>
    <row r="4" spans="1:33" s="24" customFormat="1">
      <c r="A4" s="118">
        <f>A3+7</f>
        <v>44556</v>
      </c>
      <c r="B4" s="119">
        <f>K3+I3</f>
        <v>2100</v>
      </c>
      <c r="C4" s="120">
        <v>0</v>
      </c>
      <c r="D4" s="121">
        <f>B4+C4</f>
        <v>2100</v>
      </c>
      <c r="E4" s="122">
        <f>B4/2500</f>
        <v>0.84</v>
      </c>
      <c r="F4" s="122">
        <f t="shared" ref="F4" si="0">E4/4</f>
        <v>0.21</v>
      </c>
      <c r="G4" s="123">
        <f t="shared" ref="G4" si="1">(D4-B4)/F4</f>
        <v>0</v>
      </c>
      <c r="H4" s="124"/>
      <c r="I4" s="125"/>
      <c r="J4" s="125"/>
      <c r="K4" s="121">
        <f>D4+I4-J4</f>
        <v>2100</v>
      </c>
      <c r="L4" s="126">
        <f>(0.7*B4)</f>
        <v>1470</v>
      </c>
      <c r="M4" s="127">
        <f>E4*50/B4</f>
        <v>0.02</v>
      </c>
      <c r="N4" s="125"/>
      <c r="O4" s="125"/>
      <c r="P4" s="125"/>
      <c r="Q4" s="121"/>
      <c r="R4" s="122">
        <f>R3+C4+I3</f>
        <v>2100</v>
      </c>
      <c r="S4" s="128">
        <f>(R4-(B3+SUM(I3:I3)))/(B3+SUM(I3:I3))</f>
        <v>0.05</v>
      </c>
      <c r="T4" s="129">
        <f>X3</f>
        <v>2000</v>
      </c>
      <c r="U4" s="130">
        <f>U3</f>
        <v>100</v>
      </c>
      <c r="V4" s="130">
        <f>T4+U4</f>
        <v>2100</v>
      </c>
      <c r="W4" s="130">
        <f t="shared" ref="W4:W62" si="2">IF(V4&gt;main_acc_threshold,V4-main_acc_threshold,0)</f>
        <v>100</v>
      </c>
      <c r="X4" s="131">
        <f>V4-W4</f>
        <v>2000</v>
      </c>
      <c r="Y4" s="132">
        <f t="shared" ref="Y4:Y62" si="3">(Z4/T4)</f>
        <v>1.1000000000000001</v>
      </c>
      <c r="Z4" s="130">
        <f>AD3</f>
        <v>2200</v>
      </c>
      <c r="AA4" s="130">
        <f>shadow_wkly_return*Y4</f>
        <v>110.00000000000001</v>
      </c>
      <c r="AB4" s="130">
        <f>Z4+AA4</f>
        <v>2310</v>
      </c>
      <c r="AC4" s="130">
        <f>W4</f>
        <v>100</v>
      </c>
      <c r="AD4" s="131">
        <f>AB4+AC4</f>
        <v>2410</v>
      </c>
      <c r="AE4" s="101" t="s">
        <v>42</v>
      </c>
      <c r="AF4" s="100">
        <f>AF2-AF3</f>
        <v>0</v>
      </c>
      <c r="AG4" s="98"/>
    </row>
    <row r="5" spans="1:33" s="24" customFormat="1">
      <c r="A5" s="1">
        <f>A4+7</f>
        <v>44563</v>
      </c>
      <c r="B5" s="19">
        <f>D4+I4-P4</f>
        <v>2100</v>
      </c>
      <c r="C5" s="73">
        <f>(B5*0.05)</f>
        <v>105</v>
      </c>
      <c r="D5" s="20">
        <f>B5+C5</f>
        <v>2205</v>
      </c>
      <c r="E5" s="16">
        <f>B5/2500</f>
        <v>0.84</v>
      </c>
      <c r="F5" s="16">
        <f>E5</f>
        <v>0.84</v>
      </c>
      <c r="G5" s="110">
        <f t="shared" ref="G5:G6" si="4">(D5-B5)/F5</f>
        <v>125</v>
      </c>
      <c r="H5" s="64"/>
      <c r="I5" s="21"/>
      <c r="J5" s="27"/>
      <c r="K5" s="20">
        <f>D5+I5-J5</f>
        <v>2205</v>
      </c>
      <c r="L5" s="88">
        <f>(0.7*B5)</f>
        <v>1470</v>
      </c>
      <c r="M5" s="115">
        <f t="shared" ref="M5:M6" si="5">E5*50/B5</f>
        <v>0.02</v>
      </c>
      <c r="N5" s="27"/>
      <c r="O5" s="21"/>
      <c r="P5" s="27"/>
      <c r="Q5" s="20"/>
      <c r="R5" s="16">
        <f>R4+C5+I4</f>
        <v>2205</v>
      </c>
      <c r="S5" s="29">
        <f>(R5-(B3+SUM(I3:I4)))/(B3+SUM(I3:I4))</f>
        <v>0.10249999999999999</v>
      </c>
      <c r="T5" s="48">
        <f>X4</f>
        <v>2000</v>
      </c>
      <c r="U5" s="49">
        <f>U4</f>
        <v>100</v>
      </c>
      <c r="V5" s="50">
        <f t="shared" ref="V5:V62" si="6">T5+U5</f>
        <v>2100</v>
      </c>
      <c r="W5" s="50">
        <f t="shared" si="2"/>
        <v>100</v>
      </c>
      <c r="X5" s="51">
        <f t="shared" ref="X5:X62" si="7">V5-W5</f>
        <v>2000</v>
      </c>
      <c r="Y5" s="79">
        <f t="shared" si="3"/>
        <v>1.2050000000000001</v>
      </c>
      <c r="Z5" s="80">
        <f t="shared" ref="Z5:Z26" si="8">AD4</f>
        <v>2410</v>
      </c>
      <c r="AA5" s="80">
        <f t="shared" ref="AA5:AA62" si="9">shadow_wkly_return*Y5</f>
        <v>120.5</v>
      </c>
      <c r="AB5" s="80">
        <f t="shared" ref="AB5:AB62" si="10">Z5+AA5</f>
        <v>2530.5</v>
      </c>
      <c r="AC5" s="80">
        <f t="shared" ref="AC5:AC62" si="11">W5</f>
        <v>100</v>
      </c>
      <c r="AD5" s="81">
        <f t="shared" ref="AD5:AD62" si="12">AB5+AC5</f>
        <v>2630.5</v>
      </c>
      <c r="AE5" s="101" t="s">
        <v>43</v>
      </c>
      <c r="AF5" s="102">
        <f>AF4/F3</f>
        <v>0</v>
      </c>
      <c r="AG5" s="97"/>
    </row>
    <row r="6" spans="1:33" s="24" customFormat="1" ht="15" thickBot="1">
      <c r="A6" s="1">
        <f>A5+7</f>
        <v>44570</v>
      </c>
      <c r="B6" s="19">
        <f>D5+I5-P5</f>
        <v>2205</v>
      </c>
      <c r="C6" s="73">
        <f>(B6*0.05)</f>
        <v>110.25</v>
      </c>
      <c r="D6" s="20">
        <f>B6+C6</f>
        <v>2315.25</v>
      </c>
      <c r="E6" s="16">
        <f>B6/2500</f>
        <v>0.88200000000000001</v>
      </c>
      <c r="F6" s="16">
        <f>E6</f>
        <v>0.88200000000000001</v>
      </c>
      <c r="G6" s="110">
        <f t="shared" si="4"/>
        <v>125</v>
      </c>
      <c r="H6" s="64"/>
      <c r="I6" s="21"/>
      <c r="J6" s="21"/>
      <c r="K6" s="20">
        <f>D6+I6-J6</f>
        <v>2315.25</v>
      </c>
      <c r="L6" s="88">
        <f>(0.7*B6)</f>
        <v>1543.5</v>
      </c>
      <c r="M6" s="115">
        <f t="shared" si="5"/>
        <v>0.02</v>
      </c>
      <c r="N6" s="27"/>
      <c r="O6" s="21"/>
      <c r="P6" s="27"/>
      <c r="Q6" s="20"/>
      <c r="R6" s="16">
        <f>R5+C6+I5</f>
        <v>2315.25</v>
      </c>
      <c r="S6" s="29">
        <f>(R6-(B3+SUM(I3:I5)))/(B3+SUM(I3:I5))</f>
        <v>0.15762499999999999</v>
      </c>
      <c r="T6" s="52">
        <f t="shared" ref="T6:T62" si="13">X5</f>
        <v>2000</v>
      </c>
      <c r="U6" s="53">
        <f t="shared" ref="U6:U62" si="14">U5</f>
        <v>100</v>
      </c>
      <c r="V6" s="54">
        <f>T6+U6</f>
        <v>2100</v>
      </c>
      <c r="W6" s="54">
        <f t="shared" si="2"/>
        <v>100</v>
      </c>
      <c r="X6" s="55">
        <f t="shared" si="7"/>
        <v>2000</v>
      </c>
      <c r="Y6" s="82">
        <f>(Z6/T6)</f>
        <v>1.31525</v>
      </c>
      <c r="Z6" s="83">
        <f t="shared" si="8"/>
        <v>2630.5</v>
      </c>
      <c r="AA6" s="83">
        <f t="shared" si="9"/>
        <v>131.52500000000001</v>
      </c>
      <c r="AB6" s="83">
        <f t="shared" si="10"/>
        <v>2762.0250000000001</v>
      </c>
      <c r="AC6" s="83">
        <f t="shared" si="11"/>
        <v>100</v>
      </c>
      <c r="AD6" s="84">
        <f t="shared" si="12"/>
        <v>2862.0250000000001</v>
      </c>
      <c r="AE6" s="101" t="s">
        <v>44</v>
      </c>
      <c r="AF6" s="102">
        <f>AF5/10</f>
        <v>0</v>
      </c>
      <c r="AG6" s="97"/>
    </row>
    <row r="7" spans="1:33" s="24" customFormat="1" ht="15" thickBot="1">
      <c r="A7" s="2"/>
      <c r="B7" s="3"/>
      <c r="C7" s="14"/>
      <c r="D7" s="4"/>
      <c r="E7" s="4"/>
      <c r="F7" s="4"/>
      <c r="G7" s="4"/>
      <c r="H7" s="65"/>
      <c r="I7" s="4"/>
      <c r="J7" s="4"/>
      <c r="K7" s="4"/>
      <c r="L7" s="5"/>
      <c r="M7" s="4"/>
      <c r="N7" s="4"/>
      <c r="O7" s="4"/>
      <c r="P7" s="43"/>
      <c r="Q7" s="4"/>
      <c r="R7" s="4"/>
      <c r="S7" s="30"/>
      <c r="T7" s="56">
        <f t="shared" si="13"/>
        <v>2000</v>
      </c>
      <c r="U7" s="57">
        <f t="shared" si="14"/>
        <v>100</v>
      </c>
      <c r="V7" s="46">
        <f t="shared" si="6"/>
        <v>2100</v>
      </c>
      <c r="W7" s="46">
        <f t="shared" si="2"/>
        <v>100</v>
      </c>
      <c r="X7" s="47">
        <f t="shared" si="7"/>
        <v>2000</v>
      </c>
      <c r="Y7" s="70">
        <f t="shared" si="3"/>
        <v>1.4310125</v>
      </c>
      <c r="Z7" s="57">
        <f t="shared" si="8"/>
        <v>2862.0250000000001</v>
      </c>
      <c r="AA7" s="46">
        <f t="shared" si="9"/>
        <v>143.10124999999999</v>
      </c>
      <c r="AB7" s="46">
        <f t="shared" si="10"/>
        <v>3005.1262500000003</v>
      </c>
      <c r="AC7" s="46">
        <f t="shared" si="11"/>
        <v>100</v>
      </c>
      <c r="AD7" s="47">
        <f t="shared" si="12"/>
        <v>3105.1262500000003</v>
      </c>
      <c r="AE7" s="103" t="s">
        <v>45</v>
      </c>
      <c r="AF7" s="104">
        <f>AF6/4</f>
        <v>0</v>
      </c>
      <c r="AG7" s="97"/>
    </row>
    <row r="8" spans="1:33" s="24" customFormat="1" ht="15" thickBot="1">
      <c r="A8" s="1">
        <f>A6+7</f>
        <v>44577</v>
      </c>
      <c r="B8" s="19">
        <f>D6+I6-P6</f>
        <v>2315.25</v>
      </c>
      <c r="C8" s="73">
        <f>(B8*0.05)</f>
        <v>115.7625</v>
      </c>
      <c r="D8" s="16">
        <f>B8+C8</f>
        <v>2431.0124999999998</v>
      </c>
      <c r="E8" s="16">
        <f>B8/2500</f>
        <v>0.92610000000000003</v>
      </c>
      <c r="F8" s="16">
        <f>E8</f>
        <v>0.92610000000000003</v>
      </c>
      <c r="G8" s="111">
        <f>(D8-B8)/F8</f>
        <v>124.9999999999998</v>
      </c>
      <c r="H8" s="64"/>
      <c r="I8" s="21"/>
      <c r="J8" s="21"/>
      <c r="K8" s="16">
        <f>D8+I8-J8</f>
        <v>2431.0124999999998</v>
      </c>
      <c r="L8" s="88">
        <f>(0.7*B8)</f>
        <v>1620.675</v>
      </c>
      <c r="M8" s="115">
        <f>E8*50/B8</f>
        <v>0.02</v>
      </c>
      <c r="N8" s="87"/>
      <c r="O8" s="90"/>
      <c r="P8" s="44"/>
      <c r="Q8" s="20"/>
      <c r="R8" s="16">
        <f>R6+C8+I6</f>
        <v>2431.0124999999998</v>
      </c>
      <c r="S8" s="29">
        <f>(R8-(B3+SUM(I3:I6)))/(B3+SUM(I3:I6))</f>
        <v>0.2155062499999999</v>
      </c>
      <c r="T8" s="48">
        <f t="shared" si="13"/>
        <v>2000</v>
      </c>
      <c r="U8" s="49">
        <f t="shared" si="14"/>
        <v>100</v>
      </c>
      <c r="V8" s="50">
        <f t="shared" si="6"/>
        <v>2100</v>
      </c>
      <c r="W8" s="50">
        <f t="shared" si="2"/>
        <v>100</v>
      </c>
      <c r="X8" s="51">
        <f t="shared" si="7"/>
        <v>2000</v>
      </c>
      <c r="Y8" s="71">
        <f t="shared" si="3"/>
        <v>1.552563125</v>
      </c>
      <c r="Z8" s="49">
        <f t="shared" si="8"/>
        <v>3105.1262500000003</v>
      </c>
      <c r="AA8" s="50">
        <f t="shared" si="9"/>
        <v>155.25631250000001</v>
      </c>
      <c r="AB8" s="50">
        <f t="shared" si="10"/>
        <v>3260.3825625000004</v>
      </c>
      <c r="AC8" s="50">
        <f t="shared" si="11"/>
        <v>100</v>
      </c>
      <c r="AD8" s="51">
        <f t="shared" si="12"/>
        <v>3360.3825625000004</v>
      </c>
      <c r="AE8" s="105"/>
      <c r="AF8" s="106"/>
    </row>
    <row r="9" spans="1:33" s="24" customFormat="1" ht="15" thickBot="1">
      <c r="A9" s="151">
        <f>A8+7</f>
        <v>44584</v>
      </c>
      <c r="B9" s="150">
        <f>D8+I8-P8</f>
        <v>2431.0124999999998</v>
      </c>
      <c r="C9" s="73">
        <f t="shared" ref="C9" si="15">(B9*0.05)</f>
        <v>121.550625</v>
      </c>
      <c r="D9" s="20">
        <f>B9+C9</f>
        <v>2552.5631249999997</v>
      </c>
      <c r="E9" s="16">
        <f>B9/2200</f>
        <v>1.1050056818181817</v>
      </c>
      <c r="F9" s="16">
        <f>E9</f>
        <v>1.1050056818181817</v>
      </c>
      <c r="G9" s="110">
        <f t="shared" ref="G9:G11" si="16">(D9-B9)/F9</f>
        <v>109.99999999999989</v>
      </c>
      <c r="H9" s="64"/>
      <c r="I9" s="21"/>
      <c r="J9" s="21"/>
      <c r="K9" s="20">
        <f>D9+I9-J9</f>
        <v>2552.5631249999997</v>
      </c>
      <c r="L9" s="88">
        <f>(0.7*B9)</f>
        <v>1701.7087499999998</v>
      </c>
      <c r="M9" s="115">
        <f>E9*50/B9</f>
        <v>2.2727272727272724E-2</v>
      </c>
      <c r="N9" s="87"/>
      <c r="O9" s="90"/>
      <c r="P9" s="44"/>
      <c r="Q9" s="20"/>
      <c r="R9" s="16">
        <f>R8+C9+I8</f>
        <v>2552.5631249999997</v>
      </c>
      <c r="S9" s="29">
        <f>(R9-(B3+SUM(I3:I8)))/(B3+SUM(I3:I8))</f>
        <v>0.27628156249999986</v>
      </c>
      <c r="T9" s="48">
        <f t="shared" si="13"/>
        <v>2000</v>
      </c>
      <c r="U9" s="49">
        <f t="shared" si="14"/>
        <v>100</v>
      </c>
      <c r="V9" s="50">
        <f t="shared" si="6"/>
        <v>2100</v>
      </c>
      <c r="W9" s="50">
        <f t="shared" si="2"/>
        <v>100</v>
      </c>
      <c r="X9" s="51">
        <f t="shared" si="7"/>
        <v>2000</v>
      </c>
      <c r="Y9" s="71">
        <f t="shared" si="3"/>
        <v>1.6801912812500002</v>
      </c>
      <c r="Z9" s="49">
        <f t="shared" si="8"/>
        <v>3360.3825625000004</v>
      </c>
      <c r="AA9" s="50">
        <f t="shared" si="9"/>
        <v>168.01912812500001</v>
      </c>
      <c r="AB9" s="50">
        <f t="shared" si="10"/>
        <v>3528.4016906250004</v>
      </c>
      <c r="AC9" s="50">
        <f t="shared" si="11"/>
        <v>100</v>
      </c>
      <c r="AD9" s="51">
        <f t="shared" si="12"/>
        <v>3628.4016906250004</v>
      </c>
      <c r="AE9" s="157" t="s">
        <v>38</v>
      </c>
      <c r="AF9" s="158"/>
    </row>
    <row r="10" spans="1:33" s="24" customFormat="1" ht="15" thickBot="1">
      <c r="A10" s="1">
        <f>A9+7</f>
        <v>44591</v>
      </c>
      <c r="B10" s="19">
        <f>D9+I9-P9</f>
        <v>2552.5631249999997</v>
      </c>
      <c r="C10" s="73">
        <f>(B10*0.05)</f>
        <v>127.62815624999999</v>
      </c>
      <c r="D10" s="20">
        <f>B10+C10</f>
        <v>2680.1912812499995</v>
      </c>
      <c r="E10" s="16">
        <f>B10/2200</f>
        <v>1.1602559659090907</v>
      </c>
      <c r="F10" s="16">
        <f>E10</f>
        <v>1.1602559659090907</v>
      </c>
      <c r="G10" s="110">
        <f t="shared" si="16"/>
        <v>109.99999999999989</v>
      </c>
      <c r="H10" s="64"/>
      <c r="I10" s="21"/>
      <c r="J10" s="21"/>
      <c r="K10" s="20">
        <f>D10+I10-J10</f>
        <v>2680.1912812499995</v>
      </c>
      <c r="L10" s="88">
        <f>(0.7*B10)</f>
        <v>1786.7941874999997</v>
      </c>
      <c r="M10" s="115">
        <f t="shared" ref="M10:M11" si="17">E10*50/B10</f>
        <v>2.2727272727272728E-2</v>
      </c>
      <c r="N10" s="87"/>
      <c r="O10" s="90"/>
      <c r="P10" s="44"/>
      <c r="Q10" s="20"/>
      <c r="R10" s="16">
        <f>R9+C10+I9</f>
        <v>2680.1912812499995</v>
      </c>
      <c r="S10" s="29">
        <f>(R10-(B3+SUM(I3:I9)))/(B3+SUM(I3:I9))</f>
        <v>0.34009564062499975</v>
      </c>
      <c r="T10" s="52">
        <f t="shared" si="13"/>
        <v>2000</v>
      </c>
      <c r="U10" s="53">
        <f t="shared" si="14"/>
        <v>100</v>
      </c>
      <c r="V10" s="54">
        <f t="shared" si="6"/>
        <v>2100</v>
      </c>
      <c r="W10" s="54">
        <f t="shared" si="2"/>
        <v>100</v>
      </c>
      <c r="X10" s="55">
        <f t="shared" si="7"/>
        <v>2000</v>
      </c>
      <c r="Y10" s="72">
        <f t="shared" si="3"/>
        <v>1.8142008453125003</v>
      </c>
      <c r="Z10" s="53">
        <f t="shared" si="8"/>
        <v>3628.4016906250004</v>
      </c>
      <c r="AA10" s="54">
        <f t="shared" si="9"/>
        <v>181.42008453125001</v>
      </c>
      <c r="AB10" s="54">
        <f t="shared" si="10"/>
        <v>3809.8217751562502</v>
      </c>
      <c r="AC10" s="54">
        <f t="shared" si="11"/>
        <v>100</v>
      </c>
      <c r="AD10" s="55">
        <f t="shared" si="12"/>
        <v>3909.8217751562502</v>
      </c>
      <c r="AE10" s="107" t="s">
        <v>40</v>
      </c>
      <c r="AF10" s="100">
        <v>0</v>
      </c>
    </row>
    <row r="11" spans="1:33" s="24" customFormat="1" ht="15" thickBot="1">
      <c r="A11" s="1">
        <f>A10+7</f>
        <v>44598</v>
      </c>
      <c r="B11" s="19">
        <f>D10+I10-P10</f>
        <v>2680.1912812499995</v>
      </c>
      <c r="C11" s="73">
        <f>(B11*0.05)</f>
        <v>134.00956406249998</v>
      </c>
      <c r="D11" s="20">
        <f>B11+C11</f>
        <v>2814.2008453124995</v>
      </c>
      <c r="E11" s="16">
        <f>B11/2200</f>
        <v>1.2182687642045453</v>
      </c>
      <c r="F11" s="16">
        <f>E11</f>
        <v>1.2182687642045453</v>
      </c>
      <c r="G11" s="110">
        <f t="shared" si="16"/>
        <v>109.99999999999999</v>
      </c>
      <c r="H11" s="64"/>
      <c r="I11" s="21"/>
      <c r="J11" s="21"/>
      <c r="K11" s="20">
        <f>D11+I11-J11</f>
        <v>2814.2008453124995</v>
      </c>
      <c r="L11" s="88">
        <f>(0.7*B11)</f>
        <v>1876.1338968749994</v>
      </c>
      <c r="M11" s="115">
        <f t="shared" si="17"/>
        <v>2.2727272727272731E-2</v>
      </c>
      <c r="N11" s="87"/>
      <c r="O11" s="90"/>
      <c r="P11" s="44"/>
      <c r="Q11" s="20"/>
      <c r="R11" s="16">
        <f>R10+C11+I10</f>
        <v>2814.2008453124995</v>
      </c>
      <c r="S11" s="29">
        <f>(R11-(B3+SUM(I3:I10)))/(B3+SUM(I3:I10))</f>
        <v>0.40710042265624974</v>
      </c>
      <c r="T11" s="56">
        <f t="shared" si="13"/>
        <v>2000</v>
      </c>
      <c r="U11" s="57">
        <f t="shared" si="14"/>
        <v>100</v>
      </c>
      <c r="V11" s="46">
        <f t="shared" si="6"/>
        <v>2100</v>
      </c>
      <c r="W11" s="46">
        <f t="shared" si="2"/>
        <v>100</v>
      </c>
      <c r="X11" s="47">
        <f t="shared" si="7"/>
        <v>2000</v>
      </c>
      <c r="Y11" s="70">
        <f t="shared" si="3"/>
        <v>1.9549108875781251</v>
      </c>
      <c r="Z11" s="57">
        <f t="shared" si="8"/>
        <v>3909.8217751562502</v>
      </c>
      <c r="AA11" s="46">
        <f t="shared" si="9"/>
        <v>195.49108875781252</v>
      </c>
      <c r="AB11" s="46">
        <f t="shared" si="10"/>
        <v>4105.3128639140623</v>
      </c>
      <c r="AC11" s="46">
        <f t="shared" si="11"/>
        <v>100</v>
      </c>
      <c r="AD11" s="47">
        <f t="shared" si="12"/>
        <v>4205.3128639140623</v>
      </c>
      <c r="AE11" s="101" t="s">
        <v>41</v>
      </c>
      <c r="AF11" s="100">
        <f>AF3</f>
        <v>0</v>
      </c>
    </row>
    <row r="12" spans="1:33" s="24" customFormat="1" ht="15" thickBot="1">
      <c r="A12" s="2"/>
      <c r="B12" s="3"/>
      <c r="C12" s="4"/>
      <c r="D12" s="4"/>
      <c r="E12" s="4"/>
      <c r="F12" s="4"/>
      <c r="G12" s="4"/>
      <c r="H12" s="65"/>
      <c r="I12" s="4"/>
      <c r="J12" s="4"/>
      <c r="K12" s="4"/>
      <c r="L12" s="5"/>
      <c r="M12" s="4"/>
      <c r="N12" s="4"/>
      <c r="O12" s="4"/>
      <c r="P12" s="43"/>
      <c r="Q12" s="4"/>
      <c r="R12" s="4"/>
      <c r="S12" s="30"/>
      <c r="T12" s="48">
        <f t="shared" si="13"/>
        <v>2000</v>
      </c>
      <c r="U12" s="49">
        <f t="shared" si="14"/>
        <v>100</v>
      </c>
      <c r="V12" s="50">
        <f t="shared" si="6"/>
        <v>2100</v>
      </c>
      <c r="W12" s="50">
        <f t="shared" si="2"/>
        <v>100</v>
      </c>
      <c r="X12" s="51">
        <f t="shared" si="7"/>
        <v>2000</v>
      </c>
      <c r="Y12" s="71">
        <f t="shared" si="3"/>
        <v>2.1026564319570311</v>
      </c>
      <c r="Z12" s="49">
        <f t="shared" si="8"/>
        <v>4205.3128639140623</v>
      </c>
      <c r="AA12" s="50">
        <f t="shared" si="9"/>
        <v>210.26564319570312</v>
      </c>
      <c r="AB12" s="50">
        <f t="shared" si="10"/>
        <v>4415.5785071097653</v>
      </c>
      <c r="AC12" s="50">
        <f t="shared" si="11"/>
        <v>100</v>
      </c>
      <c r="AD12" s="51">
        <f t="shared" si="12"/>
        <v>4515.5785071097653</v>
      </c>
      <c r="AE12" s="101" t="s">
        <v>42</v>
      </c>
      <c r="AF12" s="100">
        <f>AF10-AF11</f>
        <v>0</v>
      </c>
    </row>
    <row r="13" spans="1:33" s="24" customFormat="1">
      <c r="A13" s="1">
        <f>A11+7</f>
        <v>44605</v>
      </c>
      <c r="B13" s="19">
        <f>D11+I11-P11</f>
        <v>2814.2008453124995</v>
      </c>
      <c r="C13" s="73">
        <f>(B13*0.05)</f>
        <v>140.71004226562499</v>
      </c>
      <c r="D13" s="16">
        <f>B13+C13</f>
        <v>2954.9108875781244</v>
      </c>
      <c r="E13" s="16">
        <f>B13/2200</f>
        <v>1.2791822024147725</v>
      </c>
      <c r="F13" s="16">
        <f>E13</f>
        <v>1.2791822024147725</v>
      </c>
      <c r="G13" s="111">
        <f>(D13-B13)/F13</f>
        <v>109.99999999999994</v>
      </c>
      <c r="H13" s="66"/>
      <c r="I13" s="23"/>
      <c r="J13" s="23"/>
      <c r="K13" s="20">
        <f>D13+I13-J13</f>
        <v>2954.9108875781244</v>
      </c>
      <c r="L13" s="88">
        <f>(0.7*B13)</f>
        <v>1969.9405917187496</v>
      </c>
      <c r="M13" s="115">
        <f>E13*50/B13</f>
        <v>2.2727272727272728E-2</v>
      </c>
      <c r="N13" s="87"/>
      <c r="O13" s="90"/>
      <c r="P13" s="44"/>
      <c r="Q13" s="20"/>
      <c r="R13" s="16">
        <f>R11+C13+I11</f>
        <v>2954.9108875781244</v>
      </c>
      <c r="S13" s="29">
        <f>(R13-(B3+SUM(I3:I11)))/(B3+SUM(I3:I11))</f>
        <v>0.47745544378906218</v>
      </c>
      <c r="T13" s="48">
        <f t="shared" si="13"/>
        <v>2000</v>
      </c>
      <c r="U13" s="49">
        <f t="shared" si="14"/>
        <v>100</v>
      </c>
      <c r="V13" s="50">
        <f t="shared" si="6"/>
        <v>2100</v>
      </c>
      <c r="W13" s="50">
        <f t="shared" si="2"/>
        <v>100</v>
      </c>
      <c r="X13" s="51">
        <f t="shared" si="7"/>
        <v>2000</v>
      </c>
      <c r="Y13" s="71">
        <f t="shared" si="3"/>
        <v>2.2577892535548827</v>
      </c>
      <c r="Z13" s="49">
        <f t="shared" si="8"/>
        <v>4515.5785071097653</v>
      </c>
      <c r="AA13" s="50">
        <f t="shared" si="9"/>
        <v>225.77892535548827</v>
      </c>
      <c r="AB13" s="50">
        <f t="shared" si="10"/>
        <v>4741.3574324652536</v>
      </c>
      <c r="AC13" s="50">
        <f t="shared" si="11"/>
        <v>100</v>
      </c>
      <c r="AD13" s="51">
        <f t="shared" si="12"/>
        <v>4841.3574324652536</v>
      </c>
      <c r="AE13" s="101" t="s">
        <v>43</v>
      </c>
      <c r="AF13" s="117">
        <f>AF12/F3</f>
        <v>0</v>
      </c>
    </row>
    <row r="14" spans="1:33" s="24" customFormat="1" ht="15" thickBot="1">
      <c r="A14" s="1">
        <f>A13+7</f>
        <v>44612</v>
      </c>
      <c r="B14" s="19">
        <f>D13+I13-P13</f>
        <v>2954.9108875781244</v>
      </c>
      <c r="C14" s="73">
        <f t="shared" ref="C14" si="18">(B14*0.05)</f>
        <v>147.74554437890623</v>
      </c>
      <c r="D14" s="20">
        <f>B14+C14</f>
        <v>3102.6564319570307</v>
      </c>
      <c r="E14" s="16">
        <f>B14/2200</f>
        <v>1.3431413125355112</v>
      </c>
      <c r="F14" s="16">
        <f>E14</f>
        <v>1.3431413125355112</v>
      </c>
      <c r="G14" s="110">
        <f t="shared" ref="G14:G16" si="19">(D14-B14)/F14</f>
        <v>110.00000000000004</v>
      </c>
      <c r="H14" s="64"/>
      <c r="I14" s="21"/>
      <c r="J14" s="21"/>
      <c r="K14" s="20">
        <f>D14+I14-J14</f>
        <v>3102.6564319570307</v>
      </c>
      <c r="L14" s="88">
        <f>(0.7*B14)</f>
        <v>2068.4376213046871</v>
      </c>
      <c r="M14" s="115">
        <f>E14*50/B14</f>
        <v>2.2727272727272731E-2</v>
      </c>
      <c r="N14" s="87"/>
      <c r="O14" s="90"/>
      <c r="P14" s="44"/>
      <c r="Q14" s="20"/>
      <c r="R14" s="16">
        <f>R13+C14+I13</f>
        <v>3102.6564319570307</v>
      </c>
      <c r="S14" s="29">
        <f>(R14-(B3+SUM(I3:I13)))/(B3+SUM(I3:I13))</f>
        <v>0.55132821597851533</v>
      </c>
      <c r="T14" s="52">
        <f t="shared" si="13"/>
        <v>2000</v>
      </c>
      <c r="U14" s="53">
        <f t="shared" si="14"/>
        <v>100</v>
      </c>
      <c r="V14" s="54">
        <f t="shared" si="6"/>
        <v>2100</v>
      </c>
      <c r="W14" s="54">
        <f t="shared" si="2"/>
        <v>100</v>
      </c>
      <c r="X14" s="55">
        <f t="shared" si="7"/>
        <v>2000</v>
      </c>
      <c r="Y14" s="72">
        <f t="shared" si="3"/>
        <v>2.4206787162326266</v>
      </c>
      <c r="Z14" s="53">
        <f t="shared" si="8"/>
        <v>4841.3574324652536</v>
      </c>
      <c r="AA14" s="54">
        <f t="shared" si="9"/>
        <v>242.06787162326268</v>
      </c>
      <c r="AB14" s="54">
        <f t="shared" si="10"/>
        <v>5083.425304088516</v>
      </c>
      <c r="AC14" s="54">
        <f t="shared" si="11"/>
        <v>100</v>
      </c>
      <c r="AD14" s="55">
        <f t="shared" si="12"/>
        <v>5183.425304088516</v>
      </c>
      <c r="AE14" s="101" t="s">
        <v>44</v>
      </c>
      <c r="AF14" s="102">
        <f>AF13/10</f>
        <v>0</v>
      </c>
    </row>
    <row r="15" spans="1:33" s="24" customFormat="1" ht="15" thickBot="1">
      <c r="A15" s="1">
        <f>A14+7</f>
        <v>44619</v>
      </c>
      <c r="B15" s="19">
        <f>D14+I14-P14</f>
        <v>3102.6564319570307</v>
      </c>
      <c r="C15" s="73">
        <f>(B15*0.05)</f>
        <v>155.13282159785155</v>
      </c>
      <c r="D15" s="20">
        <f>B15+C15</f>
        <v>3257.7892535548822</v>
      </c>
      <c r="E15" s="16">
        <f>B15/2200</f>
        <v>1.4102983781622866</v>
      </c>
      <c r="F15" s="16">
        <f>E15</f>
        <v>1.4102983781622866</v>
      </c>
      <c r="G15" s="110">
        <f t="shared" si="19"/>
        <v>109.99999999999997</v>
      </c>
      <c r="H15" s="64"/>
      <c r="I15" s="21"/>
      <c r="J15" s="21"/>
      <c r="K15" s="20">
        <f>D15+I15-J15</f>
        <v>3257.7892535548822</v>
      </c>
      <c r="L15" s="88">
        <f>(0.7*B15)</f>
        <v>2171.8595023699213</v>
      </c>
      <c r="M15" s="115">
        <f t="shared" ref="M15:M16" si="20">E15*50/B15</f>
        <v>2.2727272727272728E-2</v>
      </c>
      <c r="N15" s="87"/>
      <c r="O15" s="90"/>
      <c r="P15" s="44"/>
      <c r="Q15" s="20"/>
      <c r="R15" s="16">
        <f>R14+C15+I14</f>
        <v>3257.7892535548822</v>
      </c>
      <c r="S15" s="29">
        <f>(R15-(B3+SUM(I3:I14)))/(B3+SUM(I3:I14))</f>
        <v>0.62889462677744112</v>
      </c>
      <c r="T15" s="56">
        <f t="shared" si="13"/>
        <v>2000</v>
      </c>
      <c r="U15" s="57">
        <f t="shared" si="14"/>
        <v>100</v>
      </c>
      <c r="V15" s="46">
        <f t="shared" si="6"/>
        <v>2100</v>
      </c>
      <c r="W15" s="46">
        <f t="shared" si="2"/>
        <v>100</v>
      </c>
      <c r="X15" s="47">
        <f t="shared" si="7"/>
        <v>2000</v>
      </c>
      <c r="Y15" s="70">
        <f t="shared" si="3"/>
        <v>2.5917126520442579</v>
      </c>
      <c r="Z15" s="57">
        <f t="shared" si="8"/>
        <v>5183.425304088516</v>
      </c>
      <c r="AA15" s="46">
        <f t="shared" si="9"/>
        <v>259.17126520442582</v>
      </c>
      <c r="AB15" s="46">
        <f t="shared" si="10"/>
        <v>5442.5965692929421</v>
      </c>
      <c r="AC15" s="46">
        <f t="shared" si="11"/>
        <v>100</v>
      </c>
      <c r="AD15" s="47">
        <f t="shared" si="12"/>
        <v>5542.5965692929421</v>
      </c>
      <c r="AE15" s="108" t="s">
        <v>45</v>
      </c>
      <c r="AF15" s="109">
        <f>AF14/4</f>
        <v>0</v>
      </c>
    </row>
    <row r="16" spans="1:33" s="24" customFormat="1" ht="15" thickBot="1">
      <c r="A16" s="1">
        <f>A15+7</f>
        <v>44626</v>
      </c>
      <c r="B16" s="19">
        <f>D15+I15-P15</f>
        <v>3257.7892535548822</v>
      </c>
      <c r="C16" s="73">
        <f>(B16*0.05)</f>
        <v>162.88946267774412</v>
      </c>
      <c r="D16" s="20">
        <f>B16+C16</f>
        <v>3420.6787162326264</v>
      </c>
      <c r="E16" s="16">
        <f>B16/2200</f>
        <v>1.4808132970704009</v>
      </c>
      <c r="F16" s="16">
        <f>E16</f>
        <v>1.4808132970704009</v>
      </c>
      <c r="G16" s="110">
        <f t="shared" si="19"/>
        <v>110.00000000000006</v>
      </c>
      <c r="H16" s="64"/>
      <c r="I16" s="21"/>
      <c r="J16" s="21"/>
      <c r="K16" s="20">
        <f>D16+I16-J16</f>
        <v>3420.6787162326264</v>
      </c>
      <c r="L16" s="88">
        <f>(0.7*B16)</f>
        <v>2280.4524774884176</v>
      </c>
      <c r="M16" s="115">
        <f t="shared" si="20"/>
        <v>2.2727272727272724E-2</v>
      </c>
      <c r="N16" s="87"/>
      <c r="O16" s="90"/>
      <c r="P16" s="44"/>
      <c r="Q16" s="20"/>
      <c r="R16" s="16">
        <f>R15+C16+I15</f>
        <v>3420.6787162326264</v>
      </c>
      <c r="S16" s="29">
        <f>(R16-(B3+SUM(I3:I15)))/(B3+SUM(I3:I15))</f>
        <v>0.71033935811631321</v>
      </c>
      <c r="T16" s="48">
        <f t="shared" si="13"/>
        <v>2000</v>
      </c>
      <c r="U16" s="49">
        <f t="shared" si="14"/>
        <v>100</v>
      </c>
      <c r="V16" s="50">
        <f t="shared" si="6"/>
        <v>2100</v>
      </c>
      <c r="W16" s="50">
        <f t="shared" si="2"/>
        <v>100</v>
      </c>
      <c r="X16" s="51">
        <f t="shared" si="7"/>
        <v>2000</v>
      </c>
      <c r="Y16" s="71">
        <f t="shared" si="3"/>
        <v>2.7712982846464711</v>
      </c>
      <c r="Z16" s="49">
        <f t="shared" si="8"/>
        <v>5542.5965692929421</v>
      </c>
      <c r="AA16" s="50">
        <f t="shared" si="9"/>
        <v>277.12982846464712</v>
      </c>
      <c r="AB16" s="50">
        <f t="shared" si="10"/>
        <v>5819.7263977575894</v>
      </c>
      <c r="AC16" s="50">
        <f t="shared" si="11"/>
        <v>100</v>
      </c>
      <c r="AD16" s="51">
        <f t="shared" si="12"/>
        <v>5919.7263977575894</v>
      </c>
    </row>
    <row r="17" spans="1:30" s="24" customFormat="1" ht="15" thickBot="1">
      <c r="A17" s="2"/>
      <c r="B17" s="3"/>
      <c r="C17" s="14"/>
      <c r="D17" s="4"/>
      <c r="E17" s="4"/>
      <c r="F17" s="4"/>
      <c r="G17" s="4"/>
      <c r="H17" s="65"/>
      <c r="I17" s="4"/>
      <c r="J17" s="4"/>
      <c r="K17" s="4"/>
      <c r="L17" s="5"/>
      <c r="M17" s="4"/>
      <c r="N17" s="4"/>
      <c r="O17" s="4"/>
      <c r="P17" s="43"/>
      <c r="Q17" s="4"/>
      <c r="R17" s="4"/>
      <c r="S17" s="30"/>
      <c r="T17" s="48">
        <f t="shared" si="13"/>
        <v>2000</v>
      </c>
      <c r="U17" s="49">
        <f t="shared" si="14"/>
        <v>100</v>
      </c>
      <c r="V17" s="50">
        <f t="shared" si="6"/>
        <v>2100</v>
      </c>
      <c r="W17" s="50">
        <f t="shared" si="2"/>
        <v>100</v>
      </c>
      <c r="X17" s="51">
        <f t="shared" si="7"/>
        <v>2000</v>
      </c>
      <c r="Y17" s="71">
        <f t="shared" si="3"/>
        <v>2.9598631988787947</v>
      </c>
      <c r="Z17" s="49">
        <f t="shared" si="8"/>
        <v>5919.7263977575894</v>
      </c>
      <c r="AA17" s="50">
        <f t="shared" si="9"/>
        <v>295.98631988787946</v>
      </c>
      <c r="AB17" s="50">
        <f t="shared" si="10"/>
        <v>6215.7127176454687</v>
      </c>
      <c r="AC17" s="50">
        <f t="shared" si="11"/>
        <v>100</v>
      </c>
      <c r="AD17" s="51">
        <f t="shared" si="12"/>
        <v>6315.7127176454687</v>
      </c>
    </row>
    <row r="18" spans="1:30" s="24" customFormat="1" ht="15" thickBot="1">
      <c r="A18" s="1">
        <f>A16+7</f>
        <v>44633</v>
      </c>
      <c r="B18" s="19">
        <f>D16+I16-P16</f>
        <v>3420.6787162326264</v>
      </c>
      <c r="C18" s="73">
        <f>(B18*0.05)</f>
        <v>171.03393581163132</v>
      </c>
      <c r="D18" s="16">
        <f>B18+C18</f>
        <v>3591.7126520442575</v>
      </c>
      <c r="E18" s="16">
        <f>B18/2200</f>
        <v>1.554853961923921</v>
      </c>
      <c r="F18" s="16">
        <f>E18</f>
        <v>1.554853961923921</v>
      </c>
      <c r="G18" s="111">
        <f>(D18-B18)/F18</f>
        <v>109.99999999999991</v>
      </c>
      <c r="H18" s="64"/>
      <c r="I18" s="21"/>
      <c r="J18" s="21"/>
      <c r="K18" s="16">
        <f>D18+I18-J18</f>
        <v>3591.7126520442575</v>
      </c>
      <c r="L18" s="88">
        <f>(0.7*B18)</f>
        <v>2394.4751013628384</v>
      </c>
      <c r="M18" s="115">
        <f>E18*50/B18</f>
        <v>2.2727272727272728E-2</v>
      </c>
      <c r="N18" s="87"/>
      <c r="O18" s="90"/>
      <c r="P18" s="44"/>
      <c r="Q18" s="20"/>
      <c r="R18" s="16">
        <f>R16+C18+I16</f>
        <v>3591.7126520442575</v>
      </c>
      <c r="S18" s="29">
        <f>(R18-(B3+SUM(I3:I16)))/(B3+SUM(I3:I16))</f>
        <v>0.79585632602212875</v>
      </c>
      <c r="T18" s="52">
        <f t="shared" si="13"/>
        <v>2000</v>
      </c>
      <c r="U18" s="53">
        <f t="shared" si="14"/>
        <v>100</v>
      </c>
      <c r="V18" s="54">
        <f t="shared" si="6"/>
        <v>2100</v>
      </c>
      <c r="W18" s="54">
        <f t="shared" si="2"/>
        <v>100</v>
      </c>
      <c r="X18" s="55">
        <f t="shared" si="7"/>
        <v>2000</v>
      </c>
      <c r="Y18" s="72">
        <f t="shared" si="3"/>
        <v>3.1578563588227344</v>
      </c>
      <c r="Z18" s="53">
        <f t="shared" si="8"/>
        <v>6315.7127176454687</v>
      </c>
      <c r="AA18" s="54">
        <f t="shared" si="9"/>
        <v>315.78563588227343</v>
      </c>
      <c r="AB18" s="54">
        <f t="shared" si="10"/>
        <v>6631.4983535277424</v>
      </c>
      <c r="AC18" s="54">
        <f t="shared" si="11"/>
        <v>100</v>
      </c>
      <c r="AD18" s="55">
        <f t="shared" si="12"/>
        <v>6731.4983535277424</v>
      </c>
    </row>
    <row r="19" spans="1:30" s="24" customFormat="1">
      <c r="A19" s="1">
        <f>A18+7</f>
        <v>44640</v>
      </c>
      <c r="B19" s="19">
        <f>D18+I18-P18</f>
        <v>3591.7126520442575</v>
      </c>
      <c r="C19" s="73">
        <f t="shared" ref="C19" si="21">(B19*0.05)</f>
        <v>179.58563260221288</v>
      </c>
      <c r="D19" s="20">
        <f>B19+C19</f>
        <v>3771.2982846464706</v>
      </c>
      <c r="E19" s="16">
        <f>B19/2200</f>
        <v>1.6325966600201172</v>
      </c>
      <c r="F19" s="16">
        <f>E19</f>
        <v>1.6325966600201172</v>
      </c>
      <c r="G19" s="110">
        <f t="shared" ref="G19:G21" si="22">(D19-B19)/F19</f>
        <v>110.00000000000011</v>
      </c>
      <c r="H19" s="64"/>
      <c r="I19" s="21"/>
      <c r="J19" s="21"/>
      <c r="K19" s="20">
        <f>D19+I19-J19</f>
        <v>3771.2982846464706</v>
      </c>
      <c r="L19" s="88">
        <f>(0.7*B19)</f>
        <v>2514.19885643098</v>
      </c>
      <c r="M19" s="115">
        <f>E19*50/B19</f>
        <v>2.2727272727272731E-2</v>
      </c>
      <c r="N19" s="87"/>
      <c r="O19" s="90"/>
      <c r="P19" s="44"/>
      <c r="Q19" s="20"/>
      <c r="R19" s="16">
        <f>R18+C19+I18</f>
        <v>3771.2982846464706</v>
      </c>
      <c r="S19" s="29">
        <f>(R19-(B3+SUM(I3:I18)))/(B3+SUM(I3:I18))</f>
        <v>0.88564914232323533</v>
      </c>
      <c r="T19" s="56">
        <f t="shared" si="13"/>
        <v>2000</v>
      </c>
      <c r="U19" s="57">
        <f t="shared" si="14"/>
        <v>100</v>
      </c>
      <c r="V19" s="46">
        <f t="shared" si="6"/>
        <v>2100</v>
      </c>
      <c r="W19" s="46">
        <f t="shared" si="2"/>
        <v>100</v>
      </c>
      <c r="X19" s="47">
        <f t="shared" si="7"/>
        <v>2000</v>
      </c>
      <c r="Y19" s="70">
        <f t="shared" si="3"/>
        <v>3.3657491767638712</v>
      </c>
      <c r="Z19" s="57">
        <f t="shared" si="8"/>
        <v>6731.4983535277424</v>
      </c>
      <c r="AA19" s="46">
        <f t="shared" si="9"/>
        <v>336.57491767638714</v>
      </c>
      <c r="AB19" s="46">
        <f t="shared" si="10"/>
        <v>7068.0732712041299</v>
      </c>
      <c r="AC19" s="46">
        <f t="shared" si="11"/>
        <v>100</v>
      </c>
      <c r="AD19" s="47">
        <f t="shared" si="12"/>
        <v>7168.0732712041299</v>
      </c>
    </row>
    <row r="20" spans="1:30" s="24" customFormat="1">
      <c r="A20" s="1">
        <f>A19+7</f>
        <v>44647</v>
      </c>
      <c r="B20" s="19">
        <f>D19+I19-P19</f>
        <v>3771.2982846464706</v>
      </c>
      <c r="C20" s="73">
        <f>(B20*0.05)</f>
        <v>188.56491423232353</v>
      </c>
      <c r="D20" s="16">
        <f>B20+C20</f>
        <v>3959.8631988787943</v>
      </c>
      <c r="E20" s="16">
        <f>B20/2200</f>
        <v>1.7142264930211231</v>
      </c>
      <c r="F20" s="16">
        <f>E20</f>
        <v>1.7142264930211231</v>
      </c>
      <c r="G20" s="110">
        <f t="shared" si="22"/>
        <v>110.00000000000006</v>
      </c>
      <c r="H20" s="64"/>
      <c r="I20" s="21"/>
      <c r="J20" s="21"/>
      <c r="K20" s="20">
        <f>D20+I20-J20</f>
        <v>3959.8631988787943</v>
      </c>
      <c r="L20" s="88">
        <f>(0.7*B20)</f>
        <v>2639.9087992525292</v>
      </c>
      <c r="M20" s="115">
        <f t="shared" ref="M20:M21" si="23">E20*50/B20</f>
        <v>2.2727272727272731E-2</v>
      </c>
      <c r="N20" s="87"/>
      <c r="O20" s="90"/>
      <c r="P20" s="44"/>
      <c r="Q20" s="20"/>
      <c r="R20" s="16">
        <f>R19+C20+I19</f>
        <v>3959.8631988787943</v>
      </c>
      <c r="S20" s="29">
        <f>(R20-(B3+SUM(I3:I19)))/(B3+SUM(I3:I19))</f>
        <v>0.97993159943939712</v>
      </c>
      <c r="T20" s="48">
        <f t="shared" si="13"/>
        <v>2000</v>
      </c>
      <c r="U20" s="49">
        <f t="shared" si="14"/>
        <v>100</v>
      </c>
      <c r="V20" s="50">
        <f t="shared" si="6"/>
        <v>2100</v>
      </c>
      <c r="W20" s="50">
        <f t="shared" si="2"/>
        <v>100</v>
      </c>
      <c r="X20" s="51">
        <f t="shared" si="7"/>
        <v>2000</v>
      </c>
      <c r="Y20" s="71">
        <f t="shared" si="3"/>
        <v>3.584036635602065</v>
      </c>
      <c r="Z20" s="49">
        <f t="shared" si="8"/>
        <v>7168.0732712041299</v>
      </c>
      <c r="AA20" s="50">
        <f t="shared" si="9"/>
        <v>358.4036635602065</v>
      </c>
      <c r="AB20" s="50">
        <f t="shared" si="10"/>
        <v>7526.476934764336</v>
      </c>
      <c r="AC20" s="50">
        <f t="shared" si="11"/>
        <v>100</v>
      </c>
      <c r="AD20" s="51">
        <f t="shared" si="12"/>
        <v>7626.476934764336</v>
      </c>
    </row>
    <row r="21" spans="1:30" s="24" customFormat="1" ht="15" thickBot="1">
      <c r="A21" s="1">
        <f>A20+7</f>
        <v>44654</v>
      </c>
      <c r="B21" s="19">
        <f>D20+I20-P20</f>
        <v>3959.8631988787943</v>
      </c>
      <c r="C21" s="73">
        <f>(B21*0.05)</f>
        <v>197.99315994393973</v>
      </c>
      <c r="D21" s="20">
        <f>B21+C21</f>
        <v>4157.8563588227344</v>
      </c>
      <c r="E21" s="16">
        <f>B21/2200</f>
        <v>1.7999378176721792</v>
      </c>
      <c r="F21" s="16">
        <f>E21</f>
        <v>1.7999378176721792</v>
      </c>
      <c r="G21" s="110">
        <f t="shared" si="22"/>
        <v>110.00000000000021</v>
      </c>
      <c r="H21" s="64"/>
      <c r="I21" s="21"/>
      <c r="J21" s="21"/>
      <c r="K21" s="20">
        <f>D21+I21-J21</f>
        <v>4157.8563588227344</v>
      </c>
      <c r="L21" s="88">
        <f>(0.7*B21)</f>
        <v>2771.9042392151559</v>
      </c>
      <c r="M21" s="115">
        <f t="shared" si="23"/>
        <v>2.2727272727272724E-2</v>
      </c>
      <c r="N21" s="87"/>
      <c r="O21" s="90"/>
      <c r="P21" s="44"/>
      <c r="Q21" s="20"/>
      <c r="R21" s="16">
        <f>R20+C21+I20</f>
        <v>4157.8563588227344</v>
      </c>
      <c r="S21" s="29">
        <f>(R21-(B3+SUM(I3:I20)))/(B3+SUM(I3:I20))</f>
        <v>1.0789281794113672</v>
      </c>
      <c r="T21" s="48">
        <f t="shared" si="13"/>
        <v>2000</v>
      </c>
      <c r="U21" s="49">
        <f t="shared" si="14"/>
        <v>100</v>
      </c>
      <c r="V21" s="50">
        <f t="shared" si="6"/>
        <v>2100</v>
      </c>
      <c r="W21" s="50">
        <f t="shared" si="2"/>
        <v>100</v>
      </c>
      <c r="X21" s="51">
        <f t="shared" si="7"/>
        <v>2000</v>
      </c>
      <c r="Y21" s="71">
        <f t="shared" si="3"/>
        <v>3.8132384673821678</v>
      </c>
      <c r="Z21" s="49">
        <f t="shared" si="8"/>
        <v>7626.476934764336</v>
      </c>
      <c r="AA21" s="50">
        <f t="shared" si="9"/>
        <v>381.32384673821679</v>
      </c>
      <c r="AB21" s="50">
        <f t="shared" si="10"/>
        <v>8007.800781502553</v>
      </c>
      <c r="AC21" s="50">
        <f t="shared" si="11"/>
        <v>100</v>
      </c>
      <c r="AD21" s="51">
        <f t="shared" si="12"/>
        <v>8107.800781502553</v>
      </c>
    </row>
    <row r="22" spans="1:30" s="24" customFormat="1" ht="15" thickBot="1">
      <c r="A22" s="2"/>
      <c r="B22" s="3"/>
      <c r="C22" s="14"/>
      <c r="D22" s="4"/>
      <c r="E22" s="4"/>
      <c r="F22" s="4"/>
      <c r="G22" s="4"/>
      <c r="H22" s="65"/>
      <c r="I22" s="4"/>
      <c r="J22" s="4"/>
      <c r="K22" s="4"/>
      <c r="L22" s="5"/>
      <c r="M22" s="4"/>
      <c r="N22" s="4"/>
      <c r="O22" s="4"/>
      <c r="P22" s="43"/>
      <c r="Q22" s="4"/>
      <c r="R22" s="4"/>
      <c r="S22" s="30"/>
      <c r="T22" s="52">
        <f t="shared" si="13"/>
        <v>2000</v>
      </c>
      <c r="U22" s="53">
        <f t="shared" si="14"/>
        <v>100</v>
      </c>
      <c r="V22" s="54">
        <f t="shared" si="6"/>
        <v>2100</v>
      </c>
      <c r="W22" s="54">
        <f t="shared" si="2"/>
        <v>100</v>
      </c>
      <c r="X22" s="55">
        <f t="shared" si="7"/>
        <v>2000</v>
      </c>
      <c r="Y22" s="72">
        <f t="shared" si="3"/>
        <v>4.0539003907512763</v>
      </c>
      <c r="Z22" s="53">
        <f t="shared" si="8"/>
        <v>8107.800781502553</v>
      </c>
      <c r="AA22" s="54">
        <f t="shared" si="9"/>
        <v>405.39003907512762</v>
      </c>
      <c r="AB22" s="54">
        <f t="shared" si="10"/>
        <v>8513.1908205776799</v>
      </c>
      <c r="AC22" s="54">
        <f t="shared" si="11"/>
        <v>100</v>
      </c>
      <c r="AD22" s="55">
        <f t="shared" si="12"/>
        <v>8613.1908205776799</v>
      </c>
    </row>
    <row r="23" spans="1:30" s="24" customFormat="1">
      <c r="A23" s="1">
        <f>A21+7</f>
        <v>44661</v>
      </c>
      <c r="B23" s="19">
        <f>D21+I21-P21</f>
        <v>4157.8563588227344</v>
      </c>
      <c r="C23" s="73">
        <f>(B23*0.05)</f>
        <v>207.89281794113674</v>
      </c>
      <c r="D23" s="16">
        <f>B23+C23</f>
        <v>4365.7491767638712</v>
      </c>
      <c r="E23" s="16">
        <f>B23/2200</f>
        <v>1.8899347085557883</v>
      </c>
      <c r="F23" s="16">
        <f>E23</f>
        <v>1.8899347085557883</v>
      </c>
      <c r="G23" s="111">
        <f>(D23-B23)/F23</f>
        <v>110.00000000000007</v>
      </c>
      <c r="H23" s="64"/>
      <c r="I23" s="21"/>
      <c r="J23" s="21"/>
      <c r="K23" s="16">
        <f>D23+I23-J23</f>
        <v>4365.7491767638712</v>
      </c>
      <c r="L23" s="88">
        <f>(0.7*B23)</f>
        <v>2910.4994511759137</v>
      </c>
      <c r="M23" s="115">
        <f>E23*50/B23</f>
        <v>2.2727272727272728E-2</v>
      </c>
      <c r="N23" s="87"/>
      <c r="O23" s="90"/>
      <c r="P23" s="44"/>
      <c r="Q23" s="20"/>
      <c r="R23" s="16">
        <f>R21+C23+I21</f>
        <v>4365.7491767638712</v>
      </c>
      <c r="S23" s="29">
        <f>(R23-(B3+SUM(I3:I21)))/(B3+SUM(I3:I21))</f>
        <v>1.1828745883819356</v>
      </c>
      <c r="T23" s="56">
        <f t="shared" si="13"/>
        <v>2000</v>
      </c>
      <c r="U23" s="57">
        <f t="shared" si="14"/>
        <v>100</v>
      </c>
      <c r="V23" s="46">
        <f t="shared" si="6"/>
        <v>2100</v>
      </c>
      <c r="W23" s="46">
        <f t="shared" si="2"/>
        <v>100</v>
      </c>
      <c r="X23" s="47">
        <f t="shared" si="7"/>
        <v>2000</v>
      </c>
      <c r="Y23" s="70">
        <f t="shared" si="3"/>
        <v>4.30659541028884</v>
      </c>
      <c r="Z23" s="57">
        <f t="shared" si="8"/>
        <v>8613.1908205776799</v>
      </c>
      <c r="AA23" s="46">
        <f t="shared" si="9"/>
        <v>430.65954102888401</v>
      </c>
      <c r="AB23" s="46">
        <f t="shared" si="10"/>
        <v>9043.8503616065645</v>
      </c>
      <c r="AC23" s="46">
        <f t="shared" si="11"/>
        <v>100</v>
      </c>
      <c r="AD23" s="47">
        <f t="shared" si="12"/>
        <v>9143.8503616065645</v>
      </c>
    </row>
    <row r="24" spans="1:30" s="24" customFormat="1">
      <c r="A24" s="1">
        <f>A23+7</f>
        <v>44668</v>
      </c>
      <c r="B24" s="19">
        <f>D23+I23-P23</f>
        <v>4365.7491767638712</v>
      </c>
      <c r="C24" s="73">
        <f t="shared" ref="C24" si="24">(B24*0.05)</f>
        <v>218.28745883819357</v>
      </c>
      <c r="D24" s="20">
        <f>B24+C24</f>
        <v>4584.036635602065</v>
      </c>
      <c r="E24" s="16">
        <f>B24/2200</f>
        <v>1.9844314439835777</v>
      </c>
      <c r="F24" s="16">
        <f>E24</f>
        <v>1.9844314439835777</v>
      </c>
      <c r="G24" s="110">
        <f t="shared" ref="G24:G26" si="25">(D24-B24)/F24</f>
        <v>110.0000000000001</v>
      </c>
      <c r="H24" s="64"/>
      <c r="I24" s="21"/>
      <c r="J24" s="21"/>
      <c r="K24" s="20">
        <f>D24+I24-J24</f>
        <v>4584.036635602065</v>
      </c>
      <c r="L24" s="88">
        <f>(0.7*B24)</f>
        <v>3056.0244237347097</v>
      </c>
      <c r="M24" s="115">
        <f>E24*50/B24</f>
        <v>2.2727272727272728E-2</v>
      </c>
      <c r="N24" s="87"/>
      <c r="O24" s="90"/>
      <c r="P24" s="44"/>
      <c r="Q24" s="20"/>
      <c r="R24" s="16">
        <f>R23+C24+I23</f>
        <v>4584.036635602065</v>
      </c>
      <c r="S24" s="29">
        <f>(R24-(B3+SUM(I3:I23)))/(B3+SUM(I3:I23))</f>
        <v>1.2920183178010325</v>
      </c>
      <c r="T24" s="48">
        <f t="shared" si="13"/>
        <v>2000</v>
      </c>
      <c r="U24" s="49">
        <f t="shared" si="14"/>
        <v>100</v>
      </c>
      <c r="V24" s="50">
        <f t="shared" si="6"/>
        <v>2100</v>
      </c>
      <c r="W24" s="50">
        <f t="shared" si="2"/>
        <v>100</v>
      </c>
      <c r="X24" s="51">
        <f t="shared" si="7"/>
        <v>2000</v>
      </c>
      <c r="Y24" s="71">
        <f t="shared" si="3"/>
        <v>4.5719251808032819</v>
      </c>
      <c r="Z24" s="49">
        <f t="shared" si="8"/>
        <v>9143.8503616065645</v>
      </c>
      <c r="AA24" s="50">
        <f t="shared" si="9"/>
        <v>457.19251808032817</v>
      </c>
      <c r="AB24" s="50">
        <f t="shared" si="10"/>
        <v>9601.0428796868928</v>
      </c>
      <c r="AC24" s="50">
        <f t="shared" si="11"/>
        <v>100</v>
      </c>
      <c r="AD24" s="51">
        <f t="shared" si="12"/>
        <v>9701.0428796868928</v>
      </c>
    </row>
    <row r="25" spans="1:30" s="24" customFormat="1">
      <c r="A25" s="1">
        <f>A24+7</f>
        <v>44675</v>
      </c>
      <c r="B25" s="19">
        <f>D24+I24-P24</f>
        <v>4584.036635602065</v>
      </c>
      <c r="C25" s="73">
        <f>(B25*0.05)</f>
        <v>229.20183178010325</v>
      </c>
      <c r="D25" s="20">
        <f>B25+C25</f>
        <v>4813.238467382168</v>
      </c>
      <c r="E25" s="16">
        <f>B25/2200</f>
        <v>2.0836530161827569</v>
      </c>
      <c r="F25" s="16">
        <f>E25</f>
        <v>2.0836530161827569</v>
      </c>
      <c r="G25" s="110">
        <f t="shared" si="25"/>
        <v>109.99999999999989</v>
      </c>
      <c r="H25" s="66"/>
      <c r="I25" s="23"/>
      <c r="J25" s="23"/>
      <c r="K25" s="20">
        <f>D25+I25-J25</f>
        <v>4813.238467382168</v>
      </c>
      <c r="L25" s="88">
        <f>(0.7*B25)</f>
        <v>3208.8256449214455</v>
      </c>
      <c r="M25" s="115">
        <f t="shared" ref="M25:M26" si="26">E25*50/B25</f>
        <v>2.2727272727272728E-2</v>
      </c>
      <c r="N25" s="87"/>
      <c r="O25" s="90"/>
      <c r="P25" s="22"/>
      <c r="Q25" s="20"/>
      <c r="R25" s="16">
        <f>R24+C25+I24</f>
        <v>4813.238467382168</v>
      </c>
      <c r="S25" s="29">
        <f>(R25-(B3+SUM(I3:I24)))/(B3+SUM(I3:I24))</f>
        <v>1.4066192336910839</v>
      </c>
      <c r="T25" s="48">
        <f t="shared" si="13"/>
        <v>2000</v>
      </c>
      <c r="U25" s="49">
        <f t="shared" si="14"/>
        <v>100</v>
      </c>
      <c r="V25" s="50">
        <f t="shared" si="6"/>
        <v>2100</v>
      </c>
      <c r="W25" s="50">
        <f t="shared" si="2"/>
        <v>100</v>
      </c>
      <c r="X25" s="51">
        <f t="shared" si="7"/>
        <v>2000</v>
      </c>
      <c r="Y25" s="71">
        <f t="shared" si="3"/>
        <v>4.8505214398434466</v>
      </c>
      <c r="Z25" s="49">
        <f t="shared" si="8"/>
        <v>9701.0428796868928</v>
      </c>
      <c r="AA25" s="50">
        <f t="shared" si="9"/>
        <v>485.05214398434464</v>
      </c>
      <c r="AB25" s="50">
        <f t="shared" si="10"/>
        <v>10186.095023671238</v>
      </c>
      <c r="AC25" s="50">
        <f t="shared" si="11"/>
        <v>100</v>
      </c>
      <c r="AD25" s="51">
        <f t="shared" si="12"/>
        <v>10286.095023671238</v>
      </c>
    </row>
    <row r="26" spans="1:30" s="24" customFormat="1" ht="15" thickBot="1">
      <c r="A26" s="1">
        <f>A25+7</f>
        <v>44682</v>
      </c>
      <c r="B26" s="19">
        <f>D25+I25-P25</f>
        <v>4813.238467382168</v>
      </c>
      <c r="C26" s="73">
        <f>(B26*0.05)</f>
        <v>240.66192336910842</v>
      </c>
      <c r="D26" s="20">
        <f>B26+C26</f>
        <v>5053.9003907512761</v>
      </c>
      <c r="E26" s="16">
        <f>B26/2200</f>
        <v>2.1878356669918944</v>
      </c>
      <c r="F26" s="16">
        <f>E26</f>
        <v>2.1878356669918944</v>
      </c>
      <c r="G26" s="110">
        <f t="shared" si="25"/>
        <v>109.99999999999986</v>
      </c>
      <c r="H26" s="66"/>
      <c r="I26" s="23"/>
      <c r="J26" s="23"/>
      <c r="K26" s="20">
        <f>D26+I26-J26</f>
        <v>5053.9003907512761</v>
      </c>
      <c r="L26" s="88">
        <f>(0.7*B26)</f>
        <v>3369.2669271675172</v>
      </c>
      <c r="M26" s="115">
        <f t="shared" si="26"/>
        <v>2.2727272727272724E-2</v>
      </c>
      <c r="N26" s="87"/>
      <c r="O26" s="90"/>
      <c r="P26" s="22"/>
      <c r="Q26" s="20"/>
      <c r="R26" s="16">
        <f>R25+C26+I25</f>
        <v>5053.9003907512761</v>
      </c>
      <c r="S26" s="29">
        <f>(R26-(B3+SUM(I3:I25)))/(B3+SUM(I3:I25))</f>
        <v>1.5269501953756381</v>
      </c>
      <c r="T26" s="52">
        <f t="shared" si="13"/>
        <v>2000</v>
      </c>
      <c r="U26" s="53">
        <f t="shared" si="14"/>
        <v>100</v>
      </c>
      <c r="V26" s="54">
        <f t="shared" si="6"/>
        <v>2100</v>
      </c>
      <c r="W26" s="54">
        <f t="shared" si="2"/>
        <v>100</v>
      </c>
      <c r="X26" s="55">
        <f t="shared" si="7"/>
        <v>2000</v>
      </c>
      <c r="Y26" s="72">
        <f t="shared" si="3"/>
        <v>5.1430475118356194</v>
      </c>
      <c r="Z26" s="53">
        <f t="shared" si="8"/>
        <v>10286.095023671238</v>
      </c>
      <c r="AA26" s="54">
        <f t="shared" si="9"/>
        <v>514.30475118356196</v>
      </c>
      <c r="AB26" s="54">
        <f t="shared" si="10"/>
        <v>10800.399774854799</v>
      </c>
      <c r="AC26" s="54">
        <f t="shared" si="11"/>
        <v>100</v>
      </c>
      <c r="AD26" s="55">
        <f t="shared" si="12"/>
        <v>10900.399774854799</v>
      </c>
    </row>
    <row r="27" spans="1:30" s="24" customFormat="1" ht="15" thickBot="1">
      <c r="A27" s="2"/>
      <c r="B27" s="3"/>
      <c r="C27" s="4"/>
      <c r="D27" s="4"/>
      <c r="E27" s="4"/>
      <c r="F27" s="4"/>
      <c r="G27" s="4"/>
      <c r="H27" s="65"/>
      <c r="I27" s="4"/>
      <c r="J27" s="4"/>
      <c r="K27" s="4"/>
      <c r="L27" s="5"/>
      <c r="M27" s="4"/>
      <c r="N27" s="4"/>
      <c r="O27" s="4"/>
      <c r="P27" s="4"/>
      <c r="Q27" s="4"/>
      <c r="R27" s="4"/>
      <c r="S27" s="30"/>
      <c r="T27" s="56">
        <f t="shared" si="13"/>
        <v>2000</v>
      </c>
      <c r="U27" s="57">
        <f>U26</f>
        <v>100</v>
      </c>
      <c r="V27" s="46">
        <f t="shared" si="6"/>
        <v>2100</v>
      </c>
      <c r="W27" s="46">
        <f t="shared" si="2"/>
        <v>100</v>
      </c>
      <c r="X27" s="47">
        <f t="shared" si="7"/>
        <v>2000</v>
      </c>
      <c r="Y27" s="70">
        <f t="shared" si="3"/>
        <v>5.4501998874273996</v>
      </c>
      <c r="Z27" s="57">
        <f>AD26</f>
        <v>10900.399774854799</v>
      </c>
      <c r="AA27" s="46">
        <f t="shared" si="9"/>
        <v>545.01998874274</v>
      </c>
      <c r="AB27" s="46">
        <f t="shared" si="10"/>
        <v>11445.41976359754</v>
      </c>
      <c r="AC27" s="46">
        <f t="shared" si="11"/>
        <v>100</v>
      </c>
      <c r="AD27" s="47">
        <f t="shared" si="12"/>
        <v>11545.41976359754</v>
      </c>
    </row>
    <row r="28" spans="1:30" s="24" customFormat="1">
      <c r="A28" s="1">
        <f>A26+7</f>
        <v>44689</v>
      </c>
      <c r="B28" s="19">
        <f>D26+I26-P26</f>
        <v>5053.9003907512761</v>
      </c>
      <c r="C28" s="73">
        <f>(B28*0.05)</f>
        <v>252.69501953756381</v>
      </c>
      <c r="D28" s="16">
        <f>B28+C28</f>
        <v>5306.59541028884</v>
      </c>
      <c r="E28" s="16">
        <f>B28/2200</f>
        <v>2.2972274503414893</v>
      </c>
      <c r="F28" s="16">
        <f>E28</f>
        <v>2.2972274503414893</v>
      </c>
      <c r="G28" s="111">
        <f>(D28-B28)/F28</f>
        <v>110.00000000000003</v>
      </c>
      <c r="H28" s="66"/>
      <c r="I28" s="23"/>
      <c r="J28" s="23"/>
      <c r="K28" s="16">
        <f>D28+I28-J28</f>
        <v>5306.59541028884</v>
      </c>
      <c r="L28" s="88">
        <f>(0.7*B28)</f>
        <v>3537.7302735258932</v>
      </c>
      <c r="M28" s="115">
        <f>E28*50/B28</f>
        <v>2.2727272727272731E-2</v>
      </c>
      <c r="N28" s="87"/>
      <c r="O28" s="90"/>
      <c r="P28" s="22"/>
      <c r="Q28" s="20"/>
      <c r="R28" s="16">
        <f>R26+C28+I26</f>
        <v>5306.59541028884</v>
      </c>
      <c r="S28" s="29">
        <f>(R28-(B3+SUM(I3:I26)))/(B3+SUM(I3:I26))</f>
        <v>1.65329770514442</v>
      </c>
      <c r="T28" s="48">
        <f t="shared" si="13"/>
        <v>2000</v>
      </c>
      <c r="U28" s="49">
        <f t="shared" si="14"/>
        <v>100</v>
      </c>
      <c r="V28" s="50">
        <f t="shared" si="6"/>
        <v>2100</v>
      </c>
      <c r="W28" s="50">
        <f t="shared" si="2"/>
        <v>100</v>
      </c>
      <c r="X28" s="51">
        <f t="shared" si="7"/>
        <v>2000</v>
      </c>
      <c r="Y28" s="71">
        <f t="shared" si="3"/>
        <v>5.7727098817987699</v>
      </c>
      <c r="Z28" s="49">
        <f t="shared" ref="Z28:Z62" si="27">AD27</f>
        <v>11545.41976359754</v>
      </c>
      <c r="AA28" s="50">
        <f t="shared" si="9"/>
        <v>577.27098817987701</v>
      </c>
      <c r="AB28" s="50">
        <f t="shared" si="10"/>
        <v>12122.690751777416</v>
      </c>
      <c r="AC28" s="50">
        <f t="shared" si="11"/>
        <v>100</v>
      </c>
      <c r="AD28" s="51">
        <f t="shared" si="12"/>
        <v>12222.690751777416</v>
      </c>
    </row>
    <row r="29" spans="1:30" s="24" customFormat="1">
      <c r="A29" s="1">
        <f>A28+7</f>
        <v>44696</v>
      </c>
      <c r="B29" s="19">
        <f>D28+I28-P28</f>
        <v>5306.59541028884</v>
      </c>
      <c r="C29" s="73">
        <f t="shared" ref="C29" si="28">(B29*0.05)</f>
        <v>265.32977051444203</v>
      </c>
      <c r="D29" s="20">
        <f>B29+C29</f>
        <v>5571.9251808032823</v>
      </c>
      <c r="E29" s="16">
        <f>B29/2200</f>
        <v>2.4120888228585637</v>
      </c>
      <c r="F29" s="16">
        <f>E29</f>
        <v>2.4120888228585637</v>
      </c>
      <c r="G29" s="110">
        <f t="shared" ref="G29:G31" si="29">(D29-B29)/F29</f>
        <v>110.00000000000013</v>
      </c>
      <c r="H29" s="66"/>
      <c r="I29" s="23"/>
      <c r="J29" s="23"/>
      <c r="K29" s="20">
        <f>D29+I29-J29</f>
        <v>5571.9251808032823</v>
      </c>
      <c r="L29" s="88">
        <f>(0.7*B29)</f>
        <v>3714.6167872021879</v>
      </c>
      <c r="M29" s="115">
        <f>E29*50/B29</f>
        <v>2.2727272727272728E-2</v>
      </c>
      <c r="N29" s="87"/>
      <c r="O29" s="90"/>
      <c r="P29" s="22"/>
      <c r="Q29" s="20"/>
      <c r="R29" s="16">
        <f>R28+C29+I28</f>
        <v>5571.9251808032823</v>
      </c>
      <c r="S29" s="29">
        <f>(R29-(B3+SUM(I3:I28)))/(B3+SUM(I3:I28))</f>
        <v>1.7859625904016412</v>
      </c>
      <c r="T29" s="48">
        <f t="shared" si="13"/>
        <v>2000</v>
      </c>
      <c r="U29" s="49">
        <f t="shared" si="14"/>
        <v>100</v>
      </c>
      <c r="V29" s="50">
        <f t="shared" si="6"/>
        <v>2100</v>
      </c>
      <c r="W29" s="50">
        <f t="shared" si="2"/>
        <v>100</v>
      </c>
      <c r="X29" s="51">
        <f t="shared" si="7"/>
        <v>2000</v>
      </c>
      <c r="Y29" s="71">
        <f t="shared" si="3"/>
        <v>6.1113453758887077</v>
      </c>
      <c r="Z29" s="49">
        <f t="shared" si="27"/>
        <v>12222.690751777416</v>
      </c>
      <c r="AA29" s="50">
        <f t="shared" si="9"/>
        <v>611.13453758887078</v>
      </c>
      <c r="AB29" s="50">
        <f t="shared" si="10"/>
        <v>12833.825289366287</v>
      </c>
      <c r="AC29" s="50">
        <f t="shared" si="11"/>
        <v>100</v>
      </c>
      <c r="AD29" s="51">
        <f t="shared" si="12"/>
        <v>12933.825289366287</v>
      </c>
    </row>
    <row r="30" spans="1:30" s="24" customFormat="1" ht="15" thickBot="1">
      <c r="A30" s="1">
        <f>A29+7</f>
        <v>44703</v>
      </c>
      <c r="B30" s="19">
        <f>D29+I29-P29</f>
        <v>5571.9251808032823</v>
      </c>
      <c r="C30" s="73">
        <f>(B30*0.05)</f>
        <v>278.59625904016411</v>
      </c>
      <c r="D30" s="20">
        <f>B30+C30</f>
        <v>5850.5214398434464</v>
      </c>
      <c r="E30" s="16">
        <f>B30/2200</f>
        <v>2.5326932640014919</v>
      </c>
      <c r="F30" s="16">
        <f>E30</f>
        <v>2.5326932640014919</v>
      </c>
      <c r="G30" s="110">
        <f t="shared" si="29"/>
        <v>110</v>
      </c>
      <c r="H30" s="66"/>
      <c r="I30" s="23"/>
      <c r="J30" s="23"/>
      <c r="K30" s="20">
        <f>D30+I30-J30</f>
        <v>5850.5214398434464</v>
      </c>
      <c r="L30" s="88">
        <f>(0.7*B30)</f>
        <v>3900.3476265622971</v>
      </c>
      <c r="M30" s="115">
        <f t="shared" ref="M30:M31" si="30">E30*50/B30</f>
        <v>2.2727272727272728E-2</v>
      </c>
      <c r="N30" s="87"/>
      <c r="O30" s="90"/>
      <c r="P30" s="22"/>
      <c r="Q30" s="20"/>
      <c r="R30" s="16">
        <f>R29+C30+I29</f>
        <v>5850.5214398434464</v>
      </c>
      <c r="S30" s="29">
        <f>(R30-(B3+SUM(I3:I29)))/(B3+SUM(I3:I29))</f>
        <v>1.9252607199217231</v>
      </c>
      <c r="T30" s="52">
        <f t="shared" si="13"/>
        <v>2000</v>
      </c>
      <c r="U30" s="53">
        <f t="shared" si="14"/>
        <v>100</v>
      </c>
      <c r="V30" s="54">
        <f t="shared" si="6"/>
        <v>2100</v>
      </c>
      <c r="W30" s="54">
        <f t="shared" si="2"/>
        <v>100</v>
      </c>
      <c r="X30" s="55">
        <f t="shared" si="7"/>
        <v>2000</v>
      </c>
      <c r="Y30" s="72">
        <f t="shared" si="3"/>
        <v>6.4669126446831431</v>
      </c>
      <c r="Z30" s="53">
        <f t="shared" si="27"/>
        <v>12933.825289366287</v>
      </c>
      <c r="AA30" s="54">
        <f t="shared" si="9"/>
        <v>646.69126446831433</v>
      </c>
      <c r="AB30" s="54">
        <f t="shared" si="10"/>
        <v>13580.516553834601</v>
      </c>
      <c r="AC30" s="54">
        <f t="shared" si="11"/>
        <v>100</v>
      </c>
      <c r="AD30" s="55">
        <f t="shared" si="12"/>
        <v>13680.516553834601</v>
      </c>
    </row>
    <row r="31" spans="1:30" s="24" customFormat="1" ht="15" thickBot="1">
      <c r="A31" s="1">
        <f>A30+7</f>
        <v>44710</v>
      </c>
      <c r="B31" s="19">
        <f>D30+I30-P30</f>
        <v>5850.5214398434464</v>
      </c>
      <c r="C31" s="73">
        <f>(B31*0.05)</f>
        <v>292.52607199217232</v>
      </c>
      <c r="D31" s="20">
        <f>B31+C31</f>
        <v>6143.0475118356189</v>
      </c>
      <c r="E31" s="16">
        <f>B31/2200</f>
        <v>2.6593279272015664</v>
      </c>
      <c r="F31" s="16">
        <f>E31</f>
        <v>2.6593279272015664</v>
      </c>
      <c r="G31" s="110">
        <f t="shared" si="29"/>
        <v>110.00000000000009</v>
      </c>
      <c r="H31" s="66"/>
      <c r="I31" s="23"/>
      <c r="J31" s="23"/>
      <c r="K31" s="20">
        <f>D31+I31-J31</f>
        <v>6143.0475118356189</v>
      </c>
      <c r="L31" s="88">
        <f>(0.7*B31)</f>
        <v>4095.365007890412</v>
      </c>
      <c r="M31" s="115">
        <f t="shared" si="30"/>
        <v>2.2727272727272724E-2</v>
      </c>
      <c r="N31" s="87"/>
      <c r="O31" s="90"/>
      <c r="P31" s="22"/>
      <c r="Q31" s="20"/>
      <c r="R31" s="16">
        <f>R30+C31+I30</f>
        <v>6143.0475118356189</v>
      </c>
      <c r="S31" s="29">
        <f>(R31-(B3+SUM(I3:I30)))/(B3+SUM(I3:I30))</f>
        <v>2.0715237559178097</v>
      </c>
      <c r="T31" s="56">
        <f t="shared" si="13"/>
        <v>2000</v>
      </c>
      <c r="U31" s="57">
        <f t="shared" si="14"/>
        <v>100</v>
      </c>
      <c r="V31" s="46">
        <f t="shared" si="6"/>
        <v>2100</v>
      </c>
      <c r="W31" s="46">
        <f t="shared" si="2"/>
        <v>100</v>
      </c>
      <c r="X31" s="47">
        <f t="shared" si="7"/>
        <v>2000</v>
      </c>
      <c r="Y31" s="70">
        <f t="shared" si="3"/>
        <v>6.8402582769173002</v>
      </c>
      <c r="Z31" s="57">
        <f t="shared" si="27"/>
        <v>13680.516553834601</v>
      </c>
      <c r="AA31" s="46">
        <f t="shared" si="9"/>
        <v>684.02582769173</v>
      </c>
      <c r="AB31" s="46">
        <f t="shared" si="10"/>
        <v>14364.542381526331</v>
      </c>
      <c r="AC31" s="46">
        <f t="shared" si="11"/>
        <v>100</v>
      </c>
      <c r="AD31" s="47">
        <f t="shared" si="12"/>
        <v>14464.542381526331</v>
      </c>
    </row>
    <row r="32" spans="1:30" s="24" customFormat="1" ht="15" thickBot="1">
      <c r="A32" s="2"/>
      <c r="B32" s="3"/>
      <c r="C32" s="14"/>
      <c r="D32" s="4"/>
      <c r="E32" s="4"/>
      <c r="F32" s="4"/>
      <c r="G32" s="4"/>
      <c r="H32" s="65"/>
      <c r="I32" s="4"/>
      <c r="J32" s="4"/>
      <c r="K32" s="4"/>
      <c r="L32" s="5"/>
      <c r="M32" s="4"/>
      <c r="N32" s="4"/>
      <c r="O32" s="4"/>
      <c r="P32" s="4"/>
      <c r="Q32" s="4"/>
      <c r="R32" s="4"/>
      <c r="S32" s="30"/>
      <c r="T32" s="48">
        <f t="shared" si="13"/>
        <v>2000</v>
      </c>
      <c r="U32" s="49">
        <f t="shared" si="14"/>
        <v>100</v>
      </c>
      <c r="V32" s="50">
        <f t="shared" si="6"/>
        <v>2100</v>
      </c>
      <c r="W32" s="50">
        <f t="shared" si="2"/>
        <v>100</v>
      </c>
      <c r="X32" s="51">
        <f t="shared" si="7"/>
        <v>2000</v>
      </c>
      <c r="Y32" s="71">
        <f t="shared" si="3"/>
        <v>7.2322711907631652</v>
      </c>
      <c r="Z32" s="49">
        <f t="shared" si="27"/>
        <v>14464.542381526331</v>
      </c>
      <c r="AA32" s="50">
        <f t="shared" si="9"/>
        <v>723.22711907631651</v>
      </c>
      <c r="AB32" s="50">
        <f t="shared" si="10"/>
        <v>15187.769500602648</v>
      </c>
      <c r="AC32" s="50">
        <f t="shared" si="11"/>
        <v>100</v>
      </c>
      <c r="AD32" s="51">
        <f t="shared" si="12"/>
        <v>15287.769500602648</v>
      </c>
    </row>
    <row r="33" spans="1:30" s="24" customFormat="1">
      <c r="A33" s="1">
        <f>A31+7</f>
        <v>44717</v>
      </c>
      <c r="B33" s="19">
        <f>D31+I31-P31</f>
        <v>6143.0475118356189</v>
      </c>
      <c r="C33" s="73">
        <f>(B33*0.05)</f>
        <v>307.15237559178098</v>
      </c>
      <c r="D33" s="16">
        <f>B33+C33</f>
        <v>6450.1998874273995</v>
      </c>
      <c r="E33" s="16">
        <f>B33/2200</f>
        <v>2.7922943235616451</v>
      </c>
      <c r="F33" s="16">
        <f>E33</f>
        <v>2.7922943235616451</v>
      </c>
      <c r="G33" s="111">
        <f>(D33-B33)/F33</f>
        <v>109.99999999999987</v>
      </c>
      <c r="H33" s="66"/>
      <c r="I33" s="23"/>
      <c r="J33" s="23"/>
      <c r="K33" s="16">
        <f>D33+I33-J33</f>
        <v>6450.1998874273995</v>
      </c>
      <c r="L33" s="88">
        <f>(0.7*B33)</f>
        <v>4300.1332582849327</v>
      </c>
      <c r="M33" s="115">
        <f>E33*50/B33</f>
        <v>2.2727272727272728E-2</v>
      </c>
      <c r="N33" s="87"/>
      <c r="O33" s="90"/>
      <c r="P33" s="22"/>
      <c r="Q33" s="20"/>
      <c r="R33" s="16">
        <f>R31+C33+I31</f>
        <v>6450.1998874273995</v>
      </c>
      <c r="S33" s="29">
        <f>(R33-(B3+SUM(I3:I31)))/(B3+SUM(I3:I31))</f>
        <v>2.2250999437136998</v>
      </c>
      <c r="T33" s="48">
        <f t="shared" si="13"/>
        <v>2000</v>
      </c>
      <c r="U33" s="49">
        <f t="shared" si="14"/>
        <v>100</v>
      </c>
      <c r="V33" s="50">
        <f t="shared" si="6"/>
        <v>2100</v>
      </c>
      <c r="W33" s="50">
        <f t="shared" si="2"/>
        <v>100</v>
      </c>
      <c r="X33" s="51">
        <f t="shared" si="7"/>
        <v>2000</v>
      </c>
      <c r="Y33" s="71">
        <f t="shared" si="3"/>
        <v>7.6438847503013241</v>
      </c>
      <c r="Z33" s="49">
        <f t="shared" si="27"/>
        <v>15287.769500602648</v>
      </c>
      <c r="AA33" s="50">
        <f t="shared" si="9"/>
        <v>764.38847503013244</v>
      </c>
      <c r="AB33" s="50">
        <f t="shared" si="10"/>
        <v>16052.157975632781</v>
      </c>
      <c r="AC33" s="50">
        <f t="shared" si="11"/>
        <v>100</v>
      </c>
      <c r="AD33" s="51">
        <f t="shared" si="12"/>
        <v>16152.157975632781</v>
      </c>
    </row>
    <row r="34" spans="1:30" s="24" customFormat="1" ht="15" thickBot="1">
      <c r="A34" s="1">
        <f>A33+7</f>
        <v>44724</v>
      </c>
      <c r="B34" s="19">
        <f>D33+I33-P33</f>
        <v>6450.1998874273995</v>
      </c>
      <c r="C34" s="73">
        <f t="shared" ref="C34" si="31">(B34*0.05)</f>
        <v>322.50999437137</v>
      </c>
      <c r="D34" s="20">
        <f>B34+C34</f>
        <v>6772.7098817987699</v>
      </c>
      <c r="E34" s="16">
        <f>B34/2200</f>
        <v>2.9319090397397272</v>
      </c>
      <c r="F34" s="16">
        <f>E34</f>
        <v>2.9319090397397272</v>
      </c>
      <c r="G34" s="110">
        <f t="shared" ref="G34:G36" si="32">(D34-B34)/F34</f>
        <v>110.00000000000011</v>
      </c>
      <c r="H34" s="66"/>
      <c r="I34" s="23"/>
      <c r="J34" s="23"/>
      <c r="K34" s="20">
        <f>D34+I34-J34</f>
        <v>6772.7098817987699</v>
      </c>
      <c r="L34" s="88">
        <f>(0.7*B34)</f>
        <v>4515.1399211991793</v>
      </c>
      <c r="M34" s="115">
        <f>E34*50/B34</f>
        <v>2.2727272727272728E-2</v>
      </c>
      <c r="N34" s="87"/>
      <c r="O34" s="90"/>
      <c r="P34" s="22"/>
      <c r="Q34" s="20"/>
      <c r="R34" s="16">
        <f>R33+C34+I33</f>
        <v>6772.7098817987699</v>
      </c>
      <c r="S34" s="29">
        <f>(R34-(B3+SUM(I3:I33)))/(B3+SUM(I3:I33))</f>
        <v>2.3863549408993849</v>
      </c>
      <c r="T34" s="52">
        <f t="shared" si="13"/>
        <v>2000</v>
      </c>
      <c r="U34" s="53">
        <f t="shared" si="14"/>
        <v>100</v>
      </c>
      <c r="V34" s="54">
        <f t="shared" si="6"/>
        <v>2100</v>
      </c>
      <c r="W34" s="54">
        <f t="shared" si="2"/>
        <v>100</v>
      </c>
      <c r="X34" s="55">
        <f t="shared" si="7"/>
        <v>2000</v>
      </c>
      <c r="Y34" s="72">
        <f t="shared" si="3"/>
        <v>8.0760789878163912</v>
      </c>
      <c r="Z34" s="53">
        <f t="shared" si="27"/>
        <v>16152.157975632781</v>
      </c>
      <c r="AA34" s="54">
        <f t="shared" si="9"/>
        <v>807.60789878163916</v>
      </c>
      <c r="AB34" s="54">
        <f t="shared" si="10"/>
        <v>16959.765874414421</v>
      </c>
      <c r="AC34" s="54">
        <f t="shared" si="11"/>
        <v>100</v>
      </c>
      <c r="AD34" s="55">
        <f t="shared" si="12"/>
        <v>17059.765874414421</v>
      </c>
    </row>
    <row r="35" spans="1:30" s="24" customFormat="1">
      <c r="A35" s="1">
        <f>A34+7</f>
        <v>44731</v>
      </c>
      <c r="B35" s="19">
        <f>D34+I34-P34</f>
        <v>6772.7098817987699</v>
      </c>
      <c r="C35" s="73">
        <f>(B35*0.05)</f>
        <v>338.6354940899385</v>
      </c>
      <c r="D35" s="20">
        <f>B35+C35</f>
        <v>7111.3453758887081</v>
      </c>
      <c r="E35" s="16">
        <f>B35/2200</f>
        <v>3.0785044917267137</v>
      </c>
      <c r="F35" s="16">
        <f>E35</f>
        <v>3.0785044917267137</v>
      </c>
      <c r="G35" s="110">
        <f t="shared" si="32"/>
        <v>109.9999999999999</v>
      </c>
      <c r="H35" s="66"/>
      <c r="I35" s="23"/>
      <c r="J35" s="23"/>
      <c r="K35" s="20">
        <f>D35+I35-J35</f>
        <v>7111.3453758887081</v>
      </c>
      <c r="L35" s="88">
        <f>(0.7*B35)</f>
        <v>4740.8969172591387</v>
      </c>
      <c r="M35" s="115">
        <f t="shared" ref="M35:M36" si="33">E35*50/B35</f>
        <v>2.2727272727272728E-2</v>
      </c>
      <c r="N35" s="87"/>
      <c r="O35" s="90"/>
      <c r="P35" s="22"/>
      <c r="Q35" s="20"/>
      <c r="R35" s="16">
        <f>R34+C35+I34</f>
        <v>7111.3453758887081</v>
      </c>
      <c r="S35" s="29">
        <f>(R35-(B3+SUM(I3:I34)))/(B3+SUM(I3:I34))</f>
        <v>2.5556726879443539</v>
      </c>
      <c r="T35" s="56">
        <f t="shared" si="13"/>
        <v>2000</v>
      </c>
      <c r="U35" s="57">
        <f t="shared" si="14"/>
        <v>100</v>
      </c>
      <c r="V35" s="46">
        <f t="shared" si="6"/>
        <v>2100</v>
      </c>
      <c r="W35" s="46">
        <f t="shared" si="2"/>
        <v>100</v>
      </c>
      <c r="X35" s="47">
        <f t="shared" si="7"/>
        <v>2000</v>
      </c>
      <c r="Y35" s="70">
        <f t="shared" si="3"/>
        <v>8.5298829372072102</v>
      </c>
      <c r="Z35" s="57">
        <f t="shared" si="27"/>
        <v>17059.765874414421</v>
      </c>
      <c r="AA35" s="46">
        <f t="shared" si="9"/>
        <v>852.988293720721</v>
      </c>
      <c r="AB35" s="46">
        <f t="shared" si="10"/>
        <v>17912.754168135143</v>
      </c>
      <c r="AC35" s="46">
        <f t="shared" si="11"/>
        <v>100</v>
      </c>
      <c r="AD35" s="47">
        <f t="shared" si="12"/>
        <v>18012.754168135143</v>
      </c>
    </row>
    <row r="36" spans="1:30" s="24" customFormat="1" ht="15" thickBot="1">
      <c r="A36" s="1">
        <f>A35+7</f>
        <v>44738</v>
      </c>
      <c r="B36" s="19">
        <f>D35+I35-P35</f>
        <v>7111.3453758887081</v>
      </c>
      <c r="C36" s="73">
        <f>(B36*0.05)</f>
        <v>355.56726879443545</v>
      </c>
      <c r="D36" s="20">
        <f>B36+C36</f>
        <v>7466.9126446831433</v>
      </c>
      <c r="E36" s="16">
        <f>B36/2200</f>
        <v>3.2324297163130491</v>
      </c>
      <c r="F36" s="16">
        <f>E36</f>
        <v>3.2324297163130491</v>
      </c>
      <c r="G36" s="110">
        <f t="shared" si="32"/>
        <v>109.99999999999994</v>
      </c>
      <c r="H36" s="66"/>
      <c r="I36" s="23"/>
      <c r="J36" s="23"/>
      <c r="K36" s="20">
        <f>D36+I36-J36</f>
        <v>7466.9126446831433</v>
      </c>
      <c r="L36" s="88">
        <f>(0.7*B36)</f>
        <v>4977.9417631220949</v>
      </c>
      <c r="M36" s="115">
        <f t="shared" si="33"/>
        <v>2.2727272727272728E-2</v>
      </c>
      <c r="N36" s="87"/>
      <c r="O36" s="90"/>
      <c r="P36" s="22"/>
      <c r="Q36" s="20"/>
      <c r="R36" s="16">
        <f>R35+C36+I35</f>
        <v>7466.9126446831433</v>
      </c>
      <c r="S36" s="29">
        <f>(R36-(B3+SUM(I3:I35)))/(B3+SUM(I3:I35))</f>
        <v>2.7334563223415715</v>
      </c>
      <c r="T36" s="48">
        <f t="shared" si="13"/>
        <v>2000</v>
      </c>
      <c r="U36" s="49">
        <f t="shared" si="14"/>
        <v>100</v>
      </c>
      <c r="V36" s="50">
        <f t="shared" si="6"/>
        <v>2100</v>
      </c>
      <c r="W36" s="50">
        <f t="shared" si="2"/>
        <v>100</v>
      </c>
      <c r="X36" s="51">
        <f t="shared" si="7"/>
        <v>2000</v>
      </c>
      <c r="Y36" s="71">
        <f t="shared" si="3"/>
        <v>9.0063770840675712</v>
      </c>
      <c r="Z36" s="49">
        <f t="shared" si="27"/>
        <v>18012.754168135143</v>
      </c>
      <c r="AA36" s="50">
        <f t="shared" si="9"/>
        <v>900.63770840675716</v>
      </c>
      <c r="AB36" s="50">
        <f t="shared" si="10"/>
        <v>18913.3918765419</v>
      </c>
      <c r="AC36" s="50">
        <f t="shared" si="11"/>
        <v>100</v>
      </c>
      <c r="AD36" s="51">
        <f t="shared" si="12"/>
        <v>19013.3918765419</v>
      </c>
    </row>
    <row r="37" spans="1:30" s="24" customFormat="1" ht="15" thickBot="1">
      <c r="A37" s="2"/>
      <c r="B37" s="3"/>
      <c r="C37" s="14"/>
      <c r="D37" s="4"/>
      <c r="E37" s="4"/>
      <c r="F37" s="4"/>
      <c r="G37" s="4"/>
      <c r="H37" s="65"/>
      <c r="I37" s="4"/>
      <c r="J37" s="4"/>
      <c r="K37" s="4"/>
      <c r="L37" s="5"/>
      <c r="M37" s="4"/>
      <c r="N37" s="4"/>
      <c r="O37" s="4"/>
      <c r="P37" s="4"/>
      <c r="Q37" s="4"/>
      <c r="R37" s="4"/>
      <c r="S37" s="30"/>
      <c r="T37" s="48">
        <f t="shared" si="13"/>
        <v>2000</v>
      </c>
      <c r="U37" s="49">
        <f t="shared" si="14"/>
        <v>100</v>
      </c>
      <c r="V37" s="50">
        <f t="shared" si="6"/>
        <v>2100</v>
      </c>
      <c r="W37" s="50">
        <f t="shared" si="2"/>
        <v>100</v>
      </c>
      <c r="X37" s="51">
        <f t="shared" si="7"/>
        <v>2000</v>
      </c>
      <c r="Y37" s="71">
        <f t="shared" si="3"/>
        <v>9.5066959382709495</v>
      </c>
      <c r="Z37" s="49">
        <f t="shared" si="27"/>
        <v>19013.3918765419</v>
      </c>
      <c r="AA37" s="50">
        <f t="shared" si="9"/>
        <v>950.6695938270949</v>
      </c>
      <c r="AB37" s="50">
        <f t="shared" si="10"/>
        <v>19964.061470368993</v>
      </c>
      <c r="AC37" s="50">
        <f t="shared" si="11"/>
        <v>100</v>
      </c>
      <c r="AD37" s="51">
        <f t="shared" si="12"/>
        <v>20064.061470368993</v>
      </c>
    </row>
    <row r="38" spans="1:30" s="24" customFormat="1" ht="15" thickBot="1">
      <c r="A38" s="1">
        <f>A36+7</f>
        <v>44745</v>
      </c>
      <c r="B38" s="19">
        <f>D36+I36-P36</f>
        <v>7466.9126446831433</v>
      </c>
      <c r="C38" s="73">
        <f>(B38*0.05)</f>
        <v>373.34563223415716</v>
      </c>
      <c r="D38" s="16">
        <f>B38+C38</f>
        <v>7840.2582769173005</v>
      </c>
      <c r="E38" s="16">
        <f>B38/2200</f>
        <v>3.3940512021287015</v>
      </c>
      <c r="F38" s="16">
        <f>E38</f>
        <v>3.3940512021287015</v>
      </c>
      <c r="G38" s="111">
        <f>(D38-B38)/F38</f>
        <v>110</v>
      </c>
      <c r="H38" s="66"/>
      <c r="I38" s="23"/>
      <c r="J38" s="23"/>
      <c r="K38" s="16">
        <f>D38+I38-J38</f>
        <v>7840.2582769173005</v>
      </c>
      <c r="L38" s="88">
        <f>(0.7*B38)</f>
        <v>5226.8388512782003</v>
      </c>
      <c r="M38" s="115">
        <f>E38*50/B38</f>
        <v>2.2727272727272728E-2</v>
      </c>
      <c r="N38" s="87"/>
      <c r="O38" s="90"/>
      <c r="P38" s="22"/>
      <c r="Q38" s="20"/>
      <c r="R38" s="16">
        <f>R36+C38+I36</f>
        <v>7840.2582769173005</v>
      </c>
      <c r="S38" s="29">
        <f>(R38-(B3+SUM(I3:I36)))/(B3+SUM(I3:I36))</f>
        <v>2.9201291384586501</v>
      </c>
      <c r="T38" s="52">
        <f t="shared" si="13"/>
        <v>2000</v>
      </c>
      <c r="U38" s="53">
        <f t="shared" si="14"/>
        <v>100</v>
      </c>
      <c r="V38" s="54">
        <f t="shared" si="6"/>
        <v>2100</v>
      </c>
      <c r="W38" s="54">
        <f t="shared" si="2"/>
        <v>100</v>
      </c>
      <c r="X38" s="55">
        <f t="shared" si="7"/>
        <v>2000</v>
      </c>
      <c r="Y38" s="72">
        <f t="shared" si="3"/>
        <v>10.032030735184497</v>
      </c>
      <c r="Z38" s="53">
        <f t="shared" si="27"/>
        <v>20064.061470368993</v>
      </c>
      <c r="AA38" s="54">
        <f t="shared" si="9"/>
        <v>1003.2030735184497</v>
      </c>
      <c r="AB38" s="54">
        <f t="shared" si="10"/>
        <v>21067.264543887442</v>
      </c>
      <c r="AC38" s="54">
        <f t="shared" si="11"/>
        <v>100</v>
      </c>
      <c r="AD38" s="55">
        <f t="shared" si="12"/>
        <v>21167.264543887442</v>
      </c>
    </row>
    <row r="39" spans="1:30" s="24" customFormat="1">
      <c r="A39" s="1">
        <f>A38+7</f>
        <v>44752</v>
      </c>
      <c r="B39" s="19">
        <f>D38+I38-P38</f>
        <v>7840.2582769173005</v>
      </c>
      <c r="C39" s="73">
        <f t="shared" ref="C39" si="34">(B39*0.05)</f>
        <v>392.01291384586506</v>
      </c>
      <c r="D39" s="20">
        <f>B39+C39</f>
        <v>8232.2711907631656</v>
      </c>
      <c r="E39" s="16">
        <f>B39/2200</f>
        <v>3.5637537622351365</v>
      </c>
      <c r="F39" s="16">
        <f>E39</f>
        <v>3.5637537622351365</v>
      </c>
      <c r="G39" s="110">
        <f t="shared" ref="G39:G41" si="35">(D39-B39)/F39</f>
        <v>110.00000000000003</v>
      </c>
      <c r="H39" s="66"/>
      <c r="I39" s="23"/>
      <c r="J39" s="23"/>
      <c r="K39" s="20">
        <f>D39+I39-J39</f>
        <v>8232.2711907631656</v>
      </c>
      <c r="L39" s="88">
        <f>(0.7*B39)</f>
        <v>5488.1807938421098</v>
      </c>
      <c r="M39" s="115">
        <f>E39*50/B39</f>
        <v>2.2727272727272724E-2</v>
      </c>
      <c r="N39" s="87"/>
      <c r="O39" s="90"/>
      <c r="P39" s="22"/>
      <c r="Q39" s="20"/>
      <c r="R39" s="16">
        <f>R38+C39+I38</f>
        <v>8232.2711907631656</v>
      </c>
      <c r="S39" s="29">
        <f>(R39-(B3+SUM(I3:I38)))/(B3+SUM(I3:I38))</f>
        <v>3.1161355953815826</v>
      </c>
      <c r="T39" s="56">
        <f t="shared" si="13"/>
        <v>2000</v>
      </c>
      <c r="U39" s="57">
        <f t="shared" si="14"/>
        <v>100</v>
      </c>
      <c r="V39" s="46">
        <f t="shared" si="6"/>
        <v>2100</v>
      </c>
      <c r="W39" s="46">
        <f t="shared" si="2"/>
        <v>100</v>
      </c>
      <c r="X39" s="47">
        <f t="shared" si="7"/>
        <v>2000</v>
      </c>
      <c r="Y39" s="70">
        <f t="shared" si="3"/>
        <v>10.583632271943721</v>
      </c>
      <c r="Z39" s="57">
        <f t="shared" si="27"/>
        <v>21167.264543887442</v>
      </c>
      <c r="AA39" s="46">
        <f t="shared" si="9"/>
        <v>1058.363227194372</v>
      </c>
      <c r="AB39" s="46">
        <f t="shared" si="10"/>
        <v>22225.627771081814</v>
      </c>
      <c r="AC39" s="46">
        <f t="shared" si="11"/>
        <v>100</v>
      </c>
      <c r="AD39" s="47">
        <f t="shared" si="12"/>
        <v>22325.627771081814</v>
      </c>
    </row>
    <row r="40" spans="1:30" s="24" customFormat="1">
      <c r="A40" s="1">
        <f>A39+7</f>
        <v>44759</v>
      </c>
      <c r="B40" s="19">
        <f>D39+I39-P39</f>
        <v>8232.2711907631656</v>
      </c>
      <c r="C40" s="73">
        <f>(B40*0.05)</f>
        <v>411.61355953815831</v>
      </c>
      <c r="D40" s="20">
        <f>B40+C40</f>
        <v>8643.8847503013239</v>
      </c>
      <c r="E40" s="16">
        <f>B40/2200</f>
        <v>3.7419414503468933</v>
      </c>
      <c r="F40" s="16">
        <f>E40</f>
        <v>3.7419414503468933</v>
      </c>
      <c r="G40" s="110">
        <f t="shared" si="35"/>
        <v>110.00000000000003</v>
      </c>
      <c r="H40" s="66"/>
      <c r="I40" s="23"/>
      <c r="J40" s="23"/>
      <c r="K40" s="20">
        <f>D40+I40-J40</f>
        <v>8643.8847503013239</v>
      </c>
      <c r="L40" s="88">
        <f>(0.7*B40)</f>
        <v>5762.5898335342154</v>
      </c>
      <c r="M40" s="115">
        <f t="shared" ref="M40:M41" si="36">E40*50/B40</f>
        <v>2.2727272727272724E-2</v>
      </c>
      <c r="N40" s="87"/>
      <c r="O40" s="90"/>
      <c r="P40" s="22"/>
      <c r="Q40" s="20"/>
      <c r="R40" s="16">
        <f>R39+C40+I39</f>
        <v>8643.8847503013239</v>
      </c>
      <c r="S40" s="29">
        <f>(R40-(B3+SUM(I3:I39)))/(B3+SUM(I3:I39))</f>
        <v>3.321942375150662</v>
      </c>
      <c r="T40" s="48">
        <f t="shared" si="13"/>
        <v>2000</v>
      </c>
      <c r="U40" s="49">
        <f t="shared" si="14"/>
        <v>100</v>
      </c>
      <c r="V40" s="50">
        <f t="shared" si="6"/>
        <v>2100</v>
      </c>
      <c r="W40" s="50">
        <f t="shared" si="2"/>
        <v>100</v>
      </c>
      <c r="X40" s="51">
        <f t="shared" si="7"/>
        <v>2000</v>
      </c>
      <c r="Y40" s="71">
        <f t="shared" si="3"/>
        <v>11.162813885540906</v>
      </c>
      <c r="Z40" s="49">
        <f t="shared" si="27"/>
        <v>22325.627771081814</v>
      </c>
      <c r="AA40" s="50">
        <f t="shared" si="9"/>
        <v>1116.2813885540907</v>
      </c>
      <c r="AB40" s="50">
        <f t="shared" si="10"/>
        <v>23441.909159635903</v>
      </c>
      <c r="AC40" s="50">
        <f t="shared" si="11"/>
        <v>100</v>
      </c>
      <c r="AD40" s="51">
        <f t="shared" si="12"/>
        <v>23541.909159635903</v>
      </c>
    </row>
    <row r="41" spans="1:30" s="24" customFormat="1" ht="15" thickBot="1">
      <c r="A41" s="1">
        <f>A40+7</f>
        <v>44766</v>
      </c>
      <c r="B41" s="19">
        <f>D40+I40-P40</f>
        <v>8643.8847503013239</v>
      </c>
      <c r="C41" s="73">
        <f>(B41*0.05)</f>
        <v>432.19423751506622</v>
      </c>
      <c r="D41" s="20">
        <f>B41+C41</f>
        <v>9076.0789878163905</v>
      </c>
      <c r="E41" s="16">
        <f>B41/2200</f>
        <v>3.9290385228642379</v>
      </c>
      <c r="F41" s="16">
        <f>E41</f>
        <v>3.9290385228642379</v>
      </c>
      <c r="G41" s="110">
        <f t="shared" si="35"/>
        <v>110.0000000000001</v>
      </c>
      <c r="H41" s="66"/>
      <c r="I41" s="23"/>
      <c r="J41" s="23"/>
      <c r="K41" s="20">
        <f>D41+I41-J41</f>
        <v>9076.0789878163905</v>
      </c>
      <c r="L41" s="88">
        <f>(0.7*B41)</f>
        <v>6050.7193252109264</v>
      </c>
      <c r="M41" s="115">
        <f t="shared" si="36"/>
        <v>2.2727272727272724E-2</v>
      </c>
      <c r="N41" s="87"/>
      <c r="O41" s="90"/>
      <c r="P41" s="22"/>
      <c r="Q41" s="20"/>
      <c r="R41" s="16">
        <f>R40+C41+I40</f>
        <v>9076.0789878163905</v>
      </c>
      <c r="S41" s="29">
        <f>(R41-(B3+SUM(I3:I40)))/(B3+SUM(I3:I40))</f>
        <v>3.5380394939081952</v>
      </c>
      <c r="T41" s="48">
        <f t="shared" si="13"/>
        <v>2000</v>
      </c>
      <c r="U41" s="49">
        <f t="shared" si="14"/>
        <v>100</v>
      </c>
      <c r="V41" s="50">
        <f t="shared" si="6"/>
        <v>2100</v>
      </c>
      <c r="W41" s="50">
        <f t="shared" si="2"/>
        <v>100</v>
      </c>
      <c r="X41" s="51">
        <f t="shared" si="7"/>
        <v>2000</v>
      </c>
      <c r="Y41" s="71">
        <f t="shared" si="3"/>
        <v>11.770954579817952</v>
      </c>
      <c r="Z41" s="49">
        <f t="shared" si="27"/>
        <v>23541.909159635903</v>
      </c>
      <c r="AA41" s="50">
        <f t="shared" si="9"/>
        <v>1177.0954579817951</v>
      </c>
      <c r="AB41" s="50">
        <f t="shared" si="10"/>
        <v>24719.004617617698</v>
      </c>
      <c r="AC41" s="50">
        <f t="shared" si="11"/>
        <v>100</v>
      </c>
      <c r="AD41" s="51">
        <f t="shared" si="12"/>
        <v>24819.004617617698</v>
      </c>
    </row>
    <row r="42" spans="1:30" s="24" customFormat="1" ht="15" thickBot="1">
      <c r="A42" s="2"/>
      <c r="B42" s="3"/>
      <c r="C42" s="4"/>
      <c r="D42" s="4"/>
      <c r="E42" s="4"/>
      <c r="F42" s="4"/>
      <c r="G42" s="4"/>
      <c r="H42" s="65"/>
      <c r="I42" s="4"/>
      <c r="J42" s="4"/>
      <c r="K42" s="4"/>
      <c r="L42" s="5"/>
      <c r="M42" s="4"/>
      <c r="N42" s="4"/>
      <c r="O42" s="4"/>
      <c r="P42" s="4"/>
      <c r="Q42" s="4"/>
      <c r="R42" s="4"/>
      <c r="S42" s="30"/>
      <c r="T42" s="52">
        <f t="shared" si="13"/>
        <v>2000</v>
      </c>
      <c r="U42" s="53">
        <f t="shared" si="14"/>
        <v>100</v>
      </c>
      <c r="V42" s="54">
        <f t="shared" si="6"/>
        <v>2100</v>
      </c>
      <c r="W42" s="54">
        <f t="shared" si="2"/>
        <v>100</v>
      </c>
      <c r="X42" s="55">
        <f t="shared" si="7"/>
        <v>2000</v>
      </c>
      <c r="Y42" s="72">
        <f t="shared" si="3"/>
        <v>12.409502308808849</v>
      </c>
      <c r="Z42" s="53">
        <f t="shared" si="27"/>
        <v>24819.004617617698</v>
      </c>
      <c r="AA42" s="54">
        <f t="shared" si="9"/>
        <v>1240.9502308808849</v>
      </c>
      <c r="AB42" s="54">
        <f t="shared" si="10"/>
        <v>26059.954848498583</v>
      </c>
      <c r="AC42" s="54">
        <f t="shared" si="11"/>
        <v>100</v>
      </c>
      <c r="AD42" s="55">
        <f t="shared" si="12"/>
        <v>26159.954848498583</v>
      </c>
    </row>
    <row r="43" spans="1:30" s="24" customFormat="1">
      <c r="A43" s="1">
        <f>A41+7</f>
        <v>44773</v>
      </c>
      <c r="B43" s="19">
        <f>D41+I41-P41</f>
        <v>9076.0789878163905</v>
      </c>
      <c r="C43" s="73">
        <f>(B43*0.05)</f>
        <v>453.80394939081953</v>
      </c>
      <c r="D43" s="16">
        <f>B43+C43</f>
        <v>9529.8829372072105</v>
      </c>
      <c r="E43" s="16">
        <f>B43/2200</f>
        <v>4.12549044900745</v>
      </c>
      <c r="F43" s="16">
        <f>E43</f>
        <v>4.12549044900745</v>
      </c>
      <c r="G43" s="111">
        <f>(D43-B43)/F43</f>
        <v>110.00000000000011</v>
      </c>
      <c r="H43" s="66"/>
      <c r="I43" s="23"/>
      <c r="J43" s="23"/>
      <c r="K43" s="16">
        <f>D43+I43-J43</f>
        <v>9529.8829372072105</v>
      </c>
      <c r="L43" s="88">
        <f>(0.7*B43)</f>
        <v>6353.2552914714734</v>
      </c>
      <c r="M43" s="115">
        <f>E43*50/B43</f>
        <v>2.2727272727272724E-2</v>
      </c>
      <c r="N43" s="87"/>
      <c r="O43" s="90"/>
      <c r="P43" s="22"/>
      <c r="Q43" s="20"/>
      <c r="R43" s="16">
        <f>R41+C43+I41</f>
        <v>9529.8829372072105</v>
      </c>
      <c r="S43" s="29">
        <f>(R43-(B3+SUM(I3:I41)))/(B3+SUM(I3:I41))</f>
        <v>3.7649414686036051</v>
      </c>
      <c r="T43" s="56">
        <f t="shared" si="13"/>
        <v>2000</v>
      </c>
      <c r="U43" s="57">
        <f t="shared" si="14"/>
        <v>100</v>
      </c>
      <c r="V43" s="46">
        <f t="shared" si="6"/>
        <v>2100</v>
      </c>
      <c r="W43" s="46">
        <f t="shared" si="2"/>
        <v>100</v>
      </c>
      <c r="X43" s="47">
        <f t="shared" si="7"/>
        <v>2000</v>
      </c>
      <c r="Y43" s="70">
        <f t="shared" si="3"/>
        <v>13.079977424249291</v>
      </c>
      <c r="Z43" s="57">
        <f t="shared" si="27"/>
        <v>26159.954848498583</v>
      </c>
      <c r="AA43" s="46">
        <f t="shared" si="9"/>
        <v>1307.9977424249291</v>
      </c>
      <c r="AB43" s="46">
        <f t="shared" si="10"/>
        <v>27467.952590923513</v>
      </c>
      <c r="AC43" s="46">
        <f t="shared" si="11"/>
        <v>100</v>
      </c>
      <c r="AD43" s="47">
        <f t="shared" si="12"/>
        <v>27567.952590923513</v>
      </c>
    </row>
    <row r="44" spans="1:30" s="24" customFormat="1">
      <c r="A44" s="1">
        <f>A43+7</f>
        <v>44780</v>
      </c>
      <c r="B44" s="19">
        <f>D43+I43-P43</f>
        <v>9529.8829372072105</v>
      </c>
      <c r="C44" s="73">
        <f t="shared" ref="C44" si="37">(B44*0.05)</f>
        <v>476.49414686036056</v>
      </c>
      <c r="D44" s="20">
        <f>B44+C44</f>
        <v>10006.377084067572</v>
      </c>
      <c r="E44" s="16">
        <f>B44/2200</f>
        <v>4.3317649714578232</v>
      </c>
      <c r="F44" s="16">
        <f>E44</f>
        <v>4.3317649714578232</v>
      </c>
      <c r="G44" s="110">
        <f t="shared" ref="G44:G46" si="38">(D44-B44)/F44</f>
        <v>110.00000000000011</v>
      </c>
      <c r="H44" s="66"/>
      <c r="I44" s="23"/>
      <c r="J44" s="23"/>
      <c r="K44" s="20">
        <f>D44+I44-J44</f>
        <v>10006.377084067572</v>
      </c>
      <c r="L44" s="88">
        <f>(0.7*B44)</f>
        <v>6670.9180560450468</v>
      </c>
      <c r="M44" s="115">
        <f>E44*50/B44</f>
        <v>2.2727272727272728E-2</v>
      </c>
      <c r="N44" s="87"/>
      <c r="O44" s="90"/>
      <c r="P44" s="22"/>
      <c r="Q44" s="20"/>
      <c r="R44" s="16">
        <f>R43+C44+I43</f>
        <v>10006.377084067572</v>
      </c>
      <c r="S44" s="29">
        <f>(R44-(B3+SUM(I3:I43)))/(B3+SUM(I3:I43))</f>
        <v>4.0031885420337856</v>
      </c>
      <c r="T44" s="48">
        <f t="shared" si="13"/>
        <v>2000</v>
      </c>
      <c r="U44" s="49">
        <f t="shared" si="14"/>
        <v>100</v>
      </c>
      <c r="V44" s="50">
        <f t="shared" si="6"/>
        <v>2100</v>
      </c>
      <c r="W44" s="50">
        <f t="shared" si="2"/>
        <v>100</v>
      </c>
      <c r="X44" s="51">
        <f t="shared" si="7"/>
        <v>2000</v>
      </c>
      <c r="Y44" s="71">
        <f t="shared" si="3"/>
        <v>13.783976295461756</v>
      </c>
      <c r="Z44" s="49">
        <f t="shared" si="27"/>
        <v>27567.952590923513</v>
      </c>
      <c r="AA44" s="50">
        <f t="shared" si="9"/>
        <v>1378.3976295461755</v>
      </c>
      <c r="AB44" s="50">
        <f t="shared" si="10"/>
        <v>28946.350220469689</v>
      </c>
      <c r="AC44" s="50">
        <f t="shared" si="11"/>
        <v>100</v>
      </c>
      <c r="AD44" s="51">
        <f t="shared" si="12"/>
        <v>29046.350220469689</v>
      </c>
    </row>
    <row r="45" spans="1:30" s="24" customFormat="1">
      <c r="A45" s="1">
        <f>A44+7</f>
        <v>44787</v>
      </c>
      <c r="B45" s="19">
        <f>D44+I44-P44</f>
        <v>10006.377084067572</v>
      </c>
      <c r="C45" s="73">
        <f>(B45*0.05)</f>
        <v>500.31885420337858</v>
      </c>
      <c r="D45" s="20">
        <f>B45+C45</f>
        <v>10506.69593827095</v>
      </c>
      <c r="E45" s="16">
        <f>B45/2200</f>
        <v>4.5483532200307142</v>
      </c>
      <c r="F45" s="16">
        <f>E45</f>
        <v>4.5483532200307142</v>
      </c>
      <c r="G45" s="110">
        <f t="shared" si="38"/>
        <v>110</v>
      </c>
      <c r="H45" s="66"/>
      <c r="I45" s="23"/>
      <c r="J45" s="23"/>
      <c r="K45" s="20">
        <f>D45+I45-J45</f>
        <v>10506.69593827095</v>
      </c>
      <c r="L45" s="88">
        <f>(0.7*B45)</f>
        <v>7004.4639588473001</v>
      </c>
      <c r="M45" s="115">
        <f t="shared" ref="M45:M46" si="39">E45*50/B45</f>
        <v>2.2727272727272728E-2</v>
      </c>
      <c r="N45" s="87"/>
      <c r="O45" s="90"/>
      <c r="P45" s="22"/>
      <c r="Q45" s="20"/>
      <c r="R45" s="16">
        <f>R44+C45+I44</f>
        <v>10506.69593827095</v>
      </c>
      <c r="S45" s="29">
        <f>(R45-(B3+SUM(I3:I44)))/(B3+SUM(I3:I44))</f>
        <v>4.2533479691354747</v>
      </c>
      <c r="T45" s="48">
        <f t="shared" si="13"/>
        <v>2000</v>
      </c>
      <c r="U45" s="49">
        <f t="shared" si="14"/>
        <v>100</v>
      </c>
      <c r="V45" s="50">
        <f t="shared" si="6"/>
        <v>2100</v>
      </c>
      <c r="W45" s="50">
        <f t="shared" si="2"/>
        <v>100</v>
      </c>
      <c r="X45" s="51">
        <f t="shared" si="7"/>
        <v>2000</v>
      </c>
      <c r="Y45" s="71">
        <f t="shared" si="3"/>
        <v>14.523175110234844</v>
      </c>
      <c r="Z45" s="49">
        <f t="shared" si="27"/>
        <v>29046.350220469689</v>
      </c>
      <c r="AA45" s="50">
        <f t="shared" si="9"/>
        <v>1452.3175110234843</v>
      </c>
      <c r="AB45" s="50">
        <f t="shared" si="10"/>
        <v>30498.667731493173</v>
      </c>
      <c r="AC45" s="50">
        <f t="shared" si="11"/>
        <v>100</v>
      </c>
      <c r="AD45" s="51">
        <f t="shared" si="12"/>
        <v>30598.667731493173</v>
      </c>
    </row>
    <row r="46" spans="1:30" s="24" customFormat="1" ht="15" thickBot="1">
      <c r="A46" s="1">
        <f>A45+7</f>
        <v>44794</v>
      </c>
      <c r="B46" s="19">
        <f>D45+I45-P45</f>
        <v>10506.69593827095</v>
      </c>
      <c r="C46" s="73">
        <f>(B46*0.05)</f>
        <v>525.33479691354751</v>
      </c>
      <c r="D46" s="20">
        <f>B46+C46</f>
        <v>11032.030735184497</v>
      </c>
      <c r="E46" s="16">
        <f>B46/2200</f>
        <v>4.7757708810322503</v>
      </c>
      <c r="F46" s="16">
        <f>E46</f>
        <v>4.7757708810322503</v>
      </c>
      <c r="G46" s="110">
        <f t="shared" si="38"/>
        <v>109.9999999999998</v>
      </c>
      <c r="H46" s="67"/>
      <c r="I46" s="25"/>
      <c r="J46" s="25"/>
      <c r="K46" s="20">
        <f>D46+I46-J46</f>
        <v>11032.030735184497</v>
      </c>
      <c r="L46" s="88">
        <f>(0.7*B46)</f>
        <v>7354.6871567896642</v>
      </c>
      <c r="M46" s="115">
        <f t="shared" si="39"/>
        <v>2.2727272727272728E-2</v>
      </c>
      <c r="N46" s="87"/>
      <c r="O46" s="90"/>
      <c r="P46" s="22"/>
      <c r="Q46" s="20"/>
      <c r="R46" s="16">
        <f>R45+C46+I45</f>
        <v>11032.030735184497</v>
      </c>
      <c r="S46" s="29">
        <f>(R46-(B3+SUM(I3:I45)))/(B3+SUM(I3:I45))</f>
        <v>4.5160153675922485</v>
      </c>
      <c r="T46" s="52">
        <f t="shared" si="13"/>
        <v>2000</v>
      </c>
      <c r="U46" s="53">
        <f t="shared" si="14"/>
        <v>100</v>
      </c>
      <c r="V46" s="54">
        <f t="shared" si="6"/>
        <v>2100</v>
      </c>
      <c r="W46" s="54">
        <f t="shared" si="2"/>
        <v>100</v>
      </c>
      <c r="X46" s="55">
        <f t="shared" si="7"/>
        <v>2000</v>
      </c>
      <c r="Y46" s="72">
        <f t="shared" si="3"/>
        <v>15.299333865746586</v>
      </c>
      <c r="Z46" s="53">
        <f t="shared" si="27"/>
        <v>30598.667731493173</v>
      </c>
      <c r="AA46" s="54">
        <f t="shared" si="9"/>
        <v>1529.9333865746587</v>
      </c>
      <c r="AB46" s="54">
        <f t="shared" si="10"/>
        <v>32128.601118067832</v>
      </c>
      <c r="AC46" s="54">
        <f t="shared" si="11"/>
        <v>100</v>
      </c>
      <c r="AD46" s="55">
        <f t="shared" si="12"/>
        <v>32228.601118067832</v>
      </c>
    </row>
    <row r="47" spans="1:30" s="24" customFormat="1" ht="15" thickBot="1">
      <c r="A47" s="2"/>
      <c r="B47" s="3"/>
      <c r="C47" s="4"/>
      <c r="D47" s="4"/>
      <c r="E47" s="4"/>
      <c r="F47" s="4"/>
      <c r="G47" s="4"/>
      <c r="H47" s="65"/>
      <c r="I47" s="4"/>
      <c r="J47" s="4"/>
      <c r="K47" s="4"/>
      <c r="L47" s="5"/>
      <c r="M47" s="4"/>
      <c r="N47" s="4"/>
      <c r="O47" s="4"/>
      <c r="P47" s="4"/>
      <c r="Q47" s="4"/>
      <c r="R47" s="4"/>
      <c r="S47" s="30"/>
      <c r="T47" s="56">
        <f t="shared" si="13"/>
        <v>2000</v>
      </c>
      <c r="U47" s="57">
        <f t="shared" si="14"/>
        <v>100</v>
      </c>
      <c r="V47" s="46">
        <f t="shared" si="6"/>
        <v>2100</v>
      </c>
      <c r="W47" s="46">
        <f t="shared" si="2"/>
        <v>100</v>
      </c>
      <c r="X47" s="47">
        <f t="shared" si="7"/>
        <v>2000</v>
      </c>
      <c r="Y47" s="70">
        <f t="shared" si="3"/>
        <v>16.114300559033918</v>
      </c>
      <c r="Z47" s="57">
        <f t="shared" si="27"/>
        <v>32228.601118067832</v>
      </c>
      <c r="AA47" s="46">
        <f t="shared" si="9"/>
        <v>1611.4300559033918</v>
      </c>
      <c r="AB47" s="46">
        <f t="shared" si="10"/>
        <v>33840.031173971227</v>
      </c>
      <c r="AC47" s="46">
        <f t="shared" si="11"/>
        <v>100</v>
      </c>
      <c r="AD47" s="47">
        <f t="shared" si="12"/>
        <v>33940.031173971227</v>
      </c>
    </row>
    <row r="48" spans="1:30" s="24" customFormat="1">
      <c r="A48" s="1">
        <f>A46+7</f>
        <v>44801</v>
      </c>
      <c r="B48" s="19">
        <f>D46+I46-P46</f>
        <v>11032.030735184497</v>
      </c>
      <c r="C48" s="73">
        <f>(B48*0.05)</f>
        <v>551.60153675922481</v>
      </c>
      <c r="D48" s="16">
        <f>B48+C48</f>
        <v>11583.632271943721</v>
      </c>
      <c r="E48" s="16">
        <f>B48/2200</f>
        <v>5.0145594250838625</v>
      </c>
      <c r="F48" s="16">
        <f>E48</f>
        <v>5.0145594250838625</v>
      </c>
      <c r="G48" s="111">
        <f>(D48-B48)/F48</f>
        <v>109.99999999999991</v>
      </c>
      <c r="H48" s="66">
        <f>Y3</f>
        <v>0</v>
      </c>
      <c r="I48" s="23"/>
      <c r="J48" s="23"/>
      <c r="K48" s="16">
        <f>D48+I48-J48</f>
        <v>11583.632271943721</v>
      </c>
      <c r="L48" s="88">
        <f>(0.7*B48)</f>
        <v>7722.4215146291472</v>
      </c>
      <c r="M48" s="115">
        <f>E48*50/B48</f>
        <v>2.2727272727272731E-2</v>
      </c>
      <c r="N48" s="87"/>
      <c r="O48" s="90"/>
      <c r="P48" s="22"/>
      <c r="Q48" s="20"/>
      <c r="R48" s="16">
        <f>R46+C48+I46</f>
        <v>11583.632271943721</v>
      </c>
      <c r="S48" s="29">
        <f>(R48-(B3+SUM(I3:I46)))/(B3+SUM(I3:I46))</f>
        <v>4.7918161359718603</v>
      </c>
      <c r="T48" s="48">
        <f t="shared" si="13"/>
        <v>2000</v>
      </c>
      <c r="U48" s="49">
        <f t="shared" si="14"/>
        <v>100</v>
      </c>
      <c r="V48" s="50">
        <f t="shared" si="6"/>
        <v>2100</v>
      </c>
      <c r="W48" s="50">
        <f t="shared" si="2"/>
        <v>100</v>
      </c>
      <c r="X48" s="51">
        <f t="shared" si="7"/>
        <v>2000</v>
      </c>
      <c r="Y48" s="71">
        <f t="shared" si="3"/>
        <v>16.970015586985614</v>
      </c>
      <c r="Z48" s="49">
        <f t="shared" si="27"/>
        <v>33940.031173971227</v>
      </c>
      <c r="AA48" s="50">
        <f t="shared" si="9"/>
        <v>1697.0015586985614</v>
      </c>
      <c r="AB48" s="50">
        <f t="shared" si="10"/>
        <v>35637.032732669788</v>
      </c>
      <c r="AC48" s="50">
        <f t="shared" si="11"/>
        <v>100</v>
      </c>
      <c r="AD48" s="51">
        <f t="shared" si="12"/>
        <v>35737.032732669788</v>
      </c>
    </row>
    <row r="49" spans="1:32" s="24" customFormat="1">
      <c r="A49" s="1">
        <f>A48+7</f>
        <v>44808</v>
      </c>
      <c r="B49" s="19">
        <f>D48+I48-P48</f>
        <v>11583.632271943721</v>
      </c>
      <c r="C49" s="73">
        <f t="shared" ref="C49" si="40">(B49*0.05)</f>
        <v>579.18161359718613</v>
      </c>
      <c r="D49" s="20">
        <f>B49+C49</f>
        <v>12162.813885540907</v>
      </c>
      <c r="E49" s="16">
        <f>B49/2200</f>
        <v>5.2652873963380555</v>
      </c>
      <c r="F49" s="16">
        <f>E49</f>
        <v>5.2652873963380555</v>
      </c>
      <c r="G49" s="110">
        <f t="shared" ref="G49:G51" si="41">(D49-B49)/F49</f>
        <v>109.99999999999994</v>
      </c>
      <c r="H49" s="66">
        <f>Y4</f>
        <v>1.1000000000000001</v>
      </c>
      <c r="I49" s="23"/>
      <c r="J49" s="23"/>
      <c r="K49" s="20">
        <f>D49+I49-J49</f>
        <v>12162.813885540907</v>
      </c>
      <c r="L49" s="88">
        <f>(0.7*B49)</f>
        <v>8108.5425903606047</v>
      </c>
      <c r="M49" s="115">
        <f>E49*50/B49</f>
        <v>2.2727272727272731E-2</v>
      </c>
      <c r="N49" s="87"/>
      <c r="O49" s="90"/>
      <c r="P49" s="22"/>
      <c r="Q49" s="20"/>
      <c r="R49" s="16">
        <f>R48+C49+I48</f>
        <v>12162.813885540907</v>
      </c>
      <c r="S49" s="29">
        <f>(R49-(B3+SUM(I3:I48)))/(B3+SUM(I3:I48))</f>
        <v>5.0814069427704531</v>
      </c>
      <c r="T49" s="48">
        <f t="shared" si="13"/>
        <v>2000</v>
      </c>
      <c r="U49" s="49">
        <f t="shared" si="14"/>
        <v>100</v>
      </c>
      <c r="V49" s="50">
        <f t="shared" si="6"/>
        <v>2100</v>
      </c>
      <c r="W49" s="50">
        <f t="shared" si="2"/>
        <v>100</v>
      </c>
      <c r="X49" s="51">
        <f t="shared" si="7"/>
        <v>2000</v>
      </c>
      <c r="Y49" s="71">
        <f t="shared" si="3"/>
        <v>17.868516366334894</v>
      </c>
      <c r="Z49" s="49">
        <f t="shared" si="27"/>
        <v>35737.032732669788</v>
      </c>
      <c r="AA49" s="50">
        <f t="shared" si="9"/>
        <v>1786.8516366334895</v>
      </c>
      <c r="AB49" s="50">
        <f t="shared" si="10"/>
        <v>37523.884369303276</v>
      </c>
      <c r="AC49" s="50">
        <f t="shared" si="11"/>
        <v>100</v>
      </c>
      <c r="AD49" s="51">
        <f t="shared" si="12"/>
        <v>37623.884369303276</v>
      </c>
    </row>
    <row r="50" spans="1:32" s="24" customFormat="1" ht="15" thickBot="1">
      <c r="A50" s="1">
        <f>A49+7</f>
        <v>44815</v>
      </c>
      <c r="B50" s="19">
        <f>D49+I49-P49</f>
        <v>12162.813885540907</v>
      </c>
      <c r="C50" s="73">
        <f>(B50*0.05)</f>
        <v>608.14069427704533</v>
      </c>
      <c r="D50" s="20">
        <f>B50+C50</f>
        <v>12770.954579817952</v>
      </c>
      <c r="E50" s="16">
        <f>B50/2200</f>
        <v>5.5285517661549575</v>
      </c>
      <c r="F50" s="16">
        <f>E50</f>
        <v>5.5285517661549575</v>
      </c>
      <c r="G50" s="110">
        <f t="shared" si="41"/>
        <v>109.99999999999986</v>
      </c>
      <c r="H50" s="66">
        <f>Y5</f>
        <v>1.2050000000000001</v>
      </c>
      <c r="I50" s="23"/>
      <c r="J50" s="23"/>
      <c r="K50" s="20">
        <f>D50+I50-J50</f>
        <v>12770.954579817952</v>
      </c>
      <c r="L50" s="88">
        <f>(0.7*B50)</f>
        <v>8513.9697198786344</v>
      </c>
      <c r="M50" s="115">
        <f t="shared" ref="M50:M51" si="42">E50*50/B50</f>
        <v>2.2727272727272728E-2</v>
      </c>
      <c r="N50" s="87"/>
      <c r="O50" s="90"/>
      <c r="P50" s="22"/>
      <c r="Q50" s="20"/>
      <c r="R50" s="16">
        <f>R49+C50+I49</f>
        <v>12770.954579817952</v>
      </c>
      <c r="S50" s="29">
        <f>(R50-(B3+SUM(I3:I49)))/(B3+SUM(I3:I49))</f>
        <v>5.3854772899089758</v>
      </c>
      <c r="T50" s="52">
        <f t="shared" si="13"/>
        <v>2000</v>
      </c>
      <c r="U50" s="53">
        <f t="shared" si="14"/>
        <v>100</v>
      </c>
      <c r="V50" s="54">
        <f t="shared" si="6"/>
        <v>2100</v>
      </c>
      <c r="W50" s="54">
        <f t="shared" si="2"/>
        <v>100</v>
      </c>
      <c r="X50" s="55">
        <f t="shared" si="7"/>
        <v>2000</v>
      </c>
      <c r="Y50" s="72">
        <f t="shared" si="3"/>
        <v>18.811942184651638</v>
      </c>
      <c r="Z50" s="53">
        <f t="shared" si="27"/>
        <v>37623.884369303276</v>
      </c>
      <c r="AA50" s="54">
        <f t="shared" si="9"/>
        <v>1881.1942184651639</v>
      </c>
      <c r="AB50" s="54">
        <f t="shared" si="10"/>
        <v>39505.078587768439</v>
      </c>
      <c r="AC50" s="54">
        <f t="shared" si="11"/>
        <v>100</v>
      </c>
      <c r="AD50" s="55">
        <f t="shared" si="12"/>
        <v>39605.078587768439</v>
      </c>
    </row>
    <row r="51" spans="1:32" s="24" customFormat="1" ht="15" thickBot="1">
      <c r="A51" s="1">
        <f>A50+7</f>
        <v>44822</v>
      </c>
      <c r="B51" s="19">
        <f>D50+I50-P50</f>
        <v>12770.954579817952</v>
      </c>
      <c r="C51" s="73">
        <f>(B51*0.05)</f>
        <v>638.54772899089767</v>
      </c>
      <c r="D51" s="20">
        <f>B51+C51</f>
        <v>13409.502308808849</v>
      </c>
      <c r="E51" s="16">
        <f>B51/2200</f>
        <v>5.8049793544627049</v>
      </c>
      <c r="F51" s="16">
        <f>E51</f>
        <v>5.8049793544627049</v>
      </c>
      <c r="G51" s="110">
        <f t="shared" si="41"/>
        <v>110.00000000000003</v>
      </c>
      <c r="H51" s="66">
        <f>Y6</f>
        <v>1.31525</v>
      </c>
      <c r="I51" s="25"/>
      <c r="J51" s="25"/>
      <c r="K51" s="20">
        <f>D51+I51-J51</f>
        <v>13409.502308808849</v>
      </c>
      <c r="L51" s="88">
        <f>(0.7*B51)</f>
        <v>8939.6682058725655</v>
      </c>
      <c r="M51" s="115">
        <f t="shared" si="42"/>
        <v>2.2727272727272728E-2</v>
      </c>
      <c r="N51" s="87"/>
      <c r="O51" s="91"/>
      <c r="P51" s="22"/>
      <c r="Q51" s="20"/>
      <c r="R51" s="16">
        <f>R50+C51+I50</f>
        <v>13409.502308808849</v>
      </c>
      <c r="S51" s="29">
        <f>(R51-(B3+SUM(I3:I50)))/(B3+SUM(I3:I50))</f>
        <v>5.7047511544044243</v>
      </c>
      <c r="T51" s="56">
        <f t="shared" si="13"/>
        <v>2000</v>
      </c>
      <c r="U51" s="57">
        <f t="shared" si="14"/>
        <v>100</v>
      </c>
      <c r="V51" s="46">
        <f t="shared" si="6"/>
        <v>2100</v>
      </c>
      <c r="W51" s="46">
        <f t="shared" si="2"/>
        <v>100</v>
      </c>
      <c r="X51" s="47">
        <f t="shared" si="7"/>
        <v>2000</v>
      </c>
      <c r="Y51" s="70">
        <f t="shared" si="3"/>
        <v>19.80253929388422</v>
      </c>
      <c r="Z51" s="57">
        <f t="shared" si="27"/>
        <v>39605.078587768439</v>
      </c>
      <c r="AA51" s="46">
        <f t="shared" si="9"/>
        <v>1980.253929388422</v>
      </c>
      <c r="AB51" s="46">
        <f t="shared" si="10"/>
        <v>41585.332517156858</v>
      </c>
      <c r="AC51" s="46">
        <f t="shared" si="11"/>
        <v>100</v>
      </c>
      <c r="AD51" s="47">
        <f t="shared" si="12"/>
        <v>41685.332517156858</v>
      </c>
    </row>
    <row r="52" spans="1:32" ht="15" thickBot="1">
      <c r="A52" s="2"/>
      <c r="B52" s="3"/>
      <c r="C52" s="14"/>
      <c r="D52" s="4"/>
      <c r="E52" s="4"/>
      <c r="F52" s="4"/>
      <c r="G52" s="4"/>
      <c r="H52" s="65"/>
      <c r="I52" s="4"/>
      <c r="J52" s="4"/>
      <c r="K52" s="4"/>
      <c r="L52" s="5"/>
      <c r="M52" s="4"/>
      <c r="N52" s="4"/>
      <c r="O52" s="4"/>
      <c r="P52" s="4"/>
      <c r="Q52" s="4"/>
      <c r="R52" s="4"/>
      <c r="S52" s="30"/>
      <c r="T52" s="48">
        <f t="shared" si="13"/>
        <v>2000</v>
      </c>
      <c r="U52" s="49">
        <f t="shared" si="14"/>
        <v>100</v>
      </c>
      <c r="V52" s="50">
        <f t="shared" si="6"/>
        <v>2100</v>
      </c>
      <c r="W52" s="50">
        <f t="shared" si="2"/>
        <v>100</v>
      </c>
      <c r="X52" s="51">
        <f t="shared" si="7"/>
        <v>2000</v>
      </c>
      <c r="Y52" s="71">
        <f t="shared" si="3"/>
        <v>20.842666258578429</v>
      </c>
      <c r="Z52" s="49">
        <f t="shared" si="27"/>
        <v>41685.332517156858</v>
      </c>
      <c r="AA52" s="50">
        <f t="shared" si="9"/>
        <v>2084.2666258578429</v>
      </c>
      <c r="AB52" s="50">
        <f t="shared" si="10"/>
        <v>43769.599143014697</v>
      </c>
      <c r="AC52" s="50">
        <f t="shared" si="11"/>
        <v>100</v>
      </c>
      <c r="AD52" s="51">
        <f t="shared" si="12"/>
        <v>43869.599143014697</v>
      </c>
      <c r="AF52" s="24"/>
    </row>
    <row r="53" spans="1:32" s="24" customFormat="1">
      <c r="A53" s="1">
        <f>A51+7</f>
        <v>44829</v>
      </c>
      <c r="B53" s="19">
        <f>D51+I51-P51</f>
        <v>13409.502308808849</v>
      </c>
      <c r="C53" s="73">
        <f>(B53*0.05)</f>
        <v>670.47511544044255</v>
      </c>
      <c r="D53" s="16">
        <f>B53+C53</f>
        <v>14079.977424249291</v>
      </c>
      <c r="E53" s="16">
        <f>B53/2200</f>
        <v>6.0952283221858403</v>
      </c>
      <c r="F53" s="16">
        <f>E53</f>
        <v>6.0952283221858403</v>
      </c>
      <c r="G53" s="111">
        <f>(D53-B53)/F53</f>
        <v>109.99999999999994</v>
      </c>
      <c r="H53" s="66">
        <f>Y7</f>
        <v>1.4310125</v>
      </c>
      <c r="I53" s="23"/>
      <c r="J53" s="23"/>
      <c r="K53" s="16">
        <f>D53+I53-J53</f>
        <v>14079.977424249291</v>
      </c>
      <c r="L53" s="88">
        <f>(0.7*B53)</f>
        <v>9386.651616166193</v>
      </c>
      <c r="M53" s="115">
        <f>E53*50/B53</f>
        <v>2.2727272727272728E-2</v>
      </c>
      <c r="N53" s="87"/>
      <c r="O53" s="90"/>
      <c r="P53" s="22"/>
      <c r="Q53" s="20"/>
      <c r="R53" s="16">
        <f>R51+C53+I51</f>
        <v>14079.977424249291</v>
      </c>
      <c r="S53" s="29">
        <f>(R53-(B3+SUM(I3:I51)))/(B3+SUM(I3:I51))</f>
        <v>6.0399887121246456</v>
      </c>
      <c r="T53" s="48">
        <f t="shared" si="13"/>
        <v>2000</v>
      </c>
      <c r="U53" s="49">
        <f t="shared" si="14"/>
        <v>100</v>
      </c>
      <c r="V53" s="50">
        <f t="shared" si="6"/>
        <v>2100</v>
      </c>
      <c r="W53" s="50">
        <f t="shared" si="2"/>
        <v>100</v>
      </c>
      <c r="X53" s="51">
        <f t="shared" si="7"/>
        <v>2000</v>
      </c>
      <c r="Y53" s="71">
        <f t="shared" si="3"/>
        <v>21.934799571507348</v>
      </c>
      <c r="Z53" s="49">
        <f t="shared" si="27"/>
        <v>43869.599143014697</v>
      </c>
      <c r="AA53" s="50">
        <f t="shared" si="9"/>
        <v>2193.4799571507347</v>
      </c>
      <c r="AB53" s="50">
        <f t="shared" si="10"/>
        <v>46063.079100165429</v>
      </c>
      <c r="AC53" s="50">
        <f t="shared" si="11"/>
        <v>100</v>
      </c>
      <c r="AD53" s="51">
        <f t="shared" si="12"/>
        <v>46163.079100165429</v>
      </c>
    </row>
    <row r="54" spans="1:32" s="24" customFormat="1" ht="15" thickBot="1">
      <c r="A54" s="1">
        <f>A53+7</f>
        <v>44836</v>
      </c>
      <c r="B54" s="19">
        <f>D53+I53-P53</f>
        <v>14079.977424249291</v>
      </c>
      <c r="C54" s="73">
        <f t="shared" ref="C54" si="43">(B54*0.05)</f>
        <v>703.99887121246456</v>
      </c>
      <c r="D54" s="20">
        <f>B54+C54</f>
        <v>14783.976295461756</v>
      </c>
      <c r="E54" s="16">
        <f>B54/2200</f>
        <v>6.3999897382951323</v>
      </c>
      <c r="F54" s="16">
        <f>E54</f>
        <v>6.3999897382951323</v>
      </c>
      <c r="G54" s="110">
        <f t="shared" ref="G54:G56" si="44">(D54-B54)/F54</f>
        <v>110.00000000000007</v>
      </c>
      <c r="H54" s="66">
        <f>Y8</f>
        <v>1.552563125</v>
      </c>
      <c r="I54" s="23"/>
      <c r="J54" s="23"/>
      <c r="K54" s="20">
        <f>D54+I54-J54</f>
        <v>14783.976295461756</v>
      </c>
      <c r="L54" s="88">
        <f>(0.7*B54)</f>
        <v>9855.984196974503</v>
      </c>
      <c r="M54" s="115">
        <f>E54*50/B54</f>
        <v>2.2727272727272728E-2</v>
      </c>
      <c r="N54" s="87"/>
      <c r="O54" s="90"/>
      <c r="P54" s="22"/>
      <c r="Q54" s="20"/>
      <c r="R54" s="16">
        <f>R53+C54+I53</f>
        <v>14783.976295461756</v>
      </c>
      <c r="S54" s="29">
        <f>(R54-(B3+SUM(I3:I53)))/(B3+SUM(I3:I53))</f>
        <v>6.3919881477308778</v>
      </c>
      <c r="T54" s="52">
        <f t="shared" si="13"/>
        <v>2000</v>
      </c>
      <c r="U54" s="53">
        <f t="shared" si="14"/>
        <v>100</v>
      </c>
      <c r="V54" s="54">
        <f t="shared" si="6"/>
        <v>2100</v>
      </c>
      <c r="W54" s="54">
        <f t="shared" si="2"/>
        <v>100</v>
      </c>
      <c r="X54" s="55">
        <f t="shared" si="7"/>
        <v>2000</v>
      </c>
      <c r="Y54" s="72">
        <f t="shared" si="3"/>
        <v>23.081539550082713</v>
      </c>
      <c r="Z54" s="53">
        <f t="shared" si="27"/>
        <v>46163.079100165429</v>
      </c>
      <c r="AA54" s="54">
        <f t="shared" si="9"/>
        <v>2308.1539550082712</v>
      </c>
      <c r="AB54" s="54">
        <f t="shared" si="10"/>
        <v>48471.233055173703</v>
      </c>
      <c r="AC54" s="54">
        <f t="shared" si="11"/>
        <v>100</v>
      </c>
      <c r="AD54" s="55">
        <f t="shared" si="12"/>
        <v>48571.233055173703</v>
      </c>
    </row>
    <row r="55" spans="1:32" s="24" customFormat="1">
      <c r="A55" s="1">
        <f>A54+7</f>
        <v>44843</v>
      </c>
      <c r="B55" s="19">
        <f>D54+I54-P54</f>
        <v>14783.976295461756</v>
      </c>
      <c r="C55" s="73">
        <f>(B55*0.05)</f>
        <v>739.19881477308786</v>
      </c>
      <c r="D55" s="20">
        <f>B55+C55</f>
        <v>15523.175110234844</v>
      </c>
      <c r="E55" s="16">
        <f>B55/2200</f>
        <v>6.719989225209889</v>
      </c>
      <c r="F55" s="16">
        <f>E55</f>
        <v>6.719989225209889</v>
      </c>
      <c r="G55" s="110">
        <f t="shared" si="44"/>
        <v>110.00000000000004</v>
      </c>
      <c r="H55" s="66">
        <f>Y9</f>
        <v>1.6801912812500002</v>
      </c>
      <c r="I55" s="23"/>
      <c r="J55" s="23"/>
      <c r="K55" s="20">
        <f>D55+I55-J55</f>
        <v>15523.175110234844</v>
      </c>
      <c r="L55" s="88">
        <f>(0.7*B55)</f>
        <v>10348.78340682323</v>
      </c>
      <c r="M55" s="115">
        <f t="shared" ref="M55:M56" si="45">E55*50/B55</f>
        <v>2.2727272727272728E-2</v>
      </c>
      <c r="N55" s="87"/>
      <c r="O55" s="90"/>
      <c r="P55" s="22"/>
      <c r="Q55" s="20"/>
      <c r="R55" s="16">
        <f>R54+C55+I54</f>
        <v>15523.175110234844</v>
      </c>
      <c r="S55" s="29">
        <f>(R55-(B3+SUM(I3:I54)))/(B3+SUM(I3:I54))</f>
        <v>6.7615875551174218</v>
      </c>
      <c r="T55" s="56">
        <f t="shared" si="13"/>
        <v>2000</v>
      </c>
      <c r="U55" s="57">
        <f t="shared" si="14"/>
        <v>100</v>
      </c>
      <c r="V55" s="46">
        <f t="shared" si="6"/>
        <v>2100</v>
      </c>
      <c r="W55" s="46">
        <f t="shared" si="2"/>
        <v>100</v>
      </c>
      <c r="X55" s="47">
        <f t="shared" si="7"/>
        <v>2000</v>
      </c>
      <c r="Y55" s="70">
        <f t="shared" si="3"/>
        <v>24.28561652758685</v>
      </c>
      <c r="Z55" s="57">
        <f t="shared" si="27"/>
        <v>48571.233055173703</v>
      </c>
      <c r="AA55" s="46">
        <f t="shared" si="9"/>
        <v>2428.5616527586849</v>
      </c>
      <c r="AB55" s="46">
        <f t="shared" si="10"/>
        <v>50999.794707932386</v>
      </c>
      <c r="AC55" s="46">
        <f t="shared" si="11"/>
        <v>100</v>
      </c>
      <c r="AD55" s="47">
        <f t="shared" si="12"/>
        <v>51099.794707932386</v>
      </c>
    </row>
    <row r="56" spans="1:32" s="24" customFormat="1" ht="15" thickBot="1">
      <c r="A56" s="1">
        <f>A55+7</f>
        <v>44850</v>
      </c>
      <c r="B56" s="19">
        <f>D55+I55-P55</f>
        <v>15523.175110234844</v>
      </c>
      <c r="C56" s="73">
        <f>(B56*0.05)</f>
        <v>776.15875551174224</v>
      </c>
      <c r="D56" s="20">
        <f>B56+C56</f>
        <v>16299.333865746587</v>
      </c>
      <c r="E56" s="16">
        <f>B56/2200</f>
        <v>7.0559886864703838</v>
      </c>
      <c r="F56" s="16">
        <f>E56</f>
        <v>7.0559886864703838</v>
      </c>
      <c r="G56" s="110">
        <f t="shared" si="44"/>
        <v>109.99999999999999</v>
      </c>
      <c r="H56" s="66">
        <f>Y10</f>
        <v>1.8142008453125003</v>
      </c>
      <c r="I56" s="25"/>
      <c r="J56" s="25"/>
      <c r="K56" s="20">
        <f>D56+I56-J56</f>
        <v>16299.333865746587</v>
      </c>
      <c r="L56" s="88">
        <f>(0.7*B56)</f>
        <v>10866.22257716439</v>
      </c>
      <c r="M56" s="115">
        <f t="shared" si="45"/>
        <v>2.2727272727272724E-2</v>
      </c>
      <c r="N56" s="87"/>
      <c r="O56" s="91"/>
      <c r="P56" s="22"/>
      <c r="Q56" s="20"/>
      <c r="R56" s="16">
        <f>R55+C56+I55</f>
        <v>16299.333865746587</v>
      </c>
      <c r="S56" s="29">
        <f>(R56-(B3+SUM(I3:I55)))/(B3+SUM(I3:I55))</f>
        <v>7.1496669328732931</v>
      </c>
      <c r="T56" s="48">
        <f t="shared" si="13"/>
        <v>2000</v>
      </c>
      <c r="U56" s="49">
        <f t="shared" si="14"/>
        <v>100</v>
      </c>
      <c r="V56" s="50">
        <f t="shared" si="6"/>
        <v>2100</v>
      </c>
      <c r="W56" s="50">
        <f t="shared" si="2"/>
        <v>100</v>
      </c>
      <c r="X56" s="51">
        <f t="shared" si="7"/>
        <v>2000</v>
      </c>
      <c r="Y56" s="71">
        <f t="shared" si="3"/>
        <v>25.549897353966195</v>
      </c>
      <c r="Z56" s="49">
        <f t="shared" si="27"/>
        <v>51099.794707932386</v>
      </c>
      <c r="AA56" s="50">
        <f t="shared" si="9"/>
        <v>2554.9897353966194</v>
      </c>
      <c r="AB56" s="50">
        <f t="shared" si="10"/>
        <v>53654.784443329008</v>
      </c>
      <c r="AC56" s="50">
        <f t="shared" si="11"/>
        <v>100</v>
      </c>
      <c r="AD56" s="51">
        <f t="shared" si="12"/>
        <v>53754.784443329008</v>
      </c>
    </row>
    <row r="57" spans="1:32" ht="15" thickBot="1">
      <c r="A57" s="2"/>
      <c r="B57" s="3"/>
      <c r="C57" s="4"/>
      <c r="D57" s="4"/>
      <c r="E57" s="4"/>
      <c r="F57" s="4"/>
      <c r="G57" s="4"/>
      <c r="H57" s="65"/>
      <c r="I57" s="4"/>
      <c r="J57" s="4"/>
      <c r="K57" s="4"/>
      <c r="L57" s="5"/>
      <c r="M57" s="4"/>
      <c r="N57" s="4"/>
      <c r="O57" s="4"/>
      <c r="P57" s="4"/>
      <c r="Q57" s="4"/>
      <c r="R57" s="4"/>
      <c r="S57" s="30"/>
      <c r="T57" s="48">
        <f t="shared" si="13"/>
        <v>2000</v>
      </c>
      <c r="U57" s="49">
        <f t="shared" si="14"/>
        <v>100</v>
      </c>
      <c r="V57" s="50">
        <f t="shared" si="6"/>
        <v>2100</v>
      </c>
      <c r="W57" s="50">
        <f t="shared" si="2"/>
        <v>100</v>
      </c>
      <c r="X57" s="51">
        <f t="shared" si="7"/>
        <v>2000</v>
      </c>
      <c r="Y57" s="71">
        <f t="shared" si="3"/>
        <v>26.877392221664504</v>
      </c>
      <c r="Z57" s="49">
        <f t="shared" si="27"/>
        <v>53754.784443329008</v>
      </c>
      <c r="AA57" s="50">
        <f t="shared" si="9"/>
        <v>2687.7392221664504</v>
      </c>
      <c r="AB57" s="50">
        <f t="shared" si="10"/>
        <v>56442.523665495457</v>
      </c>
      <c r="AC57" s="50">
        <f t="shared" si="11"/>
        <v>100</v>
      </c>
      <c r="AD57" s="51">
        <f t="shared" si="12"/>
        <v>56542.523665495457</v>
      </c>
    </row>
    <row r="58" spans="1:32" s="24" customFormat="1" ht="15" thickBot="1">
      <c r="A58" s="1">
        <f>A56+7</f>
        <v>44857</v>
      </c>
      <c r="B58" s="19">
        <f>D56+I56-P56</f>
        <v>16299.333865746587</v>
      </c>
      <c r="C58" s="73">
        <f>(B58*0.05)</f>
        <v>814.96669328732935</v>
      </c>
      <c r="D58" s="16">
        <f>B58+C58</f>
        <v>17114.300559033916</v>
      </c>
      <c r="E58" s="16">
        <f>B58/2200</f>
        <v>7.4087881207939033</v>
      </c>
      <c r="F58" s="16">
        <f>E58</f>
        <v>7.4087881207939033</v>
      </c>
      <c r="G58" s="111">
        <f>(D58-B58)/F58</f>
        <v>110.00000000000004</v>
      </c>
      <c r="H58" s="66">
        <f>Y11</f>
        <v>1.9549108875781251</v>
      </c>
      <c r="I58" s="23"/>
      <c r="J58" s="23"/>
      <c r="K58" s="16">
        <f>D58+I58-J58</f>
        <v>17114.300559033916</v>
      </c>
      <c r="L58" s="88">
        <f>(0.7*B58)</f>
        <v>11409.53370602261</v>
      </c>
      <c r="M58" s="115">
        <f>E58*50/B58</f>
        <v>2.2727272727272728E-2</v>
      </c>
      <c r="N58" s="87"/>
      <c r="O58" s="90"/>
      <c r="P58" s="22">
        <f>IF(D58&gt;B58,D58*0.013,0)</f>
        <v>222.48590726744089</v>
      </c>
      <c r="Q58" s="20"/>
      <c r="R58" s="16">
        <f>R56+C58+I56</f>
        <v>17114.300559033916</v>
      </c>
      <c r="S58" s="29">
        <f>(R58-(B3+SUM(I3:I56)))/(B3+SUM(I3:I56))</f>
        <v>7.5571502795169581</v>
      </c>
      <c r="T58" s="52">
        <f t="shared" si="13"/>
        <v>2000</v>
      </c>
      <c r="U58" s="53">
        <f t="shared" si="14"/>
        <v>100</v>
      </c>
      <c r="V58" s="54">
        <f t="shared" si="6"/>
        <v>2100</v>
      </c>
      <c r="W58" s="54">
        <f t="shared" si="2"/>
        <v>100</v>
      </c>
      <c r="X58" s="55">
        <f t="shared" si="7"/>
        <v>2000</v>
      </c>
      <c r="Y58" s="72">
        <f t="shared" si="3"/>
        <v>28.271261832747729</v>
      </c>
      <c r="Z58" s="53">
        <f t="shared" si="27"/>
        <v>56542.523665495457</v>
      </c>
      <c r="AA58" s="54">
        <f t="shared" si="9"/>
        <v>2827.1261832747728</v>
      </c>
      <c r="AB58" s="54">
        <f t="shared" si="10"/>
        <v>59369.649848770227</v>
      </c>
      <c r="AC58" s="54">
        <f t="shared" si="11"/>
        <v>100</v>
      </c>
      <c r="AD58" s="55">
        <f t="shared" si="12"/>
        <v>59469.649848770227</v>
      </c>
    </row>
    <row r="59" spans="1:32" s="24" customFormat="1">
      <c r="A59" s="1">
        <f>A58+7</f>
        <v>44864</v>
      </c>
      <c r="B59" s="19">
        <f>D58+I58-P58</f>
        <v>16891.814651766475</v>
      </c>
      <c r="C59" s="73">
        <f t="shared" ref="C59" si="46">(B59*0.05)</f>
        <v>844.59073258832382</v>
      </c>
      <c r="D59" s="20">
        <f>B59+C59</f>
        <v>17736.405384354799</v>
      </c>
      <c r="E59" s="16">
        <f>B59/2200</f>
        <v>7.6780975689847617</v>
      </c>
      <c r="F59" s="16">
        <f>E59</f>
        <v>7.6780975689847617</v>
      </c>
      <c r="G59" s="110">
        <f t="shared" ref="G59:G61" si="47">(D59-B59)/F59</f>
        <v>109.99999999999997</v>
      </c>
      <c r="H59" s="66">
        <f>Y12</f>
        <v>2.1026564319570311</v>
      </c>
      <c r="I59" s="23"/>
      <c r="J59" s="23"/>
      <c r="K59" s="20">
        <f>D59+I59-J59</f>
        <v>17736.405384354799</v>
      </c>
      <c r="L59" s="88">
        <f>(0.7*B59)</f>
        <v>11824.270256236532</v>
      </c>
      <c r="M59" s="115">
        <f>E59*50/B59</f>
        <v>2.2727272727272728E-2</v>
      </c>
      <c r="N59" s="87"/>
      <c r="O59" s="90"/>
      <c r="P59" s="22">
        <f>IF(D59&gt;B59,D59*0.013,0)</f>
        <v>230.57326999661237</v>
      </c>
      <c r="Q59" s="20"/>
      <c r="R59" s="16">
        <f>R58+C59+I58</f>
        <v>17958.89129162224</v>
      </c>
      <c r="S59" s="29">
        <f>(R59-(B3+SUM(I3:I58)))/(B3+SUM(I3:I58))</f>
        <v>7.9794456458111203</v>
      </c>
      <c r="T59" s="56">
        <f t="shared" si="13"/>
        <v>2000</v>
      </c>
      <c r="U59" s="57">
        <f t="shared" si="14"/>
        <v>100</v>
      </c>
      <c r="V59" s="46">
        <f t="shared" si="6"/>
        <v>2100</v>
      </c>
      <c r="W59" s="46">
        <f t="shared" si="2"/>
        <v>100</v>
      </c>
      <c r="X59" s="47">
        <f t="shared" si="7"/>
        <v>2000</v>
      </c>
      <c r="Y59" s="70">
        <f t="shared" si="3"/>
        <v>29.734824924385112</v>
      </c>
      <c r="Z59" s="57">
        <f t="shared" si="27"/>
        <v>59469.649848770227</v>
      </c>
      <c r="AA59" s="46">
        <f t="shared" si="9"/>
        <v>2973.4824924385111</v>
      </c>
      <c r="AB59" s="46">
        <f t="shared" si="10"/>
        <v>62443.132341208737</v>
      </c>
      <c r="AC59" s="46">
        <f t="shared" si="11"/>
        <v>100</v>
      </c>
      <c r="AD59" s="47">
        <f t="shared" si="12"/>
        <v>62543.132341208737</v>
      </c>
    </row>
    <row r="60" spans="1:32" s="24" customFormat="1">
      <c r="A60" s="1">
        <f>A59+7</f>
        <v>44871</v>
      </c>
      <c r="B60" s="19">
        <f>D59+I59-P59</f>
        <v>17505.832114358185</v>
      </c>
      <c r="C60" s="73">
        <f>(B60*0.05)</f>
        <v>875.29160571790931</v>
      </c>
      <c r="D60" s="20">
        <f>B60+C60</f>
        <v>18381.123720076095</v>
      </c>
      <c r="E60" s="16">
        <f>B60/2200</f>
        <v>7.9571964156173571</v>
      </c>
      <c r="F60" s="16">
        <f>E60</f>
        <v>7.9571964156173571</v>
      </c>
      <c r="G60" s="110">
        <f t="shared" si="47"/>
        <v>110.00000000000009</v>
      </c>
      <c r="H60" s="66">
        <f>Y13</f>
        <v>2.2577892535548827</v>
      </c>
      <c r="I60" s="23"/>
      <c r="J60" s="23"/>
      <c r="K60" s="20">
        <f>D60+I60-J60</f>
        <v>18381.123720076095</v>
      </c>
      <c r="L60" s="88">
        <f>(0.7*B60)</f>
        <v>12254.082480050729</v>
      </c>
      <c r="M60" s="115">
        <f t="shared" ref="M60:M61" si="48">E60*50/B60</f>
        <v>2.2727272727272728E-2</v>
      </c>
      <c r="N60" s="87"/>
      <c r="O60" s="90"/>
      <c r="P60" s="22">
        <f>IF(D60&gt;B60,D60*0.013,0)</f>
        <v>238.95460836098923</v>
      </c>
      <c r="Q60" s="20"/>
      <c r="R60" s="16">
        <f>R59+C60+I59</f>
        <v>18834.18289734015</v>
      </c>
      <c r="S60" s="29">
        <f>(R60-(B3+SUM(I3:I59)))/(B3+SUM(I3:I59))</f>
        <v>8.4170914486700745</v>
      </c>
      <c r="T60" s="48">
        <f t="shared" si="13"/>
        <v>2000</v>
      </c>
      <c r="U60" s="49">
        <f t="shared" si="14"/>
        <v>100</v>
      </c>
      <c r="V60" s="50">
        <f t="shared" si="6"/>
        <v>2100</v>
      </c>
      <c r="W60" s="50">
        <f t="shared" si="2"/>
        <v>100</v>
      </c>
      <c r="X60" s="51">
        <f t="shared" si="7"/>
        <v>2000</v>
      </c>
      <c r="Y60" s="71">
        <f t="shared" si="3"/>
        <v>31.27156617060437</v>
      </c>
      <c r="Z60" s="49">
        <f t="shared" si="27"/>
        <v>62543.132341208737</v>
      </c>
      <c r="AA60" s="50">
        <f t="shared" si="9"/>
        <v>3127.1566170604369</v>
      </c>
      <c r="AB60" s="50">
        <f t="shared" si="10"/>
        <v>65670.288958269171</v>
      </c>
      <c r="AC60" s="50">
        <f t="shared" si="11"/>
        <v>100</v>
      </c>
      <c r="AD60" s="51">
        <f t="shared" si="12"/>
        <v>65770.288958269171</v>
      </c>
    </row>
    <row r="61" spans="1:32" s="24" customFormat="1" ht="15" thickBot="1">
      <c r="A61" s="1">
        <f>A60+7</f>
        <v>44878</v>
      </c>
      <c r="B61" s="19">
        <f>D60+I60-P60</f>
        <v>18142.169111715106</v>
      </c>
      <c r="C61" s="73">
        <f>(B61*0.05)</f>
        <v>907.10845558575534</v>
      </c>
      <c r="D61" s="20">
        <f>B61+C61</f>
        <v>19049.277567300862</v>
      </c>
      <c r="E61" s="16">
        <f>B61/2200</f>
        <v>8.2464405053250474</v>
      </c>
      <c r="F61" s="16">
        <f>E61</f>
        <v>8.2464405053250474</v>
      </c>
      <c r="G61" s="110">
        <f t="shared" si="47"/>
        <v>110.0000000000001</v>
      </c>
      <c r="H61" s="66">
        <f>Y14</f>
        <v>2.4206787162326266</v>
      </c>
      <c r="I61" s="25"/>
      <c r="J61" s="25"/>
      <c r="K61" s="20">
        <f>D61+I61-J61</f>
        <v>19049.277567300862</v>
      </c>
      <c r="L61" s="88">
        <f>(0.7*B61)</f>
        <v>12699.518378200573</v>
      </c>
      <c r="M61" s="115">
        <f t="shared" si="48"/>
        <v>2.2727272727272724E-2</v>
      </c>
      <c r="N61" s="87"/>
      <c r="O61" s="91"/>
      <c r="P61" s="22">
        <f>IF(D61&gt;B61,D61*0.013,0)</f>
        <v>247.64060837491118</v>
      </c>
      <c r="Q61" s="20">
        <f>Q56+SUM(P58:P61)</f>
        <v>939.65439399995364</v>
      </c>
      <c r="R61" s="16">
        <f>R60+C61+I60</f>
        <v>19741.291352925906</v>
      </c>
      <c r="S61" s="29">
        <f>(R61-(B3+SUM(I3:I60)))/(B3+SUM(I3:I60))</f>
        <v>8.8706456764629529</v>
      </c>
      <c r="T61" s="48">
        <f t="shared" si="13"/>
        <v>2000</v>
      </c>
      <c r="U61" s="49">
        <f t="shared" si="14"/>
        <v>100</v>
      </c>
      <c r="V61" s="50">
        <f t="shared" si="6"/>
        <v>2100</v>
      </c>
      <c r="W61" s="50">
        <f t="shared" si="2"/>
        <v>100</v>
      </c>
      <c r="X61" s="51">
        <f t="shared" si="7"/>
        <v>2000</v>
      </c>
      <c r="Y61" s="71">
        <f t="shared" si="3"/>
        <v>32.885144479134588</v>
      </c>
      <c r="Z61" s="49">
        <f t="shared" si="27"/>
        <v>65770.288958269171</v>
      </c>
      <c r="AA61" s="50">
        <f t="shared" si="9"/>
        <v>3288.5144479134588</v>
      </c>
      <c r="AB61" s="50">
        <f t="shared" si="10"/>
        <v>69058.803406182633</v>
      </c>
      <c r="AC61" s="50">
        <f t="shared" si="11"/>
        <v>100</v>
      </c>
      <c r="AD61" s="51">
        <f t="shared" si="12"/>
        <v>69158.803406182633</v>
      </c>
    </row>
    <row r="62" spans="1:32" ht="15" thickBot="1">
      <c r="A62" s="2"/>
      <c r="B62" s="3"/>
      <c r="C62" s="14"/>
      <c r="D62" s="4"/>
      <c r="E62" s="4"/>
      <c r="F62" s="4"/>
      <c r="G62" s="4"/>
      <c r="H62" s="65"/>
      <c r="I62" s="4"/>
      <c r="J62" s="4"/>
      <c r="K62" s="4"/>
      <c r="L62" s="5"/>
      <c r="M62" s="4"/>
      <c r="N62" s="4"/>
      <c r="O62" s="4"/>
      <c r="P62" s="4"/>
      <c r="Q62" s="4"/>
      <c r="R62" s="4"/>
      <c r="S62" s="30"/>
      <c r="T62" s="52">
        <f t="shared" si="13"/>
        <v>2000</v>
      </c>
      <c r="U62" s="53">
        <f t="shared" si="14"/>
        <v>100</v>
      </c>
      <c r="V62" s="54">
        <f t="shared" si="6"/>
        <v>2100</v>
      </c>
      <c r="W62" s="54">
        <f t="shared" si="2"/>
        <v>100</v>
      </c>
      <c r="X62" s="55">
        <f t="shared" si="7"/>
        <v>2000</v>
      </c>
      <c r="Y62" s="72">
        <f t="shared" si="3"/>
        <v>34.579401703091314</v>
      </c>
      <c r="Z62" s="53">
        <f t="shared" si="27"/>
        <v>69158.803406182633</v>
      </c>
      <c r="AA62" s="54">
        <f t="shared" si="9"/>
        <v>3457.9401703091312</v>
      </c>
      <c r="AB62" s="54">
        <f t="shared" si="10"/>
        <v>72616.743576491761</v>
      </c>
      <c r="AC62" s="54">
        <f t="shared" si="11"/>
        <v>100</v>
      </c>
      <c r="AD62" s="55">
        <f t="shared" si="12"/>
        <v>72716.743576491761</v>
      </c>
    </row>
    <row r="63" spans="1:32" s="24" customFormat="1">
      <c r="A63" s="1">
        <f>A61+7</f>
        <v>44885</v>
      </c>
      <c r="B63" s="19">
        <f>D61+I61-P61</f>
        <v>18801.636958925952</v>
      </c>
      <c r="C63" s="73">
        <f>(B63*0.05)</f>
        <v>940.08184794629767</v>
      </c>
      <c r="D63" s="16">
        <f>B63+C63</f>
        <v>19741.71880687225</v>
      </c>
      <c r="E63" s="16">
        <f>B63/2200</f>
        <v>8.546198617693614</v>
      </c>
      <c r="F63" s="16">
        <f>E63</f>
        <v>8.546198617693614</v>
      </c>
      <c r="G63" s="111">
        <f>(D63-B63)/F63</f>
        <v>110.00000000000003</v>
      </c>
      <c r="H63" s="66">
        <f>Y15</f>
        <v>2.5917126520442579</v>
      </c>
      <c r="I63" s="23"/>
      <c r="J63" s="23"/>
      <c r="K63" s="16">
        <f>D63+I63-J63</f>
        <v>19741.71880687225</v>
      </c>
      <c r="L63" s="88">
        <f>(0.7*B63)</f>
        <v>13161.145871248165</v>
      </c>
      <c r="M63" s="115">
        <f>E63*50/B63</f>
        <v>2.2727272727272724E-2</v>
      </c>
      <c r="N63" s="87"/>
      <c r="O63" s="90"/>
      <c r="P63" s="22">
        <f>IF(D63&gt;B63,D63*0.013,0)</f>
        <v>256.64234448933922</v>
      </c>
      <c r="Q63" s="20"/>
      <c r="R63" s="16">
        <f>R61+C63+I61</f>
        <v>20681.373200872204</v>
      </c>
      <c r="S63" s="29">
        <f>(R63-(B3+SUM(I3:I61)))/(B3+SUM(I3:I61))</f>
        <v>9.3406866004361024</v>
      </c>
      <c r="T63" s="45"/>
      <c r="U63"/>
      <c r="V63"/>
      <c r="W63"/>
      <c r="X63"/>
      <c r="Y63" s="68"/>
      <c r="Z63"/>
      <c r="AA63"/>
      <c r="AB63"/>
      <c r="AC63"/>
      <c r="AD63"/>
    </row>
    <row r="64" spans="1:32" s="24" customFormat="1">
      <c r="A64" s="1">
        <f>A63+7</f>
        <v>44892</v>
      </c>
      <c r="B64" s="19">
        <f>D63+I63-P63</f>
        <v>19485.076462382909</v>
      </c>
      <c r="C64" s="73">
        <f t="shared" ref="C64" si="49">(B64*0.05)</f>
        <v>974.25382311914552</v>
      </c>
      <c r="D64" s="20">
        <f>B64+C64</f>
        <v>20459.330285502056</v>
      </c>
      <c r="E64" s="16">
        <f>B64/2200</f>
        <v>8.8568529374467762</v>
      </c>
      <c r="F64" s="16">
        <f>E64</f>
        <v>8.8568529374467762</v>
      </c>
      <c r="G64" s="110">
        <f t="shared" ref="G64:G66" si="50">(D64-B64)/F64</f>
        <v>110.00000000000013</v>
      </c>
      <c r="H64" s="66">
        <f>Y16</f>
        <v>2.7712982846464711</v>
      </c>
      <c r="I64" s="23"/>
      <c r="J64" s="23"/>
      <c r="K64" s="20">
        <f>D64+I64-J64</f>
        <v>20459.330285502056</v>
      </c>
      <c r="L64" s="88">
        <f>(0.7*B64)</f>
        <v>13639.553523668035</v>
      </c>
      <c r="M64" s="115">
        <f>E64*50/B64</f>
        <v>2.2727272727272728E-2</v>
      </c>
      <c r="N64" s="87"/>
      <c r="O64" s="90"/>
      <c r="P64" s="22">
        <f>IF(D64&gt;B64,D64*0.013,0)</f>
        <v>265.9712937115267</v>
      </c>
      <c r="Q64" s="20"/>
      <c r="R64" s="16">
        <f>R63+C64+I63</f>
        <v>21655.62702399135</v>
      </c>
      <c r="S64" s="29">
        <f>(R64-(B3+SUM(I3:I63)))/(B3+SUM(I3:I63))</f>
        <v>9.8278135119956751</v>
      </c>
      <c r="T64" s="45"/>
      <c r="U64"/>
      <c r="V64"/>
      <c r="W64"/>
      <c r="X64"/>
      <c r="Y64" s="68"/>
      <c r="Z64"/>
      <c r="AA64"/>
      <c r="AB64"/>
      <c r="AC64"/>
      <c r="AD64"/>
    </row>
    <row r="65" spans="1:30" s="24" customFormat="1">
      <c r="A65" s="1">
        <f>A64+7</f>
        <v>44899</v>
      </c>
      <c r="B65" s="19">
        <f>D64+I64-P64</f>
        <v>20193.35899179053</v>
      </c>
      <c r="C65" s="73">
        <f>(B65*0.05)</f>
        <v>1009.6679495895265</v>
      </c>
      <c r="D65" s="20">
        <f>B65+C65</f>
        <v>21203.026941380056</v>
      </c>
      <c r="E65" s="16">
        <f>B65/2200</f>
        <v>9.1787995417229684</v>
      </c>
      <c r="F65" s="16">
        <f>E65</f>
        <v>9.1787995417229684</v>
      </c>
      <c r="G65" s="110">
        <f t="shared" si="50"/>
        <v>109.99999999999994</v>
      </c>
      <c r="H65" s="66">
        <f>Y17</f>
        <v>2.9598631988787947</v>
      </c>
      <c r="I65" s="23"/>
      <c r="J65" s="23"/>
      <c r="K65" s="20">
        <f>D65+I65-J65</f>
        <v>21203.026941380056</v>
      </c>
      <c r="L65" s="88">
        <f>(0.7*B65)</f>
        <v>14135.351294253371</v>
      </c>
      <c r="M65" s="115">
        <f t="shared" ref="M65:M66" si="51">E65*50/B65</f>
        <v>2.2727272727272728E-2</v>
      </c>
      <c r="N65" s="87"/>
      <c r="O65" s="90"/>
      <c r="P65" s="22">
        <f>IF(D65&gt;B65,D65*0.013,0)</f>
        <v>275.63935023794073</v>
      </c>
      <c r="Q65" s="20"/>
      <c r="R65" s="16">
        <f>R64+C65+I64</f>
        <v>22665.294973580876</v>
      </c>
      <c r="S65" s="29">
        <f>(R65-(B3+SUM(I3:I64)))/(B3+SUM(I3:I64))</f>
        <v>10.332647486790439</v>
      </c>
      <c r="T65" s="45"/>
      <c r="U65"/>
      <c r="V65"/>
      <c r="W65"/>
      <c r="X65"/>
      <c r="Y65" s="68"/>
      <c r="Z65"/>
      <c r="AA65"/>
      <c r="AB65"/>
      <c r="AC65"/>
      <c r="AD65"/>
    </row>
    <row r="66" spans="1:30" s="24" customFormat="1" ht="15" thickBot="1">
      <c r="A66" s="6">
        <f>A65+7</f>
        <v>44906</v>
      </c>
      <c r="B66" s="19">
        <f>D65+I65-P65</f>
        <v>20927.387591142116</v>
      </c>
      <c r="C66" s="73">
        <f>(B66*0.05)</f>
        <v>1046.369379557106</v>
      </c>
      <c r="D66" s="20">
        <f>B66+C66</f>
        <v>21973.756970699222</v>
      </c>
      <c r="E66" s="16">
        <f>B66/2200</f>
        <v>9.5124489050645984</v>
      </c>
      <c r="F66" s="16">
        <f>E66</f>
        <v>9.5124489050645984</v>
      </c>
      <c r="G66" s="110">
        <f t="shared" si="50"/>
        <v>109.99999999999994</v>
      </c>
      <c r="H66" s="66">
        <f>Y18</f>
        <v>3.1578563588227344</v>
      </c>
      <c r="I66" s="25"/>
      <c r="J66" s="25"/>
      <c r="K66" s="20">
        <f>D66+I66-J66</f>
        <v>21973.756970699222</v>
      </c>
      <c r="L66" s="88">
        <f>(0.7*B66)</f>
        <v>14649.171313799481</v>
      </c>
      <c r="M66" s="115">
        <f t="shared" si="51"/>
        <v>2.2727272727272728E-2</v>
      </c>
      <c r="N66" s="87"/>
      <c r="O66" s="91"/>
      <c r="P66" s="22">
        <f>IF(D66&gt;B66,D66*0.013,0)</f>
        <v>285.65884061908986</v>
      </c>
      <c r="Q66" s="20">
        <f>Q61+SUM(P63:P66)</f>
        <v>2023.56622305785</v>
      </c>
      <c r="R66" s="16">
        <f>R65+C66+I65</f>
        <v>23711.664353137981</v>
      </c>
      <c r="S66" s="29">
        <f>(R66-(B3+SUM(I3:I65)))/(B3+SUM(I3:I65))</f>
        <v>10.85583217656899</v>
      </c>
      <c r="T66" s="45"/>
      <c r="U66"/>
      <c r="V66"/>
      <c r="W66"/>
      <c r="X66"/>
      <c r="Y66" s="68"/>
      <c r="Z66"/>
      <c r="AA66"/>
      <c r="AB66"/>
      <c r="AC66"/>
      <c r="AD66"/>
    </row>
    <row r="67" spans="1:30" ht="15" thickBot="1">
      <c r="A67" s="2"/>
      <c r="B67" s="3"/>
      <c r="C67" s="14"/>
      <c r="D67" s="4"/>
      <c r="E67" s="4"/>
      <c r="F67" s="4"/>
      <c r="G67" s="4"/>
      <c r="H67" s="65"/>
      <c r="I67" s="4"/>
      <c r="J67" s="4"/>
      <c r="K67" s="4"/>
      <c r="L67" s="5"/>
      <c r="M67" s="4"/>
      <c r="N67" s="4"/>
      <c r="O67" s="4"/>
      <c r="P67" s="4"/>
      <c r="Q67" s="4"/>
      <c r="R67" s="4"/>
      <c r="S67" s="30"/>
    </row>
    <row r="68" spans="1:30" s="24" customFormat="1">
      <c r="A68" s="1">
        <f>A66+7</f>
        <v>44913</v>
      </c>
      <c r="B68" s="19">
        <f>D66+I66-P66</f>
        <v>21688.098130080132</v>
      </c>
      <c r="C68" s="73">
        <f>(B68*0.05)</f>
        <v>1084.4049065040067</v>
      </c>
      <c r="D68" s="16">
        <f>B68+C68</f>
        <v>22772.503036584138</v>
      </c>
      <c r="E68" s="16">
        <f>B68/2200</f>
        <v>9.8582264227636962</v>
      </c>
      <c r="F68" s="16">
        <f>E68</f>
        <v>9.8582264227636962</v>
      </c>
      <c r="G68" s="111">
        <f>(D68-B68)/F68</f>
        <v>109.99999999999987</v>
      </c>
      <c r="H68" s="66">
        <f>Y19</f>
        <v>3.3657491767638712</v>
      </c>
      <c r="I68" s="23"/>
      <c r="J68" s="23"/>
      <c r="K68" s="16">
        <f>D68+I68-J68</f>
        <v>22772.503036584138</v>
      </c>
      <c r="L68" s="88">
        <f>(0.7*B68)</f>
        <v>15181.668691056091</v>
      </c>
      <c r="M68" s="115">
        <f>E68*50/B68</f>
        <v>2.2727272727272728E-2</v>
      </c>
      <c r="N68" s="87"/>
      <c r="O68" s="90"/>
      <c r="P68" s="22">
        <f>IF(D68&gt;B68,D68*0.013,0)</f>
        <v>296.0425394755938</v>
      </c>
      <c r="Q68" s="20"/>
      <c r="R68" s="16">
        <f>R66+C68+I66</f>
        <v>24796.069259641987</v>
      </c>
      <c r="S68" s="29">
        <f>(R68-(B3+SUM(I3:I66)))/(B3+SUM(I3:I66))</f>
        <v>11.398034629820993</v>
      </c>
      <c r="T68" s="45"/>
      <c r="U68"/>
      <c r="V68"/>
      <c r="W68"/>
      <c r="X68"/>
      <c r="Y68" s="68"/>
      <c r="Z68"/>
      <c r="AA68"/>
      <c r="AB68"/>
      <c r="AC68"/>
      <c r="AD68"/>
    </row>
    <row r="69" spans="1:30" s="24" customFormat="1">
      <c r="A69" s="1">
        <f>A68+7</f>
        <v>44920</v>
      </c>
      <c r="B69" s="19">
        <f>D68+I68-P68</f>
        <v>22476.460497108543</v>
      </c>
      <c r="C69" s="73">
        <f t="shared" ref="C69" si="52">(B69*0.05)</f>
        <v>1123.8230248554271</v>
      </c>
      <c r="D69" s="20">
        <f>B69+C69</f>
        <v>23600.283521963971</v>
      </c>
      <c r="E69" s="16">
        <f>B69/2200</f>
        <v>10.216572953231156</v>
      </c>
      <c r="F69" s="16">
        <f>E69</f>
        <v>10.216572953231156</v>
      </c>
      <c r="G69" s="110">
        <f t="shared" ref="G69:G71" si="53">(D69-B69)/F69</f>
        <v>110.00000000000011</v>
      </c>
      <c r="H69" s="66">
        <f>Y20</f>
        <v>3.584036635602065</v>
      </c>
      <c r="I69" s="23"/>
      <c r="J69" s="23"/>
      <c r="K69" s="20">
        <f>D69+I69-J69</f>
        <v>23600.283521963971</v>
      </c>
      <c r="L69" s="88">
        <f>(0.7*B69)</f>
        <v>15733.522347975979</v>
      </c>
      <c r="M69" s="115">
        <f>E69*50/B69</f>
        <v>2.2727272727272728E-2</v>
      </c>
      <c r="N69" s="87"/>
      <c r="O69" s="90"/>
      <c r="P69" s="22">
        <f>IF(D69&gt;B69,D69*0.013,0)</f>
        <v>306.80368578553163</v>
      </c>
      <c r="Q69" s="20"/>
      <c r="R69" s="16">
        <f>R68+C69+I68</f>
        <v>25919.892284497415</v>
      </c>
      <c r="S69" s="29">
        <f>(R69-(B3+SUM(I3:I68)))/(B3+SUM(I3:I68))</f>
        <v>11.959946142248707</v>
      </c>
      <c r="T69" s="45"/>
      <c r="U69"/>
      <c r="V69"/>
      <c r="W69"/>
      <c r="X69"/>
      <c r="Y69" s="68"/>
      <c r="Z69"/>
      <c r="AA69"/>
      <c r="AB69"/>
      <c r="AC69"/>
      <c r="AD69"/>
    </row>
    <row r="70" spans="1:30" s="24" customFormat="1">
      <c r="A70" s="1">
        <f>A69+7</f>
        <v>44927</v>
      </c>
      <c r="B70" s="19">
        <f>D69+I69-P69</f>
        <v>23293.479836178438</v>
      </c>
      <c r="C70" s="73">
        <f>(B70*0.05)</f>
        <v>1164.673991808922</v>
      </c>
      <c r="D70" s="20">
        <f>B70+C70</f>
        <v>24458.15382798736</v>
      </c>
      <c r="E70" s="16">
        <f>B70/2200</f>
        <v>10.587945380081107</v>
      </c>
      <c r="F70" s="16">
        <f>E70</f>
        <v>10.587945380081107</v>
      </c>
      <c r="G70" s="110">
        <f t="shared" si="53"/>
        <v>110.00000000000006</v>
      </c>
      <c r="H70" s="66">
        <f>Y21</f>
        <v>3.8132384673821678</v>
      </c>
      <c r="I70" s="23"/>
      <c r="J70" s="23"/>
      <c r="K70" s="20">
        <f>D70+I70-J70</f>
        <v>24458.15382798736</v>
      </c>
      <c r="L70" s="88">
        <f>(0.7*B70)</f>
        <v>16305.435885324905</v>
      </c>
      <c r="M70" s="115">
        <f t="shared" ref="M70:M71" si="54">E70*50/B70</f>
        <v>2.2727272727272724E-2</v>
      </c>
      <c r="N70" s="87"/>
      <c r="O70" s="90"/>
      <c r="P70" s="22">
        <f>IF(D70&gt;B70,D70*0.013,0)</f>
        <v>317.95599976383568</v>
      </c>
      <c r="Q70" s="20"/>
      <c r="R70" s="16">
        <f>R69+C70+I69</f>
        <v>27084.566276306337</v>
      </c>
      <c r="S70" s="29">
        <f>(R70-(B3+SUM(I3:I69)))/(B3+SUM(I3:I69))</f>
        <v>12.542283138153168</v>
      </c>
      <c r="T70" s="45"/>
      <c r="U70"/>
      <c r="V70"/>
      <c r="W70"/>
      <c r="X70"/>
      <c r="Y70" s="68"/>
      <c r="Z70"/>
      <c r="AA70"/>
      <c r="AB70"/>
      <c r="AC70"/>
      <c r="AD70"/>
    </row>
    <row r="71" spans="1:30" s="24" customFormat="1" ht="15" thickBot="1">
      <c r="A71" s="6">
        <f>A70+7</f>
        <v>44934</v>
      </c>
      <c r="B71" s="19">
        <f>D70+I70-P70</f>
        <v>24140.197828223525</v>
      </c>
      <c r="C71" s="73">
        <f>(B71*0.05)</f>
        <v>1207.0098914111763</v>
      </c>
      <c r="D71" s="20">
        <f>B71+C71</f>
        <v>25347.207719634702</v>
      </c>
      <c r="E71" s="16">
        <f>B71/2200</f>
        <v>10.972817194647057</v>
      </c>
      <c r="F71" s="16">
        <f>E71</f>
        <v>10.972817194647057</v>
      </c>
      <c r="G71" s="110">
        <f t="shared" si="53"/>
        <v>110.00000000000006</v>
      </c>
      <c r="H71" s="66">
        <f>Y22</f>
        <v>4.0539003907512763</v>
      </c>
      <c r="I71" s="25"/>
      <c r="J71" s="25"/>
      <c r="K71" s="20">
        <f>D71+I71-J71</f>
        <v>25347.207719634702</v>
      </c>
      <c r="L71" s="88">
        <f>(0.7*B71)</f>
        <v>16898.138479756468</v>
      </c>
      <c r="M71" s="115">
        <f t="shared" si="54"/>
        <v>2.2727272727272728E-2</v>
      </c>
      <c r="N71" s="87"/>
      <c r="O71" s="91"/>
      <c r="P71" s="22">
        <f>IF(D71&gt;B71,D71*0.013,0)</f>
        <v>329.5137003552511</v>
      </c>
      <c r="Q71" s="20">
        <f>Q66+SUM(P68:P71)</f>
        <v>3273.8821484380624</v>
      </c>
      <c r="R71" s="16">
        <f>R70+C71+I70</f>
        <v>28291.576167717514</v>
      </c>
      <c r="S71" s="29">
        <f>(R71-(B3+SUM(I3:I70)))/(B3+SUM(I3:I70))</f>
        <v>13.145788083858758</v>
      </c>
      <c r="T71" s="45"/>
      <c r="U71"/>
      <c r="V71"/>
      <c r="W71"/>
      <c r="X71"/>
      <c r="Y71" s="68"/>
      <c r="Z71"/>
      <c r="AA71"/>
      <c r="AB71"/>
      <c r="AC71"/>
      <c r="AD71"/>
    </row>
    <row r="72" spans="1:30" ht="15" thickBot="1">
      <c r="A72" s="2"/>
      <c r="B72" s="3"/>
      <c r="C72" s="4"/>
      <c r="D72" s="4"/>
      <c r="E72" s="4"/>
      <c r="F72" s="4"/>
      <c r="G72" s="4"/>
      <c r="H72" s="65"/>
      <c r="I72" s="4"/>
      <c r="J72" s="4"/>
      <c r="K72" s="4"/>
      <c r="L72" s="5"/>
      <c r="M72" s="4"/>
      <c r="N72" s="4"/>
      <c r="O72" s="4"/>
      <c r="P72" s="4"/>
      <c r="Q72" s="4"/>
      <c r="R72" s="4"/>
      <c r="S72" s="30"/>
    </row>
    <row r="73" spans="1:30" s="24" customFormat="1">
      <c r="A73" s="1">
        <f>A71+7</f>
        <v>44941</v>
      </c>
      <c r="B73" s="19">
        <f>D71+I71-P71</f>
        <v>25017.69401927945</v>
      </c>
      <c r="C73" s="73">
        <f>(B73*0.05)</f>
        <v>1250.8847009639726</v>
      </c>
      <c r="D73" s="16">
        <f>B73+C73</f>
        <v>26268.578720243422</v>
      </c>
      <c r="E73" s="16">
        <f>B73/2200</f>
        <v>11.371679099672477</v>
      </c>
      <c r="F73" s="16">
        <f>E73</f>
        <v>11.371679099672477</v>
      </c>
      <c r="G73" s="111">
        <f>(D73-B73)/F73</f>
        <v>109.99999999999997</v>
      </c>
      <c r="H73" s="66">
        <f>Y23</f>
        <v>4.30659541028884</v>
      </c>
      <c r="I73" s="23"/>
      <c r="J73" s="23"/>
      <c r="K73" s="16">
        <f>D73+I73-J73</f>
        <v>26268.578720243422</v>
      </c>
      <c r="L73" s="88">
        <f>(0.7*B73)</f>
        <v>17512.385813495614</v>
      </c>
      <c r="M73" s="115">
        <f>E73*50/B73</f>
        <v>2.2727272727272724E-2</v>
      </c>
      <c r="N73" s="87"/>
      <c r="O73" s="90"/>
      <c r="P73" s="22">
        <f>IF(D73&gt;B73,D73*0.013,0)</f>
        <v>341.49152336316445</v>
      </c>
      <c r="Q73" s="20"/>
      <c r="R73" s="16">
        <f>R71+C73+I71</f>
        <v>29542.460868681486</v>
      </c>
      <c r="S73" s="29">
        <f>(R73-(B3+SUM(I3:I71)))/(B3+SUM(I3:I71))</f>
        <v>13.771230434340744</v>
      </c>
      <c r="T73" s="45"/>
      <c r="U73"/>
      <c r="V73"/>
      <c r="W73"/>
      <c r="X73"/>
      <c r="Y73" s="68"/>
      <c r="Z73"/>
      <c r="AA73"/>
      <c r="AB73"/>
      <c r="AC73"/>
      <c r="AD73"/>
    </row>
    <row r="74" spans="1:30" s="24" customFormat="1">
      <c r="A74" s="1">
        <f>A73+7</f>
        <v>44948</v>
      </c>
      <c r="B74" s="19">
        <f>D73+I73-P73</f>
        <v>25927.087196880257</v>
      </c>
      <c r="C74" s="73">
        <f t="shared" ref="C74" si="55">(B74*0.05)</f>
        <v>1296.3543598440128</v>
      </c>
      <c r="D74" s="20">
        <f>B74+C74</f>
        <v>27223.441556724269</v>
      </c>
      <c r="E74" s="16">
        <f>B74/2200</f>
        <v>11.785039634945571</v>
      </c>
      <c r="F74" s="16">
        <f>E74</f>
        <v>11.785039634945571</v>
      </c>
      <c r="G74" s="110">
        <f t="shared" ref="G74:G76" si="56">(D74-B74)/F74</f>
        <v>109.99999999999993</v>
      </c>
      <c r="H74" s="66">
        <f>Y24</f>
        <v>4.5719251808032819</v>
      </c>
      <c r="I74" s="23"/>
      <c r="J74" s="23"/>
      <c r="K74" s="20">
        <f>D74+I74-J74</f>
        <v>27223.441556724269</v>
      </c>
      <c r="L74" s="88">
        <f>(0.7*B74)</f>
        <v>18148.961037816178</v>
      </c>
      <c r="M74" s="115">
        <f>E74*50/B74</f>
        <v>2.2727272727272728E-2</v>
      </c>
      <c r="N74" s="87"/>
      <c r="O74" s="90"/>
      <c r="P74" s="22">
        <f>IF(D74&gt;B74,D74*0.013,0)</f>
        <v>353.90474023741547</v>
      </c>
      <c r="Q74" s="20"/>
      <c r="R74" s="16">
        <f>R73+C74+I73</f>
        <v>30838.815228525498</v>
      </c>
      <c r="S74" s="29">
        <f>(R74-(B3+SUM(I3:I73)))/(B3+SUM(I3:I73))</f>
        <v>14.419407614262749</v>
      </c>
      <c r="T74" s="45"/>
      <c r="U74"/>
      <c r="V74"/>
      <c r="W74"/>
      <c r="X74"/>
      <c r="Y74" s="68"/>
      <c r="Z74"/>
      <c r="AA74"/>
      <c r="AB74"/>
      <c r="AC74"/>
      <c r="AD74"/>
    </row>
    <row r="75" spans="1:30" s="24" customFormat="1">
      <c r="A75" s="1">
        <f>A74+7</f>
        <v>44955</v>
      </c>
      <c r="B75" s="19">
        <f>D74+I74-P74</f>
        <v>26869.536816486852</v>
      </c>
      <c r="C75" s="73">
        <f>(B75*0.05)</f>
        <v>1343.4768408243426</v>
      </c>
      <c r="D75" s="20">
        <f>B75+C75</f>
        <v>28213.013657311196</v>
      </c>
      <c r="E75" s="16">
        <f>B75/2200</f>
        <v>12.213425825675841</v>
      </c>
      <c r="F75" s="16">
        <f>E75</f>
        <v>12.213425825675841</v>
      </c>
      <c r="G75" s="110">
        <f t="shared" si="56"/>
        <v>110.00000000000009</v>
      </c>
      <c r="H75" s="66">
        <f>Y25</f>
        <v>4.8505214398434466</v>
      </c>
      <c r="I75" s="23"/>
      <c r="J75" s="23"/>
      <c r="K75" s="20">
        <f>D75+I75-J75</f>
        <v>28213.013657311196</v>
      </c>
      <c r="L75" s="88">
        <f>(0.7*B75)</f>
        <v>18808.675771540795</v>
      </c>
      <c r="M75" s="115">
        <f t="shared" ref="M75:M76" si="57">E75*50/B75</f>
        <v>2.2727272727272724E-2</v>
      </c>
      <c r="N75" s="87"/>
      <c r="O75" s="90"/>
      <c r="P75" s="22">
        <f>IF(D75&gt;B75,D75*0.013,0)</f>
        <v>366.76917754504552</v>
      </c>
      <c r="Q75" s="20"/>
      <c r="R75" s="16">
        <f>R74+C75+I74</f>
        <v>32182.292069349842</v>
      </c>
      <c r="S75" s="29">
        <f>(R75-(B3+SUM(I3:I74)))/(B3+SUM(I3:I74))</f>
        <v>15.091146034674921</v>
      </c>
      <c r="T75" s="45"/>
      <c r="U75"/>
      <c r="V75"/>
      <c r="W75"/>
      <c r="X75"/>
      <c r="Y75" s="68"/>
      <c r="Z75"/>
      <c r="AA75"/>
      <c r="AB75"/>
      <c r="AC75"/>
      <c r="AD75"/>
    </row>
    <row r="76" spans="1:30" s="24" customFormat="1" ht="15" thickBot="1">
      <c r="A76" s="6">
        <f>A75+7</f>
        <v>44962</v>
      </c>
      <c r="B76" s="19">
        <f>D75+I75-P75</f>
        <v>27846.244479766152</v>
      </c>
      <c r="C76" s="73">
        <f>(B76*0.05)</f>
        <v>1392.3122239883078</v>
      </c>
      <c r="D76" s="20">
        <f>B76+C76</f>
        <v>29238.556703754461</v>
      </c>
      <c r="E76" s="16">
        <f>B76/2200</f>
        <v>12.657383854439161</v>
      </c>
      <c r="F76" s="16">
        <f>E76</f>
        <v>12.657383854439161</v>
      </c>
      <c r="G76" s="110">
        <f t="shared" si="56"/>
        <v>110.00000000000009</v>
      </c>
      <c r="H76" s="66">
        <f>Y26</f>
        <v>5.1430475118356194</v>
      </c>
      <c r="I76" s="25"/>
      <c r="J76" s="25"/>
      <c r="K76" s="20">
        <f>D76+I76-J76</f>
        <v>29238.556703754461</v>
      </c>
      <c r="L76" s="88">
        <f>(0.7*B76)</f>
        <v>19492.371135836303</v>
      </c>
      <c r="M76" s="115">
        <f t="shared" si="57"/>
        <v>2.2727272727272728E-2</v>
      </c>
      <c r="N76" s="87"/>
      <c r="O76" s="91"/>
      <c r="P76" s="22">
        <f>IF(D76&gt;B76,D76*0.013,0)</f>
        <v>380.10123714880797</v>
      </c>
      <c r="Q76" s="20">
        <f>Q71+SUM(P73:P76)</f>
        <v>4716.1488267324958</v>
      </c>
      <c r="R76" s="16">
        <f>R75+C76+I75</f>
        <v>33574.604293338147</v>
      </c>
      <c r="S76" s="29">
        <f>(R76-(B3+SUM(I3:I75)))/(B3+SUM(I3:I75))</f>
        <v>15.787302146669074</v>
      </c>
      <c r="T76" s="45"/>
      <c r="U76"/>
      <c r="V76"/>
      <c r="W76"/>
      <c r="X76"/>
      <c r="Y76" s="68"/>
      <c r="Z76"/>
      <c r="AA76"/>
      <c r="AB76"/>
      <c r="AC76"/>
      <c r="AD76"/>
    </row>
    <row r="77" spans="1:30" ht="15" thickBot="1">
      <c r="A77" s="2"/>
      <c r="B77" s="3"/>
      <c r="C77" s="14"/>
      <c r="D77" s="4"/>
      <c r="E77" s="4"/>
      <c r="F77" s="4"/>
      <c r="G77" s="4"/>
      <c r="H77" s="65"/>
      <c r="I77" s="4"/>
      <c r="J77" s="4"/>
      <c r="K77" s="4"/>
      <c r="L77" s="5"/>
      <c r="M77" s="4"/>
      <c r="N77" s="4"/>
      <c r="O77" s="4"/>
      <c r="P77" s="4"/>
      <c r="Q77" s="4"/>
      <c r="R77" s="4"/>
      <c r="S77" s="30"/>
    </row>
    <row r="78" spans="1:30" s="24" customFormat="1">
      <c r="A78" s="1">
        <f>A76+7</f>
        <v>44969</v>
      </c>
      <c r="B78" s="19">
        <f>D76+I76-P76</f>
        <v>28858.455466605654</v>
      </c>
      <c r="C78" s="73">
        <f>(B78*0.05)</f>
        <v>1442.9227733302828</v>
      </c>
      <c r="D78" s="16">
        <f>B78+C78</f>
        <v>30301.378239935937</v>
      </c>
      <c r="E78" s="16">
        <f>B78/2200</f>
        <v>13.117479757548024</v>
      </c>
      <c r="F78" s="16">
        <f>E78</f>
        <v>13.117479757548024</v>
      </c>
      <c r="G78" s="111">
        <f>(D78-B78)/F78</f>
        <v>110.00000000000004</v>
      </c>
      <c r="H78" s="66">
        <f>Y27</f>
        <v>5.4501998874273996</v>
      </c>
      <c r="I78" s="23"/>
      <c r="J78" s="23"/>
      <c r="K78" s="16">
        <f>D78+I78-J78</f>
        <v>30301.378239935937</v>
      </c>
      <c r="L78" s="88">
        <f>(0.7*B78)</f>
        <v>20200.918826623958</v>
      </c>
      <c r="M78" s="115">
        <f>E78*50/B78</f>
        <v>2.2727272727272728E-2</v>
      </c>
      <c r="N78" s="87"/>
      <c r="O78" s="90"/>
      <c r="P78" s="22">
        <f>IF(D78&gt;B78,D78*0.013,0)</f>
        <v>393.91791711916716</v>
      </c>
      <c r="Q78" s="20"/>
      <c r="R78" s="16">
        <f>R76+C78+I76</f>
        <v>35017.52706666843</v>
      </c>
      <c r="S78" s="29">
        <f>(R78-(B3+SUM(I3:I76)))/(B3+SUM(I3:I76))</f>
        <v>16.508763533334214</v>
      </c>
      <c r="T78" s="45"/>
      <c r="U78"/>
      <c r="V78"/>
      <c r="W78"/>
      <c r="X78"/>
      <c r="Y78" s="68"/>
      <c r="Z78"/>
      <c r="AA78"/>
      <c r="AB78"/>
      <c r="AC78"/>
      <c r="AD78"/>
    </row>
    <row r="79" spans="1:30" s="24" customFormat="1">
      <c r="A79" s="1">
        <f>A78+7</f>
        <v>44976</v>
      </c>
      <c r="B79" s="19">
        <f>D78+I78-P78</f>
        <v>29907.460322816769</v>
      </c>
      <c r="C79" s="73">
        <f t="shared" ref="C79" si="58">(B79*0.05)</f>
        <v>1495.3730161408384</v>
      </c>
      <c r="D79" s="20">
        <f>B79+C79</f>
        <v>31402.833338957607</v>
      </c>
      <c r="E79" s="16">
        <f>B79/2200</f>
        <v>13.594300146734895</v>
      </c>
      <c r="F79" s="16">
        <f>E79</f>
        <v>13.594300146734895</v>
      </c>
      <c r="G79" s="110">
        <f t="shared" ref="G79:G81" si="59">(D79-B79)/F79</f>
        <v>110</v>
      </c>
      <c r="H79" s="66">
        <f t="shared" ref="H79:H81" si="60">Y28</f>
        <v>5.7727098817987699</v>
      </c>
      <c r="I79" s="23"/>
      <c r="J79" s="23"/>
      <c r="K79" s="20">
        <f>D79+I79-J79</f>
        <v>31402.833338957607</v>
      </c>
      <c r="L79" s="88">
        <f>(0.7*B79)</f>
        <v>20935.222225971738</v>
      </c>
      <c r="M79" s="115">
        <f>E79*50/B79</f>
        <v>2.2727272727272728E-2</v>
      </c>
      <c r="N79" s="87"/>
      <c r="O79" s="90"/>
      <c r="P79" s="22">
        <f>IF(D79&gt;B79,D79*0.013,0)</f>
        <v>408.23683340644885</v>
      </c>
      <c r="Q79" s="20"/>
      <c r="R79" s="16">
        <f>R78+C79+I78</f>
        <v>36512.900082809268</v>
      </c>
      <c r="S79" s="29">
        <f>(R79-(B3+SUM(I3:I78)))/(B3+SUM(I3:I78))</f>
        <v>17.256450041404634</v>
      </c>
      <c r="T79" s="45"/>
      <c r="U79"/>
      <c r="V79"/>
      <c r="W79"/>
      <c r="X79"/>
      <c r="Y79" s="68"/>
      <c r="Z79"/>
      <c r="AA79"/>
      <c r="AB79"/>
      <c r="AC79"/>
      <c r="AD79"/>
    </row>
    <row r="80" spans="1:30" s="24" customFormat="1">
      <c r="A80" s="1">
        <f>A79+7</f>
        <v>44983</v>
      </c>
      <c r="B80" s="19">
        <f>D79+I79-P79</f>
        <v>30994.596505551159</v>
      </c>
      <c r="C80" s="73">
        <f>(B80*0.05)</f>
        <v>1549.7298252775581</v>
      </c>
      <c r="D80" s="20">
        <f>B80+C80</f>
        <v>32544.326330828717</v>
      </c>
      <c r="E80" s="16">
        <f>B80/2200</f>
        <v>14.088452957068709</v>
      </c>
      <c r="F80" s="16">
        <f>E80</f>
        <v>14.088452957068709</v>
      </c>
      <c r="G80" s="110">
        <f t="shared" si="59"/>
        <v>110.00000000000001</v>
      </c>
      <c r="H80" s="66">
        <f t="shared" si="60"/>
        <v>6.1113453758887077</v>
      </c>
      <c r="I80" s="23"/>
      <c r="J80" s="23"/>
      <c r="K80" s="20">
        <f>D80+I80-J80</f>
        <v>32544.326330828717</v>
      </c>
      <c r="L80" s="88">
        <f>(0.7*B80)</f>
        <v>21696.21755388581</v>
      </c>
      <c r="M80" s="115">
        <f t="shared" ref="M80:M81" si="61">E80*50/B80</f>
        <v>2.2727272727272728E-2</v>
      </c>
      <c r="N80" s="87"/>
      <c r="O80" s="90"/>
      <c r="P80" s="22">
        <f>IF(D80&gt;B80,D80*0.013,0)</f>
        <v>423.07624230077329</v>
      </c>
      <c r="Q80" s="20"/>
      <c r="R80" s="16">
        <f>R79+C80+I79</f>
        <v>38062.629908086827</v>
      </c>
      <c r="S80" s="29">
        <f>(R80-(B3+SUM(I3:I79)))/(B3+SUM(I3:I79))</f>
        <v>18.031314954043413</v>
      </c>
      <c r="T80" s="45"/>
      <c r="U80"/>
      <c r="V80"/>
      <c r="W80"/>
      <c r="X80"/>
      <c r="Y80" s="68"/>
      <c r="Z80"/>
      <c r="AA80"/>
      <c r="AB80"/>
      <c r="AC80"/>
      <c r="AD80"/>
    </row>
    <row r="81" spans="1:30" s="24" customFormat="1" ht="15" thickBot="1">
      <c r="A81" s="6">
        <f>A80+7</f>
        <v>44990</v>
      </c>
      <c r="B81" s="19">
        <f>D80+I80-P80</f>
        <v>32121.250088527944</v>
      </c>
      <c r="C81" s="73">
        <f>(B81*0.05)</f>
        <v>1606.0625044263973</v>
      </c>
      <c r="D81" s="20">
        <f>B81+C81</f>
        <v>33727.312592954338</v>
      </c>
      <c r="E81" s="16">
        <f>B81/2200</f>
        <v>14.600568222058156</v>
      </c>
      <c r="F81" s="16">
        <f>E81</f>
        <v>14.600568222058156</v>
      </c>
      <c r="G81" s="110">
        <f t="shared" si="59"/>
        <v>109.9999999999998</v>
      </c>
      <c r="H81" s="66">
        <f t="shared" si="60"/>
        <v>6.4669126446831431</v>
      </c>
      <c r="I81" s="25"/>
      <c r="J81" s="25"/>
      <c r="K81" s="20">
        <f>D81+I81-J81</f>
        <v>33727.312592954338</v>
      </c>
      <c r="L81" s="88">
        <f>(0.7*B81)</f>
        <v>22484.87506196956</v>
      </c>
      <c r="M81" s="115">
        <f t="shared" si="61"/>
        <v>2.2727272727272724E-2</v>
      </c>
      <c r="N81" s="87"/>
      <c r="O81" s="91"/>
      <c r="P81" s="22">
        <f>IF(D81&gt;B81,D81*0.013,0)</f>
        <v>438.45506370840639</v>
      </c>
      <c r="Q81" s="20">
        <f>Q76+SUM(P78:P81)</f>
        <v>6379.8348832672918</v>
      </c>
      <c r="R81" s="16">
        <f>R80+C81+I80</f>
        <v>39668.692412513221</v>
      </c>
      <c r="S81" s="29">
        <f>(R81-(B3+SUM(I3:I80)))/(B3+SUM(I3:I80))</f>
        <v>18.834346206256612</v>
      </c>
      <c r="T81" s="45"/>
      <c r="U81"/>
      <c r="V81"/>
      <c r="W81"/>
      <c r="X81"/>
      <c r="Y81" s="68"/>
      <c r="Z81"/>
      <c r="AA81"/>
      <c r="AB81"/>
      <c r="AC81"/>
      <c r="AD81"/>
    </row>
    <row r="82" spans="1:30" ht="15" thickBot="1">
      <c r="A82" s="2"/>
      <c r="B82" s="3"/>
      <c r="C82" s="14"/>
      <c r="D82" s="4"/>
      <c r="E82" s="4"/>
      <c r="F82" s="4"/>
      <c r="G82" s="4"/>
      <c r="H82" s="65"/>
      <c r="I82" s="4"/>
      <c r="J82" s="4"/>
      <c r="K82" s="4"/>
      <c r="L82" s="5"/>
      <c r="M82" s="4"/>
      <c r="N82" s="4"/>
      <c r="O82" s="4"/>
      <c r="P82" s="4"/>
      <c r="Q82" s="4"/>
      <c r="R82" s="4"/>
      <c r="S82" s="30"/>
    </row>
    <row r="83" spans="1:30" s="24" customFormat="1">
      <c r="A83" s="1">
        <f>A81+7</f>
        <v>44997</v>
      </c>
      <c r="B83" s="19">
        <f>D81+I81-P81</f>
        <v>33288.857529245935</v>
      </c>
      <c r="C83" s="73">
        <f>(B83*0.05)</f>
        <v>1664.4428764622969</v>
      </c>
      <c r="D83" s="16">
        <f>B83+C83</f>
        <v>34953.300405708229</v>
      </c>
      <c r="E83" s="16">
        <f>B83/2200</f>
        <v>15.131298876929971</v>
      </c>
      <c r="F83" s="16">
        <f>E83</f>
        <v>15.131298876929971</v>
      </c>
      <c r="G83" s="111">
        <f>(D83-B83)/F83</f>
        <v>109.99999999999977</v>
      </c>
      <c r="H83" s="66">
        <f>Y31</f>
        <v>6.8402582769173002</v>
      </c>
      <c r="I83" s="23"/>
      <c r="J83" s="23"/>
      <c r="K83" s="16">
        <f>D83+I83-J83</f>
        <v>34953.300405708229</v>
      </c>
      <c r="L83" s="88">
        <f>(0.7*B83)</f>
        <v>23302.200270472153</v>
      </c>
      <c r="M83" s="115">
        <f>E83*50/B83</f>
        <v>2.2727272727272728E-2</v>
      </c>
      <c r="N83" s="87"/>
      <c r="O83" s="90"/>
      <c r="P83" s="22">
        <f>IF(D83&gt;B83,D83*0.013,0)</f>
        <v>454.39290527420695</v>
      </c>
      <c r="Q83" s="20"/>
      <c r="R83" s="16">
        <f>R81+C83+I81</f>
        <v>41333.135288975514</v>
      </c>
      <c r="S83" s="29">
        <f>(R83-(B3+SUM(I3:I81)))/(B3+SUM(I3:I81))</f>
        <v>19.666567644487756</v>
      </c>
      <c r="T83" s="45"/>
      <c r="U83"/>
      <c r="V83"/>
      <c r="W83"/>
      <c r="X83"/>
      <c r="Y83" s="68"/>
      <c r="Z83"/>
      <c r="AA83"/>
      <c r="AB83"/>
      <c r="AC83"/>
      <c r="AD83"/>
    </row>
    <row r="84" spans="1:30" s="24" customFormat="1">
      <c r="A84" s="1">
        <f>A83+7</f>
        <v>45004</v>
      </c>
      <c r="B84" s="19">
        <f>D83+I83-P83</f>
        <v>34498.907500434019</v>
      </c>
      <c r="C84" s="73">
        <f t="shared" ref="C84" si="62">(B84*0.05)</f>
        <v>1724.945375021701</v>
      </c>
      <c r="D84" s="20">
        <f>B84+C84</f>
        <v>36223.852875455719</v>
      </c>
      <c r="E84" s="16">
        <f>B84/2200</f>
        <v>15.681321591106373</v>
      </c>
      <c r="F84" s="16">
        <f>E84</f>
        <v>15.681321591106373</v>
      </c>
      <c r="G84" s="110">
        <f t="shared" ref="G84:G86" si="63">(D84-B84)/F84</f>
        <v>109.99999999999993</v>
      </c>
      <c r="H84" s="66">
        <f t="shared" ref="H84:H86" si="64">Y32</f>
        <v>7.2322711907631652</v>
      </c>
      <c r="I84" s="23"/>
      <c r="J84" s="23"/>
      <c r="K84" s="20">
        <f>D84+I84-J84</f>
        <v>36223.852875455719</v>
      </c>
      <c r="L84" s="88">
        <f>(0.7*B84)</f>
        <v>24149.235250303813</v>
      </c>
      <c r="M84" s="115">
        <f>E84*50/B84</f>
        <v>2.2727272727272728E-2</v>
      </c>
      <c r="N84" s="87"/>
      <c r="O84" s="90"/>
      <c r="P84" s="22">
        <f>IF(D84&gt;B84,D84*0.013,0)</f>
        <v>470.91008738092432</v>
      </c>
      <c r="Q84" s="20"/>
      <c r="R84" s="16">
        <f>R83+C84+I83</f>
        <v>43058.080663997214</v>
      </c>
      <c r="S84" s="29">
        <f>(R84-(B3+SUM(I3:I83)))/(B3+SUM(I3:I83))</f>
        <v>20.529040331998608</v>
      </c>
      <c r="T84" s="45"/>
      <c r="U84"/>
      <c r="V84"/>
      <c r="W84"/>
      <c r="X84"/>
      <c r="Y84" s="68"/>
      <c r="Z84"/>
      <c r="AA84"/>
      <c r="AB84"/>
      <c r="AC84"/>
      <c r="AD84"/>
    </row>
    <row r="85" spans="1:30" s="24" customFormat="1">
      <c r="A85" s="1">
        <f>A84+7</f>
        <v>45011</v>
      </c>
      <c r="B85" s="19">
        <f>D84+I84-P84</f>
        <v>35752.942788074797</v>
      </c>
      <c r="C85" s="73">
        <f>(B85*0.05)</f>
        <v>1787.6471394037399</v>
      </c>
      <c r="D85" s="20">
        <f>B85+C85</f>
        <v>37540.589927478533</v>
      </c>
      <c r="E85" s="16">
        <f>B85/2200</f>
        <v>16.251337630943091</v>
      </c>
      <c r="F85" s="16">
        <f>E85</f>
        <v>16.251337630943091</v>
      </c>
      <c r="G85" s="110">
        <f t="shared" si="63"/>
        <v>109.99999999999977</v>
      </c>
      <c r="H85" s="66">
        <f t="shared" si="64"/>
        <v>7.6438847503013241</v>
      </c>
      <c r="I85" s="23"/>
      <c r="J85" s="23"/>
      <c r="K85" s="20">
        <f>D85+I85-J85</f>
        <v>37540.589927478533</v>
      </c>
      <c r="L85" s="88">
        <f>(0.7*B85)</f>
        <v>25027.059951652358</v>
      </c>
      <c r="M85" s="115">
        <f t="shared" ref="M85:M86" si="65">E85*50/B85</f>
        <v>2.2727272727272731E-2</v>
      </c>
      <c r="N85" s="87"/>
      <c r="O85" s="90"/>
      <c r="P85" s="22">
        <f>IF(D85&gt;B85,D85*0.013,0)</f>
        <v>488.02766905722092</v>
      </c>
      <c r="Q85" s="20"/>
      <c r="R85" s="16">
        <f>R84+C85+I84</f>
        <v>44845.727803400951</v>
      </c>
      <c r="S85" s="29">
        <f>(R85-(B3+SUM(I3:I84)))/(B3+SUM(I3:I84))</f>
        <v>21.422863901700474</v>
      </c>
      <c r="T85" s="45"/>
      <c r="U85"/>
      <c r="V85"/>
      <c r="W85"/>
      <c r="X85"/>
      <c r="Y85" s="68"/>
      <c r="Z85"/>
      <c r="AA85"/>
      <c r="AB85"/>
      <c r="AC85"/>
      <c r="AD85"/>
    </row>
    <row r="86" spans="1:30" s="24" customFormat="1" ht="15" thickBot="1">
      <c r="A86" s="6">
        <f>A85+7</f>
        <v>45018</v>
      </c>
      <c r="B86" s="19">
        <f>D85+I85-P85</f>
        <v>37052.562258421312</v>
      </c>
      <c r="C86" s="73">
        <f>(B86*0.05)</f>
        <v>1852.6281129210656</v>
      </c>
      <c r="D86" s="20">
        <f>B86+C86</f>
        <v>38905.190371342382</v>
      </c>
      <c r="E86" s="16">
        <f>B86/2200</f>
        <v>16.842073753827869</v>
      </c>
      <c r="F86" s="16">
        <f>E86</f>
        <v>16.842073753827869</v>
      </c>
      <c r="G86" s="110">
        <f t="shared" si="63"/>
        <v>110.00000000000021</v>
      </c>
      <c r="H86" s="66">
        <f t="shared" si="64"/>
        <v>8.0760789878163912</v>
      </c>
      <c r="I86" s="25"/>
      <c r="J86" s="25"/>
      <c r="K86" s="20">
        <f>D86+I86-J86</f>
        <v>38905.190371342382</v>
      </c>
      <c r="L86" s="88">
        <f>(0.7*B86)</f>
        <v>25936.793580894919</v>
      </c>
      <c r="M86" s="115">
        <f t="shared" si="65"/>
        <v>2.2727272727272728E-2</v>
      </c>
      <c r="N86" s="87"/>
      <c r="O86" s="91"/>
      <c r="P86" s="22">
        <f>IF(D86&gt;B86,D86*0.013,0)</f>
        <v>505.76747482745094</v>
      </c>
      <c r="Q86" s="20">
        <f>Q81+SUM(P83:P86)</f>
        <v>8298.9330198070948</v>
      </c>
      <c r="R86" s="16">
        <f>R85+C86+I85</f>
        <v>46698.35591632202</v>
      </c>
      <c r="S86" s="29">
        <f>(R86-(B3+SUM(I3:I85)))/(B3+SUM(I3:I85))</f>
        <v>22.349177958161011</v>
      </c>
      <c r="T86" s="45"/>
      <c r="U86"/>
      <c r="V86"/>
      <c r="W86"/>
      <c r="X86"/>
      <c r="Y86" s="68"/>
      <c r="Z86"/>
      <c r="AA86"/>
      <c r="AB86"/>
      <c r="AC86"/>
      <c r="AD86"/>
    </row>
    <row r="87" spans="1:30" ht="15" thickBot="1">
      <c r="A87" s="2"/>
      <c r="B87" s="3"/>
      <c r="C87" s="4"/>
      <c r="D87" s="4"/>
      <c r="E87" s="4"/>
      <c r="F87" s="4"/>
      <c r="G87" s="4"/>
      <c r="H87" s="65"/>
      <c r="I87" s="4"/>
      <c r="J87" s="4"/>
      <c r="K87" s="4"/>
      <c r="L87" s="5"/>
      <c r="M87" s="4"/>
      <c r="N87" s="4"/>
      <c r="O87" s="4"/>
      <c r="P87" s="4"/>
      <c r="Q87" s="4"/>
      <c r="R87" s="4"/>
      <c r="S87" s="30"/>
    </row>
    <row r="88" spans="1:30" s="24" customFormat="1">
      <c r="A88" s="1">
        <f>A86+7</f>
        <v>45025</v>
      </c>
      <c r="B88" s="19">
        <f>D86+I86-P86</f>
        <v>38399.42289651493</v>
      </c>
      <c r="C88" s="73">
        <f>(B88*0.05)</f>
        <v>1919.9711448257467</v>
      </c>
      <c r="D88" s="16">
        <f>B88+C88</f>
        <v>40319.394041340674</v>
      </c>
      <c r="E88" s="16">
        <f>B88/2200</f>
        <v>17.454283134779512</v>
      </c>
      <c r="F88" s="16">
        <f>E88</f>
        <v>17.454283134779512</v>
      </c>
      <c r="G88" s="111">
        <f>(D88-B88)/F88</f>
        <v>109.99999999999986</v>
      </c>
      <c r="H88" s="66">
        <f>Y35</f>
        <v>8.5298829372072102</v>
      </c>
      <c r="I88" s="23"/>
      <c r="J88" s="23"/>
      <c r="K88" s="16">
        <f>D88+I88-J88</f>
        <v>40319.394041340674</v>
      </c>
      <c r="L88" s="88">
        <f>(0.7*B88)</f>
        <v>26879.596027560448</v>
      </c>
      <c r="M88" s="115">
        <f>E88*50/B88</f>
        <v>2.2727272727272724E-2</v>
      </c>
      <c r="N88" s="87"/>
      <c r="O88" s="90"/>
      <c r="P88" s="22">
        <f>IF(D88&gt;B88,D88*0.013,0)</f>
        <v>524.1521225374288</v>
      </c>
      <c r="Q88" s="20"/>
      <c r="R88" s="16">
        <f>R86+C88+I86</f>
        <v>48618.327061147764</v>
      </c>
      <c r="S88" s="29">
        <f>(R88-(B3+SUM(I3:I86)))/(B3+SUM(I3:I86))</f>
        <v>23.309163530573883</v>
      </c>
      <c r="T88" s="45"/>
      <c r="U88"/>
      <c r="V88"/>
      <c r="W88"/>
      <c r="X88"/>
      <c r="Y88" s="68"/>
      <c r="Z88"/>
      <c r="AA88"/>
      <c r="AB88"/>
      <c r="AC88"/>
      <c r="AD88"/>
    </row>
    <row r="89" spans="1:30" s="24" customFormat="1">
      <c r="A89" s="1">
        <f>A88+7</f>
        <v>45032</v>
      </c>
      <c r="B89" s="19">
        <f>D88+I88-P88</f>
        <v>39795.241918803244</v>
      </c>
      <c r="C89" s="73">
        <f t="shared" ref="C89" si="66">(B89*0.05)</f>
        <v>1989.7620959401622</v>
      </c>
      <c r="D89" s="20">
        <f>B89+C89</f>
        <v>41785.004014743405</v>
      </c>
      <c r="E89" s="16">
        <f>B89/2200</f>
        <v>18.088746326728746</v>
      </c>
      <c r="F89" s="16">
        <f>E89</f>
        <v>18.088746326728746</v>
      </c>
      <c r="G89" s="110">
        <f t="shared" ref="G89:G91" si="67">(D89-B89)/F89</f>
        <v>109.99999999999994</v>
      </c>
      <c r="H89" s="66">
        <f t="shared" ref="H89:H91" si="68">Y36</f>
        <v>9.0063770840675712</v>
      </c>
      <c r="I89" s="23"/>
      <c r="J89" s="23"/>
      <c r="K89" s="20">
        <f>D89+I89-J89</f>
        <v>41785.004014743405</v>
      </c>
      <c r="L89" s="88">
        <f>(0.7*B89)</f>
        <v>27856.66934316227</v>
      </c>
      <c r="M89" s="115">
        <f>E89*50/B89</f>
        <v>2.2727272727272728E-2</v>
      </c>
      <c r="N89" s="87"/>
      <c r="O89" s="90"/>
      <c r="P89" s="22">
        <f>IF(D89&gt;B89,D89*0.013,0)</f>
        <v>543.20505219166421</v>
      </c>
      <c r="Q89" s="20"/>
      <c r="R89" s="16">
        <f>R88+C89+I88</f>
        <v>50608.089157087925</v>
      </c>
      <c r="S89" s="29">
        <f>(R89-(B3+SUM(I3:I88)))/(B3+SUM(I3:I88))</f>
        <v>24.304044578543962</v>
      </c>
      <c r="T89" s="45"/>
      <c r="U89"/>
      <c r="V89"/>
      <c r="W89"/>
      <c r="X89"/>
      <c r="Y89" s="68"/>
      <c r="Z89"/>
      <c r="AA89"/>
      <c r="AB89"/>
      <c r="AC89"/>
      <c r="AD89"/>
    </row>
    <row r="90" spans="1:30" s="24" customFormat="1">
      <c r="A90" s="1">
        <f>A89+7</f>
        <v>45039</v>
      </c>
      <c r="B90" s="19">
        <f>D89+I89-P89</f>
        <v>41241.798962551744</v>
      </c>
      <c r="C90" s="73">
        <f>(B90*0.05)</f>
        <v>2062.0899481275874</v>
      </c>
      <c r="D90" s="20">
        <f>B90+C90</f>
        <v>43303.888910679329</v>
      </c>
      <c r="E90" s="16">
        <f>B90/2200</f>
        <v>18.746272255705339</v>
      </c>
      <c r="F90" s="16">
        <f>E90</f>
        <v>18.746272255705339</v>
      </c>
      <c r="G90" s="110">
        <f t="shared" si="67"/>
        <v>109.99999999999986</v>
      </c>
      <c r="H90" s="66">
        <f t="shared" si="68"/>
        <v>9.5066959382709495</v>
      </c>
      <c r="I90" s="23"/>
      <c r="J90" s="23"/>
      <c r="K90" s="20">
        <f>D90+I90-J90</f>
        <v>43303.888910679329</v>
      </c>
      <c r="L90" s="88">
        <f>(0.7*B90)</f>
        <v>28869.259273786218</v>
      </c>
      <c r="M90" s="115">
        <f t="shared" ref="M90:M91" si="69">E90*50/B90</f>
        <v>2.2727272727272728E-2</v>
      </c>
      <c r="N90" s="87"/>
      <c r="O90" s="90"/>
      <c r="P90" s="22">
        <f>IF(D90&gt;B90,D90*0.013,0)</f>
        <v>562.95055583883129</v>
      </c>
      <c r="Q90" s="20"/>
      <c r="R90" s="16">
        <f>R89+C90+I89</f>
        <v>52670.179105215509</v>
      </c>
      <c r="S90" s="29">
        <f>(R90-(B3+SUM(I3:I89)))/(B3+SUM(I3:I89))</f>
        <v>25.335089552607755</v>
      </c>
      <c r="T90" s="45"/>
      <c r="U90"/>
      <c r="V90"/>
      <c r="W90"/>
      <c r="X90"/>
      <c r="Y90" s="68"/>
      <c r="Z90"/>
      <c r="AA90"/>
      <c r="AB90"/>
      <c r="AC90"/>
      <c r="AD90"/>
    </row>
    <row r="91" spans="1:30" s="24" customFormat="1" ht="15" thickBot="1">
      <c r="A91" s="6">
        <f>A90+7</f>
        <v>45046</v>
      </c>
      <c r="B91" s="19">
        <f>D90+I90-P90</f>
        <v>42740.938354840495</v>
      </c>
      <c r="C91" s="73">
        <f>(B91*0.05)</f>
        <v>2137.046917742025</v>
      </c>
      <c r="D91" s="20">
        <f>B91+C91</f>
        <v>44877.985272582519</v>
      </c>
      <c r="E91" s="16">
        <f>B91/2200</f>
        <v>19.427699252200224</v>
      </c>
      <c r="F91" s="16">
        <f>E91</f>
        <v>19.427699252200224</v>
      </c>
      <c r="G91" s="110">
        <f t="shared" si="67"/>
        <v>109.99999999999994</v>
      </c>
      <c r="H91" s="66">
        <f t="shared" si="68"/>
        <v>10.032030735184497</v>
      </c>
      <c r="I91" s="25"/>
      <c r="J91" s="25"/>
      <c r="K91" s="20">
        <f>D91+I91-J91</f>
        <v>44877.985272582519</v>
      </c>
      <c r="L91" s="88">
        <f>(0.7*B91)</f>
        <v>29918.656848388346</v>
      </c>
      <c r="M91" s="115">
        <f t="shared" si="69"/>
        <v>2.2727272727272724E-2</v>
      </c>
      <c r="N91" s="87"/>
      <c r="O91" s="91"/>
      <c r="P91" s="22">
        <f>IF(D91&gt;B91,D91*0.013,0)</f>
        <v>583.41380854357271</v>
      </c>
      <c r="Q91" s="20">
        <f>Q86+SUM(P88:P91)</f>
        <v>10512.654558918592</v>
      </c>
      <c r="R91" s="16">
        <f>R90+C91+I90</f>
        <v>54807.226022957533</v>
      </c>
      <c r="S91" s="29">
        <f>(R91-(B3+SUM(I3:I90)))/(B3+SUM(I3:I90))</f>
        <v>26.403613011478768</v>
      </c>
      <c r="T91" s="45"/>
      <c r="U91"/>
      <c r="V91"/>
      <c r="W91"/>
      <c r="X91"/>
      <c r="Y91" s="68"/>
      <c r="Z91"/>
      <c r="AA91"/>
      <c r="AB91"/>
      <c r="AC91"/>
      <c r="AD91"/>
    </row>
    <row r="92" spans="1:30" ht="15" thickBot="1">
      <c r="A92" s="2"/>
      <c r="B92" s="3"/>
      <c r="C92" s="14"/>
      <c r="D92" s="4"/>
      <c r="E92" s="4"/>
      <c r="F92" s="4"/>
      <c r="G92" s="4"/>
      <c r="H92" s="65"/>
      <c r="I92" s="4"/>
      <c r="J92" s="4"/>
      <c r="K92" s="4"/>
      <c r="L92" s="5"/>
      <c r="M92" s="4"/>
      <c r="N92" s="4"/>
      <c r="O92" s="4"/>
      <c r="P92" s="4"/>
      <c r="Q92" s="4"/>
      <c r="R92" s="4"/>
      <c r="S92" s="30"/>
    </row>
    <row r="93" spans="1:30" s="24" customFormat="1">
      <c r="A93" s="1">
        <f>A91+7</f>
        <v>45053</v>
      </c>
      <c r="B93" s="19">
        <f>D91+I91-P91</f>
        <v>44294.571464038949</v>
      </c>
      <c r="C93" s="73">
        <f>(B93*0.05)</f>
        <v>2214.7285732019477</v>
      </c>
      <c r="D93" s="16">
        <f>B93+C93</f>
        <v>46509.300037240893</v>
      </c>
      <c r="E93" s="16">
        <f>B93/2200</f>
        <v>20.133896120017702</v>
      </c>
      <c r="F93" s="16">
        <f>E93</f>
        <v>20.133896120017702</v>
      </c>
      <c r="G93" s="111">
        <f>(D93-B93)/F93</f>
        <v>109.99999999999986</v>
      </c>
      <c r="H93" s="66">
        <f>Y39</f>
        <v>10.583632271943721</v>
      </c>
      <c r="I93" s="23"/>
      <c r="J93" s="23"/>
      <c r="K93" s="16">
        <f>D93+I93-J93</f>
        <v>46509.300037240893</v>
      </c>
      <c r="L93" s="88">
        <f>(0.7*B93)</f>
        <v>31006.200024827263</v>
      </c>
      <c r="M93" s="115">
        <f>E93*50/B93</f>
        <v>2.2727272727272724E-2</v>
      </c>
      <c r="N93" s="87"/>
      <c r="O93" s="90"/>
      <c r="P93" s="22">
        <f>IF(D93&gt;B93,D93*0.013,0)</f>
        <v>604.62090048413154</v>
      </c>
      <c r="Q93" s="20"/>
      <c r="R93" s="16">
        <f>R91+C93+I91</f>
        <v>57021.954596159478</v>
      </c>
      <c r="S93" s="29">
        <f>(R93-(B3+SUM(I3:I91)))/(B3+SUM(I3:I91))</f>
        <v>27.510977298079737</v>
      </c>
      <c r="T93" s="45"/>
      <c r="U93"/>
      <c r="V93"/>
      <c r="W93"/>
      <c r="X93"/>
      <c r="Y93" s="68"/>
      <c r="Z93"/>
      <c r="AA93"/>
      <c r="AB93"/>
      <c r="AC93"/>
      <c r="AD93"/>
    </row>
    <row r="94" spans="1:30" s="24" customFormat="1">
      <c r="A94" s="1">
        <f>A93+7</f>
        <v>45060</v>
      </c>
      <c r="B94" s="19">
        <f>D93+I93-P93</f>
        <v>45904.679136756764</v>
      </c>
      <c r="C94" s="73">
        <f t="shared" ref="C94" si="70">(B94*0.05)</f>
        <v>2295.2339568378384</v>
      </c>
      <c r="D94" s="20">
        <f>B94+C94</f>
        <v>48199.913093594601</v>
      </c>
      <c r="E94" s="16">
        <f>B94/2200</f>
        <v>20.865763243980346</v>
      </c>
      <c r="F94" s="16">
        <f>E94</f>
        <v>20.865763243980346</v>
      </c>
      <c r="G94" s="110">
        <f t="shared" ref="G94:G96" si="71">(D94-B94)/F94</f>
        <v>109.99999999999997</v>
      </c>
      <c r="H94" s="66">
        <f t="shared" ref="H94:H96" si="72">Y40</f>
        <v>11.162813885540906</v>
      </c>
      <c r="I94" s="23"/>
      <c r="J94" s="23"/>
      <c r="K94" s="20">
        <f>D94+I94-J94</f>
        <v>48199.913093594601</v>
      </c>
      <c r="L94" s="88">
        <f>(0.7*B94)</f>
        <v>32133.275395729732</v>
      </c>
      <c r="M94" s="115">
        <f>E94*50/B94</f>
        <v>2.2727272727272724E-2</v>
      </c>
      <c r="N94" s="87"/>
      <c r="O94" s="90"/>
      <c r="P94" s="22">
        <f>IF(D94&gt;B94,D94*0.013,0)</f>
        <v>626.59887021672978</v>
      </c>
      <c r="Q94" s="20"/>
      <c r="R94" s="16">
        <f>R93+C94+I93</f>
        <v>59317.188552997315</v>
      </c>
      <c r="S94" s="29">
        <f>(R94-(B3+SUM(I3:I93)))/(B3+SUM(I3:I93))</f>
        <v>28.658594276498658</v>
      </c>
      <c r="T94" s="45"/>
      <c r="U94"/>
      <c r="V94"/>
      <c r="W94"/>
      <c r="X94"/>
      <c r="Y94" s="68"/>
      <c r="Z94"/>
      <c r="AA94"/>
      <c r="AB94"/>
      <c r="AC94"/>
      <c r="AD94"/>
    </row>
    <row r="95" spans="1:30" s="24" customFormat="1">
      <c r="A95" s="1">
        <f>A94+7</f>
        <v>45067</v>
      </c>
      <c r="B95" s="19">
        <f>D94+I94-P94</f>
        <v>47573.314223377871</v>
      </c>
      <c r="C95" s="73">
        <f>(B95*0.05)</f>
        <v>2378.6657111688937</v>
      </c>
      <c r="D95" s="20">
        <f>B95+C95</f>
        <v>49951.979934546762</v>
      </c>
      <c r="E95" s="16">
        <f>B95/2200</f>
        <v>21.624233737899033</v>
      </c>
      <c r="F95" s="16">
        <f>E95</f>
        <v>21.624233737899033</v>
      </c>
      <c r="G95" s="110">
        <f t="shared" si="71"/>
        <v>109.99999999999987</v>
      </c>
      <c r="H95" s="66">
        <f t="shared" si="72"/>
        <v>11.770954579817952</v>
      </c>
      <c r="I95" s="23"/>
      <c r="J95" s="23"/>
      <c r="K95" s="20">
        <f>D95+I95-J95</f>
        <v>49951.979934546762</v>
      </c>
      <c r="L95" s="88">
        <f>(0.7*B95)</f>
        <v>33301.31995636451</v>
      </c>
      <c r="M95" s="115">
        <f t="shared" ref="M95:M96" si="73">E95*50/B95</f>
        <v>2.2727272727272724E-2</v>
      </c>
      <c r="N95" s="87"/>
      <c r="O95" s="90"/>
      <c r="P95" s="22">
        <f>IF(D95&gt;B95,D95*0.013,0)</f>
        <v>649.37573914910786</v>
      </c>
      <c r="Q95" s="20"/>
      <c r="R95" s="16">
        <f>R94+C95+I94</f>
        <v>61695.854264166206</v>
      </c>
      <c r="S95" s="29">
        <f>(R95-(B3+SUM(I3:I94)))/(B3+SUM(I3:I94))</f>
        <v>29.847927132083104</v>
      </c>
      <c r="T95" s="45"/>
      <c r="U95"/>
      <c r="V95"/>
      <c r="W95"/>
      <c r="X95"/>
      <c r="Y95" s="68"/>
      <c r="Z95"/>
      <c r="AA95"/>
      <c r="AB95"/>
      <c r="AC95"/>
      <c r="AD95"/>
    </row>
    <row r="96" spans="1:30" s="24" customFormat="1" ht="15" thickBot="1">
      <c r="A96" s="6">
        <f>A95+7</f>
        <v>45074</v>
      </c>
      <c r="B96" s="19">
        <f>D95+I95-P95</f>
        <v>49302.604195397653</v>
      </c>
      <c r="C96" s="73">
        <f>(B96*0.05)</f>
        <v>2465.1302097698826</v>
      </c>
      <c r="D96" s="20">
        <f>B96+C96</f>
        <v>51767.734405167532</v>
      </c>
      <c r="E96" s="16">
        <f>B96/2200</f>
        <v>22.410274634271662</v>
      </c>
      <c r="F96" s="16">
        <f>E96</f>
        <v>22.410274634271662</v>
      </c>
      <c r="G96" s="110">
        <f t="shared" si="71"/>
        <v>109.99999999999983</v>
      </c>
      <c r="H96" s="66">
        <f t="shared" si="72"/>
        <v>12.409502308808849</v>
      </c>
      <c r="I96" s="25"/>
      <c r="J96" s="25"/>
      <c r="K96" s="20">
        <f>D96+I96-J96</f>
        <v>51767.734405167532</v>
      </c>
      <c r="L96" s="88">
        <f>(0.7*B96)</f>
        <v>34511.822936778357</v>
      </c>
      <c r="M96" s="115">
        <f t="shared" si="73"/>
        <v>2.2727272727272731E-2</v>
      </c>
      <c r="N96" s="87"/>
      <c r="O96" s="91"/>
      <c r="P96" s="22">
        <f>IF(D96&gt;B96,D96*0.013,0)</f>
        <v>672.98054726717783</v>
      </c>
      <c r="Q96" s="20">
        <f>Q91+SUM(P93:P96)</f>
        <v>13066.230616035738</v>
      </c>
      <c r="R96" s="16">
        <f>R95+C96+I95</f>
        <v>64160.984473936085</v>
      </c>
      <c r="S96" s="29">
        <f>(R96-(B3+SUM(I3:I95)))/(B3+SUM(I3:I95))</f>
        <v>31.080492236968041</v>
      </c>
      <c r="T96" s="45"/>
      <c r="U96"/>
      <c r="V96"/>
      <c r="W96"/>
      <c r="X96"/>
      <c r="Y96" s="68"/>
      <c r="Z96"/>
      <c r="AA96"/>
      <c r="AB96"/>
      <c r="AC96"/>
      <c r="AD96"/>
    </row>
    <row r="97" spans="1:30" ht="15" thickBot="1">
      <c r="A97" s="2"/>
      <c r="B97" s="3"/>
      <c r="C97" s="14"/>
      <c r="D97" s="4"/>
      <c r="E97" s="4"/>
      <c r="F97" s="4"/>
      <c r="G97" s="4"/>
      <c r="H97" s="65"/>
      <c r="I97" s="4"/>
      <c r="J97" s="4"/>
      <c r="K97" s="4"/>
      <c r="L97" s="5"/>
      <c r="M97" s="4"/>
      <c r="N97" s="4"/>
      <c r="O97" s="4"/>
      <c r="P97" s="4"/>
      <c r="Q97" s="4"/>
      <c r="R97" s="4"/>
      <c r="S97" s="30"/>
    </row>
    <row r="98" spans="1:30" s="24" customFormat="1">
      <c r="A98" s="1">
        <f>A96+7</f>
        <v>45081</v>
      </c>
      <c r="B98" s="19">
        <f>D96+I96-P96</f>
        <v>51094.753857900352</v>
      </c>
      <c r="C98" s="73">
        <f>(B98*0.05)</f>
        <v>2554.737692895018</v>
      </c>
      <c r="D98" s="16">
        <f>B98+C98</f>
        <v>53649.49155079537</v>
      </c>
      <c r="E98" s="16">
        <f>B98/2200</f>
        <v>23.224888117227433</v>
      </c>
      <c r="F98" s="16">
        <f>E98</f>
        <v>23.224888117227433</v>
      </c>
      <c r="G98" s="111">
        <f>(D98-B98)/F98</f>
        <v>110.00000000000001</v>
      </c>
      <c r="H98" s="66">
        <f>Y43</f>
        <v>13.079977424249291</v>
      </c>
      <c r="I98" s="23"/>
      <c r="J98" s="23"/>
      <c r="K98" s="16">
        <f>D98+I98-J98</f>
        <v>53649.49155079537</v>
      </c>
      <c r="L98" s="88">
        <f>(0.7*B98)</f>
        <v>35766.327700530244</v>
      </c>
      <c r="M98" s="115">
        <f>E98*50/B98</f>
        <v>2.2727272727272728E-2</v>
      </c>
      <c r="N98" s="87"/>
      <c r="O98" s="90"/>
      <c r="P98" s="22">
        <f>IF(D98&gt;B98,D98*0.013,0)</f>
        <v>697.44339016033973</v>
      </c>
      <c r="Q98" s="20"/>
      <c r="R98" s="16">
        <f>R96+C98+I96</f>
        <v>66715.72216683111</v>
      </c>
      <c r="S98" s="29">
        <f>(R98-(B3+SUM(I3:I96)))/(B3+SUM(I3:I96))</f>
        <v>32.357861083415557</v>
      </c>
      <c r="T98" s="45"/>
      <c r="U98"/>
      <c r="V98"/>
      <c r="W98"/>
      <c r="X98"/>
      <c r="Y98" s="68"/>
      <c r="Z98"/>
      <c r="AA98"/>
      <c r="AB98"/>
      <c r="AC98"/>
      <c r="AD98"/>
    </row>
    <row r="99" spans="1:30" s="24" customFormat="1">
      <c r="A99" s="1">
        <f>A98+7</f>
        <v>45088</v>
      </c>
      <c r="B99" s="19">
        <f>D98+I98-P98</f>
        <v>52952.048160635029</v>
      </c>
      <c r="C99" s="73">
        <f t="shared" ref="C99" si="74">(B99*0.05)</f>
        <v>2647.6024080317516</v>
      </c>
      <c r="D99" s="20">
        <f>B99+C99</f>
        <v>55599.650568666781</v>
      </c>
      <c r="E99" s="16">
        <f>B99/2200</f>
        <v>24.06911280028865</v>
      </c>
      <c r="F99" s="16">
        <f>E99</f>
        <v>24.06911280028865</v>
      </c>
      <c r="G99" s="110">
        <f t="shared" ref="G99:G101" si="75">(D99-B99)/F99</f>
        <v>109.99999999999999</v>
      </c>
      <c r="H99" s="66">
        <f t="shared" ref="H99:H101" si="76">Y44</f>
        <v>13.783976295461756</v>
      </c>
      <c r="I99" s="23"/>
      <c r="J99" s="23"/>
      <c r="K99" s="20">
        <f>D99+I99-J99</f>
        <v>55599.650568666781</v>
      </c>
      <c r="L99" s="88">
        <f>(0.7*B99)</f>
        <v>37066.433712444516</v>
      </c>
      <c r="M99" s="115">
        <f>E99*50/B99</f>
        <v>2.2727272727272728E-2</v>
      </c>
      <c r="N99" s="87"/>
      <c r="O99" s="90"/>
      <c r="P99" s="22">
        <f>IF(D99&gt;B99,D99*0.013,0)</f>
        <v>722.79545739266814</v>
      </c>
      <c r="Q99" s="20"/>
      <c r="R99" s="16">
        <f>R98+C99+I98</f>
        <v>69363.324574862869</v>
      </c>
      <c r="S99" s="29">
        <f>(R99-(B3+SUM(I3:I98)))/(B3+SUM(I3:I98))</f>
        <v>33.681662287431436</v>
      </c>
      <c r="T99" s="45"/>
      <c r="U99"/>
      <c r="V99"/>
      <c r="W99"/>
      <c r="X99"/>
      <c r="Y99" s="68"/>
      <c r="Z99"/>
      <c r="AA99"/>
      <c r="AB99"/>
      <c r="AC99"/>
      <c r="AD99"/>
    </row>
    <row r="100" spans="1:30" s="24" customFormat="1">
      <c r="A100" s="1">
        <f>A99+7</f>
        <v>45095</v>
      </c>
      <c r="B100" s="19">
        <f>D99+I99-P99</f>
        <v>54876.855111274112</v>
      </c>
      <c r="C100" s="73">
        <f>(B100*0.05)</f>
        <v>2743.8427555637059</v>
      </c>
      <c r="D100" s="20">
        <f>B100+C100</f>
        <v>57620.697866837814</v>
      </c>
      <c r="E100" s="16">
        <f>B100/2200</f>
        <v>24.944025050579143</v>
      </c>
      <c r="F100" s="16">
        <f>E100</f>
        <v>24.944025050579143</v>
      </c>
      <c r="G100" s="110">
        <f t="shared" si="75"/>
        <v>109.99999999999989</v>
      </c>
      <c r="H100" s="66">
        <f t="shared" si="76"/>
        <v>14.523175110234844</v>
      </c>
      <c r="I100" s="23"/>
      <c r="J100" s="23"/>
      <c r="K100" s="20">
        <f>D100+I100-J100</f>
        <v>57620.697866837814</v>
      </c>
      <c r="L100" s="88">
        <f>(0.7*B100)</f>
        <v>38413.798577891874</v>
      </c>
      <c r="M100" s="115">
        <f t="shared" ref="M100:M101" si="77">E100*50/B100</f>
        <v>2.2727272727272728E-2</v>
      </c>
      <c r="N100" s="87"/>
      <c r="O100" s="90"/>
      <c r="P100" s="22">
        <f>IF(D100&gt;B100,D100*0.013,0)</f>
        <v>749.06907226889155</v>
      </c>
      <c r="Q100" s="20"/>
      <c r="R100" s="16">
        <f>R99+C100+I99</f>
        <v>72107.167330426571</v>
      </c>
      <c r="S100" s="29">
        <f>(R100-(B3+SUM(I3:I99)))/(B3+SUM(I3:I99))</f>
        <v>35.053583665213289</v>
      </c>
      <c r="T100" s="45"/>
      <c r="U100"/>
      <c r="V100"/>
      <c r="W100"/>
      <c r="X100"/>
      <c r="Y100" s="68"/>
      <c r="Z100"/>
      <c r="AA100"/>
      <c r="AB100"/>
      <c r="AC100"/>
      <c r="AD100"/>
    </row>
    <row r="101" spans="1:30" s="24" customFormat="1" ht="15" thickBot="1">
      <c r="A101" s="6">
        <f>A100+7</f>
        <v>45102</v>
      </c>
      <c r="B101" s="19">
        <f>D100+I100-P100</f>
        <v>56871.628794568926</v>
      </c>
      <c r="C101" s="73">
        <f>(B101*0.05)</f>
        <v>2843.5814397284466</v>
      </c>
      <c r="D101" s="20">
        <f>B101+C101</f>
        <v>59715.210234297374</v>
      </c>
      <c r="E101" s="16">
        <f>B101/2200</f>
        <v>25.850740361167695</v>
      </c>
      <c r="F101" s="16">
        <f>E101</f>
        <v>25.850740361167695</v>
      </c>
      <c r="G101" s="110">
        <f t="shared" si="75"/>
        <v>110.00000000000007</v>
      </c>
      <c r="H101" s="66">
        <f t="shared" si="76"/>
        <v>15.299333865746586</v>
      </c>
      <c r="I101" s="25"/>
      <c r="J101" s="25"/>
      <c r="K101" s="20">
        <f>D101+I101-J101</f>
        <v>59715.210234297374</v>
      </c>
      <c r="L101" s="88">
        <f>(0.7*B101)</f>
        <v>39810.140156198242</v>
      </c>
      <c r="M101" s="115">
        <f t="shared" si="77"/>
        <v>2.2727272727272728E-2</v>
      </c>
      <c r="N101" s="87"/>
      <c r="O101" s="91"/>
      <c r="P101" s="22">
        <f>IF(D101&gt;B101,D101*0.013,0)</f>
        <v>776.29773304586581</v>
      </c>
      <c r="Q101" s="20">
        <f>Q96+SUM(P98:P101)</f>
        <v>16011.836268903504</v>
      </c>
      <c r="R101" s="16">
        <f>R100+C101+I100</f>
        <v>74950.748770155013</v>
      </c>
      <c r="S101" s="29">
        <f>(R101-(B3+SUM(I3:I100)))/(B3+SUM(I3:I100))</f>
        <v>36.475374385077508</v>
      </c>
      <c r="T101" s="45"/>
      <c r="U101"/>
      <c r="V101"/>
      <c r="W101"/>
      <c r="X101"/>
      <c r="Y101" s="68"/>
      <c r="Z101"/>
      <c r="AA101"/>
      <c r="AB101"/>
      <c r="AC101"/>
      <c r="AD101"/>
    </row>
    <row r="102" spans="1:30" ht="15" thickBot="1">
      <c r="A102" s="2"/>
      <c r="B102" s="3"/>
      <c r="C102" s="4"/>
      <c r="D102" s="4"/>
      <c r="E102" s="4"/>
      <c r="F102" s="4"/>
      <c r="G102" s="4"/>
      <c r="H102" s="65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30"/>
    </row>
    <row r="103" spans="1:30" s="24" customFormat="1">
      <c r="A103" s="1">
        <f>A101+7</f>
        <v>45109</v>
      </c>
      <c r="B103" s="19">
        <f>D101+I101-P101</f>
        <v>58938.912501251507</v>
      </c>
      <c r="C103" s="73">
        <f>(B103*0.05)</f>
        <v>2946.9456250625753</v>
      </c>
      <c r="D103" s="16">
        <f>B103+C103</f>
        <v>61885.85812631408</v>
      </c>
      <c r="E103" s="16">
        <f>B103/2200</f>
        <v>26.790414773296138</v>
      </c>
      <c r="F103" s="16">
        <f>E103</f>
        <v>26.790414773296138</v>
      </c>
      <c r="G103" s="111">
        <f>(D103-B103)/F103</f>
        <v>109.99999999999994</v>
      </c>
      <c r="H103" s="66">
        <f>Y47</f>
        <v>16.114300559033918</v>
      </c>
      <c r="I103" s="23"/>
      <c r="J103" s="23"/>
      <c r="K103" s="16">
        <f>D103+I103-J103</f>
        <v>61885.85812631408</v>
      </c>
      <c r="L103" s="88">
        <f>(0.7*B103)</f>
        <v>41257.238750876051</v>
      </c>
      <c r="M103" s="115">
        <f>E103*50/B103</f>
        <v>2.2727272727272728E-2</v>
      </c>
      <c r="N103" s="87"/>
      <c r="O103" s="21"/>
      <c r="P103" s="22">
        <f>IF(D103&gt;B103,D103*0.013,0)</f>
        <v>804.51615564208305</v>
      </c>
      <c r="Q103" s="20"/>
      <c r="R103" s="16">
        <f>R101+C103+I101</f>
        <v>77897.694395217593</v>
      </c>
      <c r="S103" s="29">
        <f>(R103-(B3+SUM(I3:I101)))/(B3+SUM(I3:I101))</f>
        <v>37.948847197608799</v>
      </c>
      <c r="T103" s="45"/>
      <c r="U103"/>
      <c r="V103"/>
      <c r="W103"/>
      <c r="X103"/>
      <c r="Y103" s="68"/>
      <c r="Z103"/>
      <c r="AA103"/>
      <c r="AB103"/>
      <c r="AC103"/>
      <c r="AD103"/>
    </row>
    <row r="104" spans="1:30" s="24" customFormat="1">
      <c r="A104" s="1">
        <f>A103+7</f>
        <v>45116</v>
      </c>
      <c r="B104" s="19">
        <f>D103+I103-P103</f>
        <v>61081.341970671994</v>
      </c>
      <c r="C104" s="73">
        <f t="shared" ref="C104" si="78">(B104*0.05)</f>
        <v>3054.0670985336001</v>
      </c>
      <c r="D104" s="20">
        <f>B104+C104</f>
        <v>64135.409069205591</v>
      </c>
      <c r="E104" s="16">
        <f>B104/2200</f>
        <v>27.764246350305452</v>
      </c>
      <c r="F104" s="16">
        <f>E104</f>
        <v>27.764246350305452</v>
      </c>
      <c r="G104" s="110">
        <f t="shared" ref="G104:G106" si="79">(D104-B104)/F104</f>
        <v>109.99999999999989</v>
      </c>
      <c r="H104" s="66">
        <f t="shared" ref="H104:H106" si="80">Y48</f>
        <v>16.970015586985614</v>
      </c>
      <c r="I104" s="23"/>
      <c r="J104" s="23"/>
      <c r="K104" s="20">
        <f>D104+I104-J104</f>
        <v>64135.409069205591</v>
      </c>
      <c r="L104" s="88">
        <f>(0.7*B104)</f>
        <v>42756.939379470394</v>
      </c>
      <c r="M104" s="115">
        <f>E104*50/B104</f>
        <v>2.2727272727272728E-2</v>
      </c>
      <c r="N104" s="87"/>
      <c r="O104" s="21"/>
      <c r="P104" s="22">
        <f>IF(D104&gt;B104,D104*0.013,0)</f>
        <v>833.7603178996726</v>
      </c>
      <c r="Q104" s="20"/>
      <c r="R104" s="16">
        <f>R103+C104+I103</f>
        <v>80951.761493751197</v>
      </c>
      <c r="S104" s="29">
        <f>(R104-(B3+SUM(I3:I103)))/(B3+SUM(I3:I103))</f>
        <v>39.475880746875596</v>
      </c>
      <c r="T104" s="45"/>
      <c r="U104"/>
      <c r="V104"/>
      <c r="W104"/>
      <c r="X104"/>
      <c r="Y104" s="68"/>
      <c r="Z104"/>
      <c r="AA104"/>
      <c r="AB104"/>
      <c r="AC104"/>
      <c r="AD104"/>
    </row>
    <row r="105" spans="1:30" s="24" customFormat="1">
      <c r="A105" s="1">
        <f>A104+7</f>
        <v>45123</v>
      </c>
      <c r="B105" s="19">
        <f>D104+I104-P104</f>
        <v>63301.648751305918</v>
      </c>
      <c r="C105" s="73">
        <f>(B105*0.05)</f>
        <v>3165.082437565296</v>
      </c>
      <c r="D105" s="20">
        <f>B105+C105</f>
        <v>66466.731188871214</v>
      </c>
      <c r="E105" s="16">
        <f>B105/2200</f>
        <v>28.773476705139053</v>
      </c>
      <c r="F105" s="16">
        <f>E105</f>
        <v>28.773476705139053</v>
      </c>
      <c r="G105" s="110">
        <f t="shared" si="79"/>
        <v>109.99999999999999</v>
      </c>
      <c r="H105" s="66">
        <f t="shared" si="80"/>
        <v>17.868516366334894</v>
      </c>
      <c r="I105" s="23"/>
      <c r="J105" s="23"/>
      <c r="K105" s="20">
        <f>D105+I105-J105</f>
        <v>66466.731188871214</v>
      </c>
      <c r="L105" s="88">
        <f>(0.7*B105)</f>
        <v>44311.154125914138</v>
      </c>
      <c r="M105" s="115">
        <f t="shared" ref="M105:M106" si="81">E105*50/B105</f>
        <v>2.2727272727272728E-2</v>
      </c>
      <c r="N105" s="87"/>
      <c r="O105" s="21"/>
      <c r="P105" s="22">
        <f>IF(D105&gt;B105,D105*0.013,0)</f>
        <v>864.06750545532577</v>
      </c>
      <c r="Q105" s="20"/>
      <c r="R105" s="16">
        <f>R104+C105+I104</f>
        <v>84116.8439313165</v>
      </c>
      <c r="S105" s="29">
        <f>(R105-(B3+SUM(I3:I104)))/(B3+SUM(I3:I104))</f>
        <v>41.058421965658248</v>
      </c>
      <c r="T105" s="45"/>
      <c r="U105"/>
      <c r="V105"/>
      <c r="W105"/>
      <c r="X105"/>
      <c r="Y105" s="68"/>
      <c r="Z105"/>
      <c r="AA105"/>
      <c r="AB105"/>
      <c r="AC105"/>
      <c r="AD105"/>
    </row>
    <row r="106" spans="1:30" s="24" customFormat="1" ht="15" thickBot="1">
      <c r="A106" s="1">
        <f>A105+7</f>
        <v>45130</v>
      </c>
      <c r="B106" s="19">
        <f>D105+I105-P105</f>
        <v>65602.663683415885</v>
      </c>
      <c r="C106" s="73">
        <f>(B106*0.05)</f>
        <v>3280.1331841707943</v>
      </c>
      <c r="D106" s="20">
        <f>B106+C106</f>
        <v>68882.796867586672</v>
      </c>
      <c r="E106" s="16">
        <f>B106/2200</f>
        <v>29.819392583370856</v>
      </c>
      <c r="F106" s="16">
        <f>E106</f>
        <v>29.819392583370856</v>
      </c>
      <c r="G106" s="110">
        <f t="shared" si="79"/>
        <v>109.99999999999976</v>
      </c>
      <c r="H106" s="66">
        <f t="shared" si="80"/>
        <v>18.811942184651638</v>
      </c>
      <c r="I106" s="23"/>
      <c r="J106" s="23"/>
      <c r="K106" s="20">
        <f>D106+I106-J106</f>
        <v>68882.796867586672</v>
      </c>
      <c r="L106" s="88">
        <f>(0.7*B106)</f>
        <v>45921.86457839112</v>
      </c>
      <c r="M106" s="115">
        <f t="shared" si="81"/>
        <v>2.2727272727272724E-2</v>
      </c>
      <c r="N106" s="87"/>
      <c r="O106" s="27"/>
      <c r="P106" s="22">
        <f>IF(D106&gt;B106,D106*0.013,0)</f>
        <v>895.47635927862666</v>
      </c>
      <c r="Q106" s="20">
        <f>Q101+SUM(P103:P106)</f>
        <v>19409.656607179211</v>
      </c>
      <c r="R106" s="16">
        <f>R105+C106+I105</f>
        <v>87396.977115487301</v>
      </c>
      <c r="S106" s="29">
        <f>(R106-(B3+SUM(I3:I105)))/(B3+SUM(I3:I105))</f>
        <v>42.698488557743651</v>
      </c>
      <c r="T106" s="45"/>
      <c r="U106"/>
      <c r="V106"/>
      <c r="W106"/>
      <c r="X106"/>
      <c r="Y106" s="68"/>
      <c r="Z106"/>
      <c r="AA106"/>
      <c r="AB106"/>
      <c r="AC106"/>
      <c r="AD106"/>
    </row>
    <row r="107" spans="1:30" ht="15" thickBot="1">
      <c r="A107" s="2"/>
      <c r="B107" s="3"/>
      <c r="C107" s="14"/>
      <c r="D107" s="4"/>
      <c r="E107" s="4"/>
      <c r="F107" s="4"/>
      <c r="G107" s="4"/>
      <c r="H107" s="65"/>
      <c r="I107" s="4"/>
      <c r="J107" s="4"/>
      <c r="K107" s="4"/>
      <c r="L107" s="5"/>
      <c r="M107" s="4"/>
      <c r="N107" s="4"/>
      <c r="O107" s="4"/>
      <c r="P107" s="4"/>
      <c r="Q107" s="4"/>
      <c r="R107" s="4"/>
      <c r="S107" s="30"/>
    </row>
    <row r="108" spans="1:30" s="24" customFormat="1">
      <c r="A108" s="1">
        <f>A106+7</f>
        <v>45137</v>
      </c>
      <c r="B108" s="19">
        <f>D106+I106-P106</f>
        <v>67987.320508308039</v>
      </c>
      <c r="C108" s="73">
        <f>(B108*0.05)</f>
        <v>3399.366025415402</v>
      </c>
      <c r="D108" s="16">
        <f>B108+C108</f>
        <v>71386.686533723434</v>
      </c>
      <c r="E108" s="16">
        <f>B108/2200</f>
        <v>30.903327503776381</v>
      </c>
      <c r="F108" s="16">
        <f>E108</f>
        <v>30.903327503776381</v>
      </c>
      <c r="G108" s="111">
        <f>(D108-B108)/F108</f>
        <v>109.99999999999976</v>
      </c>
      <c r="H108" s="66">
        <f>Y51</f>
        <v>19.80253929388422</v>
      </c>
      <c r="I108" s="23"/>
      <c r="J108" s="23"/>
      <c r="K108" s="16">
        <f>D108+I108-J108</f>
        <v>71386.686533723434</v>
      </c>
      <c r="L108" s="88">
        <f>(0.7*B108)</f>
        <v>47591.124355815627</v>
      </c>
      <c r="M108" s="115">
        <f>E108*50/B108</f>
        <v>2.2727272727272728E-2</v>
      </c>
      <c r="N108" s="87"/>
      <c r="O108" s="90"/>
      <c r="P108" s="22">
        <f>IF(D108&gt;B108,D108*0.013,0)</f>
        <v>928.02692493840459</v>
      </c>
      <c r="Q108" s="20"/>
      <c r="R108" s="16">
        <f>R106+C108+I106</f>
        <v>90796.343140902696</v>
      </c>
      <c r="S108" s="29">
        <f>(R108-(B3+SUM(I3:I106)))/(B3+SUM(I3:I106))</f>
        <v>44.398171570451346</v>
      </c>
      <c r="T108" s="45"/>
      <c r="U108"/>
      <c r="V108"/>
      <c r="W108"/>
      <c r="X108"/>
      <c r="Y108" s="68"/>
      <c r="Z108"/>
      <c r="AA108"/>
      <c r="AB108"/>
      <c r="AC108"/>
      <c r="AD108"/>
    </row>
    <row r="109" spans="1:30" s="24" customFormat="1">
      <c r="A109" s="1">
        <f>A108+7</f>
        <v>45144</v>
      </c>
      <c r="B109" s="19">
        <f>D108+I108-P108</f>
        <v>70458.659608785034</v>
      </c>
      <c r="C109" s="73">
        <f t="shared" ref="C109" si="82">(B109*0.05)</f>
        <v>3522.9329804392519</v>
      </c>
      <c r="D109" s="20">
        <f>B109+C109</f>
        <v>73981.592589224281</v>
      </c>
      <c r="E109" s="16">
        <f>B109/2200</f>
        <v>32.02666345853865</v>
      </c>
      <c r="F109" s="16">
        <f>E109</f>
        <v>32.02666345853865</v>
      </c>
      <c r="G109" s="110">
        <f t="shared" ref="G109:G111" si="83">(D109-B109)/F109</f>
        <v>109.99999999999987</v>
      </c>
      <c r="H109" s="66">
        <f t="shared" ref="H109:H111" si="84">Y52</f>
        <v>20.842666258578429</v>
      </c>
      <c r="I109" s="23"/>
      <c r="J109" s="23"/>
      <c r="K109" s="20">
        <f>D109+I109-J109</f>
        <v>73981.592589224281</v>
      </c>
      <c r="L109" s="88">
        <f>(0.7*B109)</f>
        <v>49321.061726149521</v>
      </c>
      <c r="M109" s="115">
        <f>E109*50/B109</f>
        <v>2.2727272727272728E-2</v>
      </c>
      <c r="N109" s="87"/>
      <c r="O109" s="90"/>
      <c r="P109" s="22">
        <f>IF(D109&gt;B109,D109*0.013,0)</f>
        <v>961.76070365991563</v>
      </c>
      <c r="Q109" s="20"/>
      <c r="R109" s="16">
        <f>R108+C109+I108</f>
        <v>94319.276121341944</v>
      </c>
      <c r="S109" s="29">
        <f>(R109-(B3+SUM(I3:I108)))/(B3+SUM(I3:I108))</f>
        <v>46.159638060670972</v>
      </c>
      <c r="T109" s="45"/>
      <c r="U109"/>
      <c r="V109"/>
      <c r="W109"/>
      <c r="X109"/>
      <c r="Y109" s="68"/>
      <c r="Z109"/>
      <c r="AA109"/>
      <c r="AB109"/>
      <c r="AC109"/>
      <c r="AD109"/>
    </row>
    <row r="110" spans="1:30" s="24" customFormat="1">
      <c r="A110" s="1">
        <f>A109+7</f>
        <v>45151</v>
      </c>
      <c r="B110" s="19">
        <f>D109+I109-P109</f>
        <v>73019.831885564359</v>
      </c>
      <c r="C110" s="73">
        <f>(B110*0.05)</f>
        <v>3650.9915942782181</v>
      </c>
      <c r="D110" s="20">
        <f>B110+C110</f>
        <v>76670.823479842584</v>
      </c>
      <c r="E110" s="16">
        <f>B110/2200</f>
        <v>33.19083267525653</v>
      </c>
      <c r="F110" s="16">
        <f>E110</f>
        <v>33.19083267525653</v>
      </c>
      <c r="G110" s="110">
        <f t="shared" si="83"/>
        <v>110.00000000000018</v>
      </c>
      <c r="H110" s="66">
        <f t="shared" si="84"/>
        <v>21.934799571507348</v>
      </c>
      <c r="I110" s="23"/>
      <c r="J110" s="23"/>
      <c r="K110" s="20">
        <f>D110+I110-J110</f>
        <v>76670.823479842584</v>
      </c>
      <c r="L110" s="88">
        <f>(0.7*B110)</f>
        <v>51113.882319895049</v>
      </c>
      <c r="M110" s="115">
        <f t="shared" ref="M110:M111" si="85">E110*50/B110</f>
        <v>2.2727272727272728E-2</v>
      </c>
      <c r="N110" s="87"/>
      <c r="O110" s="90"/>
      <c r="P110" s="22">
        <f>IF(D110&gt;B110,D110*0.013,0)</f>
        <v>996.72070523795355</v>
      </c>
      <c r="Q110" s="20"/>
      <c r="R110" s="16">
        <f>R109+C110+I109</f>
        <v>97970.267715620168</v>
      </c>
      <c r="S110" s="29">
        <f>(R110-(B3+SUM(I3:I109)))/(B3+SUM(I3:I109))</f>
        <v>47.985133857810084</v>
      </c>
      <c r="T110" s="45"/>
      <c r="U110"/>
      <c r="V110"/>
      <c r="W110"/>
      <c r="X110"/>
      <c r="Y110" s="68"/>
      <c r="Z110"/>
      <c r="AA110"/>
      <c r="AB110"/>
      <c r="AC110"/>
      <c r="AD110"/>
    </row>
    <row r="111" spans="1:30" s="24" customFormat="1" ht="15" thickBot="1">
      <c r="A111" s="6">
        <f>A110+7</f>
        <v>45158</v>
      </c>
      <c r="B111" s="19">
        <f>D110+I110-P110</f>
        <v>75674.102774604631</v>
      </c>
      <c r="C111" s="73">
        <f>(B111*0.05)</f>
        <v>3783.7051387302317</v>
      </c>
      <c r="D111" s="20">
        <f>B111+C111</f>
        <v>79457.807913334866</v>
      </c>
      <c r="E111" s="16">
        <f>B111/2200</f>
        <v>34.397319443002104</v>
      </c>
      <c r="F111" s="16">
        <f>E111</f>
        <v>34.397319443002104</v>
      </c>
      <c r="G111" s="110">
        <f t="shared" si="83"/>
        <v>110.00000000000009</v>
      </c>
      <c r="H111" s="66">
        <f t="shared" si="84"/>
        <v>23.081539550082713</v>
      </c>
      <c r="I111" s="25"/>
      <c r="J111" s="25"/>
      <c r="K111" s="20">
        <f>D111+I111-J111</f>
        <v>79457.807913334866</v>
      </c>
      <c r="L111" s="88">
        <f>(0.7*B111)</f>
        <v>52971.871942223239</v>
      </c>
      <c r="M111" s="115">
        <f t="shared" si="85"/>
        <v>2.2727272727272724E-2</v>
      </c>
      <c r="N111" s="87"/>
      <c r="O111" s="91"/>
      <c r="P111" s="22">
        <f>IF(D111&gt;B111,D111*0.013,0)</f>
        <v>1032.9515028733531</v>
      </c>
      <c r="Q111" s="20">
        <f>Q106+SUM(P108:P111)</f>
        <v>23329.116443888837</v>
      </c>
      <c r="R111" s="16">
        <f>R110+C111+I110</f>
        <v>101753.9728543504</v>
      </c>
      <c r="S111" s="29">
        <f>(R111-(B3+SUM(I3:I110)))/(B3+SUM(I3:I110))</f>
        <v>49.876986427175204</v>
      </c>
      <c r="T111" s="45"/>
      <c r="U111"/>
      <c r="V111"/>
      <c r="W111"/>
      <c r="X111"/>
      <c r="Y111" s="68"/>
      <c r="Z111"/>
      <c r="AA111"/>
      <c r="AB111"/>
      <c r="AC111"/>
      <c r="AD111"/>
    </row>
    <row r="112" spans="1:30" ht="15" thickBot="1">
      <c r="A112" s="2"/>
      <c r="B112" s="3"/>
      <c r="C112" s="14"/>
      <c r="D112" s="4"/>
      <c r="E112" s="4"/>
      <c r="F112" s="4"/>
      <c r="G112" s="4"/>
      <c r="H112" s="65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30"/>
    </row>
    <row r="113" spans="1:30" s="24" customFormat="1">
      <c r="A113" s="1">
        <f>A111+7</f>
        <v>45165</v>
      </c>
      <c r="B113" s="19">
        <f>D111+I111-P111</f>
        <v>78424.856410461507</v>
      </c>
      <c r="C113" s="73">
        <f>(B113*0.05)</f>
        <v>3921.2428205230754</v>
      </c>
      <c r="D113" s="16">
        <f>B113+C113</f>
        <v>82346.099230984575</v>
      </c>
      <c r="E113" s="16">
        <f>B113/2200</f>
        <v>35.647662004755233</v>
      </c>
      <c r="F113" s="16">
        <f>E113</f>
        <v>35.647662004755233</v>
      </c>
      <c r="G113" s="111">
        <f>(D113-B113)/F113</f>
        <v>109.99999999999979</v>
      </c>
      <c r="H113" s="66">
        <f>Y55</f>
        <v>24.28561652758685</v>
      </c>
      <c r="I113" s="23"/>
      <c r="J113" s="23"/>
      <c r="K113" s="16">
        <f>D113+I113-J113</f>
        <v>82346.099230984575</v>
      </c>
      <c r="L113" s="88">
        <f>(0.7*B113)</f>
        <v>54897.399487323055</v>
      </c>
      <c r="M113" s="115">
        <f>E113*50/B113</f>
        <v>2.2727272727272731E-2</v>
      </c>
      <c r="N113" s="87"/>
      <c r="O113" s="90"/>
      <c r="P113" s="22">
        <f>IF(D113&gt;B113,D113*0.023,0)</f>
        <v>1893.9602823126452</v>
      </c>
      <c r="Q113" s="20"/>
      <c r="R113" s="16">
        <f>R111+C113+I111</f>
        <v>105675.21567487347</v>
      </c>
      <c r="S113" s="29">
        <f>(R113-(B3+SUM(I3:I111)))/(B3+SUM(I3:I111))</f>
        <v>51.837607837436735</v>
      </c>
      <c r="T113" s="45"/>
      <c r="U113"/>
      <c r="V113"/>
      <c r="W113"/>
      <c r="X113"/>
      <c r="Y113" s="68"/>
      <c r="Z113"/>
      <c r="AA113"/>
      <c r="AB113"/>
      <c r="AC113"/>
      <c r="AD113"/>
    </row>
    <row r="114" spans="1:30" s="24" customFormat="1">
      <c r="A114" s="1">
        <f>A113+7</f>
        <v>45172</v>
      </c>
      <c r="B114" s="19">
        <f>D113+I113-P113</f>
        <v>80452.138948671927</v>
      </c>
      <c r="C114" s="73">
        <f t="shared" ref="C114" si="86">(B114*0.05)</f>
        <v>4022.6069474335964</v>
      </c>
      <c r="D114" s="20">
        <f>B114+C114</f>
        <v>84474.745896105524</v>
      </c>
      <c r="E114" s="16">
        <f>B114/2200</f>
        <v>36.569154067578147</v>
      </c>
      <c r="F114" s="16">
        <f>E114</f>
        <v>36.569154067578147</v>
      </c>
      <c r="G114" s="110">
        <f t="shared" ref="G114:G116" si="87">(D114-B114)/F114</f>
        <v>110</v>
      </c>
      <c r="H114" s="66">
        <f t="shared" ref="H114:H116" si="88">Y56</f>
        <v>25.549897353966195</v>
      </c>
      <c r="I114" s="23"/>
      <c r="J114" s="23"/>
      <c r="K114" s="20">
        <f>D114+I114-J114</f>
        <v>84474.745896105524</v>
      </c>
      <c r="L114" s="88">
        <f>(0.7*B114)</f>
        <v>56316.497264070349</v>
      </c>
      <c r="M114" s="115">
        <f>E114*50/B114</f>
        <v>2.2727272727272728E-2</v>
      </c>
      <c r="N114" s="87"/>
      <c r="O114" s="90"/>
      <c r="P114" s="22">
        <f>IF(D114&gt;B114,D114*0.023,0)</f>
        <v>1942.919155610427</v>
      </c>
      <c r="Q114" s="20"/>
      <c r="R114" s="16">
        <f>R113+C114+I113</f>
        <v>109697.82262230707</v>
      </c>
      <c r="S114" s="29">
        <f>(R114-(B3+SUM(I3:I113)))/(B3+SUM(I3:I113))</f>
        <v>53.848911311153536</v>
      </c>
      <c r="T114" s="45"/>
      <c r="U114"/>
      <c r="V114"/>
      <c r="W114"/>
      <c r="X114"/>
      <c r="Y114" s="68"/>
      <c r="Z114"/>
      <c r="AA114"/>
      <c r="AB114"/>
      <c r="AC114"/>
      <c r="AD114"/>
    </row>
    <row r="115" spans="1:30" s="24" customFormat="1">
      <c r="A115" s="1">
        <f>A114+7</f>
        <v>45179</v>
      </c>
      <c r="B115" s="19">
        <f>D114+I114-P114</f>
        <v>82531.826740495104</v>
      </c>
      <c r="C115" s="73">
        <f>(B115*0.05)</f>
        <v>4126.5913370247554</v>
      </c>
      <c r="D115" s="20">
        <f>B115+C115</f>
        <v>86658.418077519862</v>
      </c>
      <c r="E115" s="16">
        <f>B115/2200</f>
        <v>37.51446670022505</v>
      </c>
      <c r="F115" s="16">
        <f>E115</f>
        <v>37.51446670022505</v>
      </c>
      <c r="G115" s="110">
        <f t="shared" si="87"/>
        <v>110.00000000000007</v>
      </c>
      <c r="H115" s="66">
        <f t="shared" si="88"/>
        <v>26.877392221664504</v>
      </c>
      <c r="I115" s="23"/>
      <c r="J115" s="23"/>
      <c r="K115" s="20">
        <f>D115+I115-J115</f>
        <v>86658.418077519862</v>
      </c>
      <c r="L115" s="88">
        <f>(0.7*B115)</f>
        <v>57772.27871834657</v>
      </c>
      <c r="M115" s="115">
        <f t="shared" ref="M115:M116" si="89">E115*50/B115</f>
        <v>2.2727272727272728E-2</v>
      </c>
      <c r="N115" s="87"/>
      <c r="O115" s="90"/>
      <c r="P115" s="22">
        <f>IF(D115&gt;B115,D115*0.023,0)</f>
        <v>1993.1436157829569</v>
      </c>
      <c r="Q115" s="20"/>
      <c r="R115" s="16">
        <f>R114+C115+I114</f>
        <v>113824.41395933183</v>
      </c>
      <c r="S115" s="29">
        <f>(R115-(B3+SUM(I3:I114)))/(B3+SUM(I3:I114))</f>
        <v>55.91220697966591</v>
      </c>
      <c r="T115" s="45"/>
      <c r="U115"/>
      <c r="V115"/>
      <c r="W115"/>
      <c r="X115"/>
      <c r="Y115" s="68"/>
      <c r="Z115"/>
      <c r="AA115"/>
      <c r="AB115"/>
      <c r="AC115"/>
      <c r="AD115"/>
    </row>
    <row r="116" spans="1:30" s="24" customFormat="1" ht="15" thickBot="1">
      <c r="A116" s="6">
        <f>A115+7</f>
        <v>45186</v>
      </c>
      <c r="B116" s="19">
        <f>D115+I115-P115</f>
        <v>84665.274461736903</v>
      </c>
      <c r="C116" s="73">
        <f>(B116*0.05)</f>
        <v>4233.2637230868449</v>
      </c>
      <c r="D116" s="20">
        <f>B116+C116</f>
        <v>88898.538184823745</v>
      </c>
      <c r="E116" s="16">
        <f>B116/2200</f>
        <v>38.484215664425868</v>
      </c>
      <c r="F116" s="16">
        <f>E116</f>
        <v>38.484215664425868</v>
      </c>
      <c r="G116" s="110">
        <f t="shared" si="87"/>
        <v>109.99999999999991</v>
      </c>
      <c r="H116" s="66">
        <f t="shared" si="88"/>
        <v>28.271261832747729</v>
      </c>
      <c r="I116" s="25"/>
      <c r="J116" s="25"/>
      <c r="K116" s="20">
        <f>D116+I116-J116</f>
        <v>88898.538184823745</v>
      </c>
      <c r="L116" s="88">
        <f>(0.7*B116)</f>
        <v>59265.692123215827</v>
      </c>
      <c r="M116" s="115">
        <f t="shared" si="89"/>
        <v>2.2727272727272731E-2</v>
      </c>
      <c r="N116" s="87"/>
      <c r="O116" s="91"/>
      <c r="P116" s="22">
        <f>IF(D116&gt;B116,D116*0.023,0)</f>
        <v>2044.6663782509461</v>
      </c>
      <c r="Q116" s="20">
        <f>Q111+SUM(P113:P116)</f>
        <v>31203.805875845814</v>
      </c>
      <c r="R116" s="16">
        <f>R115+C116+I115</f>
        <v>118057.67768241867</v>
      </c>
      <c r="S116" s="29">
        <f>(R116-(B3+SUM(I3:I115)))/(B3+SUM(I3:I115))</f>
        <v>58.028838841209335</v>
      </c>
      <c r="T116" s="45"/>
      <c r="U116"/>
      <c r="V116"/>
      <c r="W116"/>
      <c r="X116"/>
      <c r="Y116" s="68"/>
      <c r="Z116"/>
      <c r="AA116"/>
      <c r="AB116"/>
      <c r="AC116"/>
      <c r="AD116"/>
    </row>
    <row r="117" spans="1:30" ht="15" thickBot="1">
      <c r="A117" s="2"/>
      <c r="B117" s="3"/>
      <c r="C117" s="4"/>
      <c r="D117" s="4"/>
      <c r="E117" s="4"/>
      <c r="F117" s="4"/>
      <c r="G117" s="4"/>
      <c r="H117" s="65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30"/>
    </row>
    <row r="118" spans="1:30" s="24" customFormat="1">
      <c r="A118" s="32">
        <f>A116+7</f>
        <v>45193</v>
      </c>
      <c r="B118" s="33">
        <f>D116+I116-P116</f>
        <v>86853.871806572803</v>
      </c>
      <c r="C118" s="74">
        <f>(B118*0.05)</f>
        <v>4342.6935903286403</v>
      </c>
      <c r="D118" s="34">
        <f>B118+C118</f>
        <v>91196.565396901438</v>
      </c>
      <c r="E118" s="34">
        <f>B118/2200</f>
        <v>39.479032639351274</v>
      </c>
      <c r="F118" s="34">
        <f>E118</f>
        <v>39.479032639351274</v>
      </c>
      <c r="G118" s="112">
        <f>(D118-B118)/F118</f>
        <v>109.99999999999989</v>
      </c>
      <c r="H118" s="69">
        <f>Y59</f>
        <v>29.734824924385112</v>
      </c>
      <c r="I118" s="35"/>
      <c r="J118" s="35"/>
      <c r="K118" s="34">
        <f>D118+I118-J118</f>
        <v>91196.565396901438</v>
      </c>
      <c r="L118" s="93">
        <f>(0.7*B118)</f>
        <v>60797.710264600959</v>
      </c>
      <c r="M118" s="114">
        <f>E118*50/B118</f>
        <v>2.2727272727272728E-2</v>
      </c>
      <c r="N118" s="95"/>
      <c r="O118" s="92"/>
      <c r="P118" s="36">
        <f>IF(D118&gt;B118,D118*0.023,0)</f>
        <v>2097.5210041287332</v>
      </c>
      <c r="Q118" s="37"/>
      <c r="R118" s="34">
        <f>R116+C118+I116</f>
        <v>122400.3712727473</v>
      </c>
      <c r="S118" s="40">
        <f>(R118-(B3+SUM(I3:I116)))/(B3+SUM(I3:I116))</f>
        <v>60.200185636373654</v>
      </c>
      <c r="T118" s="45"/>
      <c r="U118"/>
      <c r="V118"/>
      <c r="W118"/>
      <c r="X118"/>
      <c r="Y118" s="68"/>
      <c r="Z118"/>
      <c r="AA118"/>
      <c r="AB118"/>
      <c r="AC118"/>
      <c r="AD118"/>
    </row>
    <row r="119" spans="1:30" s="24" customFormat="1">
      <c r="A119" s="1">
        <f>A118+7</f>
        <v>45200</v>
      </c>
      <c r="B119" s="19">
        <f>D118+I118-P118</f>
        <v>89099.044392772703</v>
      </c>
      <c r="C119" s="73">
        <f t="shared" ref="C119" si="90">(B119*0.05)</f>
        <v>4454.9522196386351</v>
      </c>
      <c r="D119" s="20">
        <f>B119+C119</f>
        <v>93553.996612411342</v>
      </c>
      <c r="E119" s="16">
        <f>B119/2200</f>
        <v>40.499565633078504</v>
      </c>
      <c r="F119" s="16">
        <f>E119</f>
        <v>40.499565633078504</v>
      </c>
      <c r="G119" s="110">
        <f t="shared" ref="G119:G121" si="91">(D119-B119)/F119</f>
        <v>110.00000000000009</v>
      </c>
      <c r="H119" s="66">
        <f t="shared" ref="H119:H121" si="92">Y60</f>
        <v>31.27156617060437</v>
      </c>
      <c r="I119" s="23"/>
      <c r="J119" s="23"/>
      <c r="K119" s="20">
        <f>D119+I119-J119</f>
        <v>93553.996612411342</v>
      </c>
      <c r="L119" s="88">
        <f>(0.7*B119)</f>
        <v>62369.331074940885</v>
      </c>
      <c r="M119" s="115">
        <f>E119*50/B119</f>
        <v>2.2727272727272728E-2</v>
      </c>
      <c r="N119" s="87"/>
      <c r="O119" s="90"/>
      <c r="P119" s="22">
        <f>IF(D119&gt;B119,D119*0.023,0)</f>
        <v>2151.7419220854608</v>
      </c>
      <c r="Q119" s="20"/>
      <c r="R119" s="16">
        <f>R118+C119+I118</f>
        <v>126855.32349238594</v>
      </c>
      <c r="S119" s="29">
        <f>(R119-(B3+SUM(I3:I118)))/(B3+SUM(I3:I118))</f>
        <v>62.427661746192967</v>
      </c>
      <c r="T119" s="45"/>
      <c r="U119"/>
      <c r="V119"/>
      <c r="W119"/>
      <c r="X119"/>
      <c r="Y119" s="68"/>
      <c r="Z119"/>
      <c r="AA119"/>
      <c r="AB119"/>
      <c r="AC119"/>
      <c r="AD119"/>
    </row>
    <row r="120" spans="1:30" s="24" customFormat="1">
      <c r="A120" s="1">
        <f>A119+7</f>
        <v>45207</v>
      </c>
      <c r="B120" s="19">
        <f>D119+I119-P119</f>
        <v>91402.254690325877</v>
      </c>
      <c r="C120" s="73">
        <f>(B120*0.05)</f>
        <v>4570.112734516294</v>
      </c>
      <c r="D120" s="20">
        <f>B120+C120</f>
        <v>95972.367424842174</v>
      </c>
      <c r="E120" s="16">
        <f>B120/2200</f>
        <v>41.546479404693578</v>
      </c>
      <c r="F120" s="16">
        <f>E120</f>
        <v>41.546479404693578</v>
      </c>
      <c r="G120" s="110">
        <f t="shared" si="91"/>
        <v>110.00000000000007</v>
      </c>
      <c r="H120" s="66">
        <f t="shared" si="92"/>
        <v>32.885144479134588</v>
      </c>
      <c r="I120" s="23"/>
      <c r="J120" s="23"/>
      <c r="K120" s="20">
        <f>D120+I120-J120</f>
        <v>95972.367424842174</v>
      </c>
      <c r="L120" s="88">
        <f>(0.7*B120)</f>
        <v>63981.578283228111</v>
      </c>
      <c r="M120" s="115">
        <f t="shared" ref="M120:M121" si="93">E120*50/B120</f>
        <v>2.2727272727272728E-2</v>
      </c>
      <c r="N120" s="87"/>
      <c r="O120" s="90"/>
      <c r="P120" s="22">
        <f>IF(D120&gt;B120,D120*0.023,0)</f>
        <v>2207.3644507713698</v>
      </c>
      <c r="Q120" s="20"/>
      <c r="R120" s="16">
        <f>R119+C120+I119</f>
        <v>131425.43622690224</v>
      </c>
      <c r="S120" s="29">
        <f>(R120-(B3+SUM(I3:I119)))/(B3+SUM(I3:I119))</f>
        <v>64.712718113451118</v>
      </c>
      <c r="T120" s="45"/>
      <c r="U120"/>
      <c r="V120"/>
      <c r="W120"/>
      <c r="X120"/>
      <c r="Y120" s="68"/>
      <c r="Z120"/>
      <c r="AA120"/>
      <c r="AB120"/>
      <c r="AC120"/>
      <c r="AD120"/>
    </row>
    <row r="121" spans="1:30" s="24" customFormat="1" ht="15" thickBot="1">
      <c r="A121" s="6">
        <f>A120+7</f>
        <v>45214</v>
      </c>
      <c r="B121" s="38">
        <f>D120+I120-P120</f>
        <v>93765.002974070798</v>
      </c>
      <c r="C121" s="75">
        <f>(B121*0.05)</f>
        <v>4688.2501487035397</v>
      </c>
      <c r="D121" s="39">
        <f>B121+C121</f>
        <v>98453.253122774331</v>
      </c>
      <c r="E121" s="41">
        <f>B121/2200</f>
        <v>42.620455897304907</v>
      </c>
      <c r="F121" s="41">
        <f>E121</f>
        <v>42.620455897304907</v>
      </c>
      <c r="G121" s="113">
        <f t="shared" si="91"/>
        <v>109.99999999999984</v>
      </c>
      <c r="H121" s="67">
        <f t="shared" si="92"/>
        <v>34.579401703091314</v>
      </c>
      <c r="I121" s="25"/>
      <c r="J121" s="25"/>
      <c r="K121" s="39">
        <f>D121+I121-J121</f>
        <v>98453.253122774331</v>
      </c>
      <c r="L121" s="94">
        <f>(0.7*B121)</f>
        <v>65635.502081849554</v>
      </c>
      <c r="M121" s="116">
        <f t="shared" si="93"/>
        <v>2.2727272727272728E-2</v>
      </c>
      <c r="N121" s="96"/>
      <c r="O121" s="91"/>
      <c r="P121" s="26">
        <f>IF(D121&gt;B121,D121*0.023,0)</f>
        <v>2264.4248218238095</v>
      </c>
      <c r="Q121" s="39">
        <f>Q116+SUM(P118:P121)</f>
        <v>39924.858074655189</v>
      </c>
      <c r="R121" s="41">
        <f>R120+C121+I120</f>
        <v>136113.68637560579</v>
      </c>
      <c r="S121" s="42">
        <f>(R121-(B3+SUM(I3:I120)))/(B3+SUM(I3:I120))</f>
        <v>67.056843187802897</v>
      </c>
      <c r="T121" s="45"/>
      <c r="U121"/>
      <c r="V121"/>
      <c r="W121"/>
      <c r="X121"/>
      <c r="Y121" s="68"/>
      <c r="Z121"/>
      <c r="AA121"/>
      <c r="AB121"/>
      <c r="AC121"/>
      <c r="AD121"/>
    </row>
  </sheetData>
  <mergeCells count="4">
    <mergeCell ref="T1:X1"/>
    <mergeCell ref="Y1:AD1"/>
    <mergeCell ref="AE1:AF1"/>
    <mergeCell ref="AE9:AF9"/>
  </mergeCells>
  <conditionalFormatting sqref="AF1:AF7">
    <cfRule type="cellIs" dxfId="52" priority="53" operator="lessThan">
      <formula>0</formula>
    </cfRule>
  </conditionalFormatting>
  <conditionalFormatting sqref="AF10:AF15">
    <cfRule type="cellIs" dxfId="51" priority="52" operator="lessThan">
      <formula>0</formula>
    </cfRule>
  </conditionalFormatting>
  <conditionalFormatting sqref="AF9">
    <cfRule type="cellIs" dxfId="50" priority="51" operator="lessThan">
      <formula>0</formula>
    </cfRule>
  </conditionalFormatting>
  <conditionalFormatting sqref="G5:G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8:G1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3:G1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8:G2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23:G2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28:G3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33:G3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38:G4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43:G4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48:G5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53:G5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58:G6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63:G6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68:G7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73:G7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78:G8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83:G8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88:G9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93:G9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98:G10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103:G10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108:G111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113:G11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118:G12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G3:G4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S5" formulaRange="1"/>
    <ignoredError sqref="AC3:AC6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5"/>
  <sheetViews>
    <sheetView workbookViewId="0">
      <selection activeCell="H15" sqref="H15"/>
    </sheetView>
  </sheetViews>
  <sheetFormatPr defaultRowHeight="14.5"/>
  <cols>
    <col min="2" max="2" width="26.54296875" customWidth="1"/>
  </cols>
  <sheetData>
    <row r="1" spans="2:3">
      <c r="B1" t="s">
        <v>14</v>
      </c>
      <c r="C1" s="58">
        <v>2000</v>
      </c>
    </row>
    <row r="2" spans="2:3">
      <c r="B2" t="s">
        <v>15</v>
      </c>
      <c r="C2">
        <v>100</v>
      </c>
    </row>
    <row r="3" spans="2:3">
      <c r="B3" t="s">
        <v>16</v>
      </c>
      <c r="C3">
        <v>0</v>
      </c>
    </row>
    <row r="4" spans="2:3">
      <c r="B4" t="s">
        <v>17</v>
      </c>
      <c r="C4">
        <v>1</v>
      </c>
    </row>
    <row r="5" spans="2:3">
      <c r="B5" t="s">
        <v>18</v>
      </c>
      <c r="C5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Actual_Perfomance</vt:lpstr>
      <vt:lpstr>Projected_Perfomance</vt:lpstr>
      <vt:lpstr>Parameters</vt:lpstr>
      <vt:lpstr>main_acc_threshold</vt:lpstr>
      <vt:lpstr>no_actual_accs</vt:lpstr>
      <vt:lpstr>no_shadow_accs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2022-01-22T13:32:39Z</dcterms:modified>
</cp:coreProperties>
</file>