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fad\Dropbox\Trading\Core_Trading\Pairs_2021\"/>
    </mc:Choice>
  </mc:AlternateContent>
  <xr:revisionPtr revIDLastSave="0" documentId="13_ncr:1_{87EA9955-E329-4AB3-AF74-2358A2CB9733}" xr6:coauthVersionLast="46" xr6:coauthVersionMax="46" xr10:uidLastSave="{00000000-0000-0000-0000-000000000000}"/>
  <bookViews>
    <workbookView xWindow="-120" yWindow="-120" windowWidth="20730" windowHeight="11160" tabRatio="910" xr2:uid="{00000000-000D-0000-FFFF-FFFF00000000}"/>
  </bookViews>
  <sheets>
    <sheet name="Actual_Perfomance" sheetId="66" r:id="rId1"/>
    <sheet name="Parameters" sheetId="88" r:id="rId2"/>
    <sheet name="Actual_Perfomance_Flex" sheetId="87" r:id="rId3"/>
    <sheet name="Projected_Perfomance" sheetId="89" r:id="rId4"/>
    <sheet name="Projected_Perfomance_Original" sheetId="86" r:id="rId5"/>
  </sheets>
  <definedNames>
    <definedName name="main_acc_threshold">Parameters!$C$1</definedName>
    <definedName name="no_actual_accs">Parameters!$C$4</definedName>
    <definedName name="no_shadow_accs">Parameters!$C$3</definedName>
    <definedName name="shadow_wkly_return">Parameters!$C$5</definedName>
    <definedName name="weekly_return">Parameters!$C$2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6" i="89" l="1"/>
  <c r="C49" i="87"/>
  <c r="D49" i="87" s="1"/>
  <c r="C48" i="89"/>
  <c r="D44" i="89"/>
  <c r="B10" i="89"/>
  <c r="B11" i="89" s="1"/>
  <c r="B13" i="89" s="1"/>
  <c r="B14" i="89" s="1"/>
  <c r="B15" i="89" s="1"/>
  <c r="B16" i="89" s="1"/>
  <c r="B18" i="89" s="1"/>
  <c r="B19" i="89" s="1"/>
  <c r="B20" i="89" s="1"/>
  <c r="B21" i="89" s="1"/>
  <c r="B23" i="89" s="1"/>
  <c r="B24" i="89" s="1"/>
  <c r="B25" i="89" s="1"/>
  <c r="B26" i="89" s="1"/>
  <c r="B28" i="89" s="1"/>
  <c r="B29" i="89" s="1"/>
  <c r="B30" i="89" s="1"/>
  <c r="B31" i="89" s="1"/>
  <c r="B33" i="89" s="1"/>
  <c r="B34" i="89" s="1"/>
  <c r="B35" i="89" s="1"/>
  <c r="B36" i="89" s="1"/>
  <c r="B38" i="89" s="1"/>
  <c r="B39" i="89" s="1"/>
  <c r="B40" i="89" s="1"/>
  <c r="B41" i="89" s="1"/>
  <c r="B43" i="89" s="1"/>
  <c r="B44" i="89" s="1"/>
  <c r="B45" i="89" s="1"/>
  <c r="B46" i="89" s="1"/>
  <c r="B48" i="89" s="1"/>
  <c r="B49" i="89" s="1"/>
  <c r="B50" i="89" s="1"/>
  <c r="B51" i="89" s="1"/>
  <c r="B53" i="89" s="1"/>
  <c r="B54" i="89" s="1"/>
  <c r="B55" i="89" s="1"/>
  <c r="B56" i="89" s="1"/>
  <c r="B58" i="89" s="1"/>
  <c r="B59" i="89" s="1"/>
  <c r="B60" i="89" s="1"/>
  <c r="B61" i="89" s="1"/>
  <c r="B63" i="89" s="1"/>
  <c r="B64" i="89" s="1"/>
  <c r="B65" i="89" s="1"/>
  <c r="B66" i="89" s="1"/>
  <c r="B68" i="89" s="1"/>
  <c r="B69" i="89" s="1"/>
  <c r="B70" i="89" s="1"/>
  <c r="B71" i="89" s="1"/>
  <c r="B73" i="89" s="1"/>
  <c r="B74" i="89" s="1"/>
  <c r="B75" i="89" s="1"/>
  <c r="B76" i="89" s="1"/>
  <c r="B78" i="89" s="1"/>
  <c r="B79" i="89" s="1"/>
  <c r="B80" i="89" s="1"/>
  <c r="B81" i="89" s="1"/>
  <c r="B83" i="89" s="1"/>
  <c r="B84" i="89" s="1"/>
  <c r="B85" i="89" s="1"/>
  <c r="B86" i="89" s="1"/>
  <c r="B88" i="89" s="1"/>
  <c r="B89" i="89" s="1"/>
  <c r="B90" i="89" s="1"/>
  <c r="B91" i="89" s="1"/>
  <c r="B93" i="89" s="1"/>
  <c r="B94" i="89" s="1"/>
  <c r="B95" i="89" s="1"/>
  <c r="B96" i="89" s="1"/>
  <c r="B98" i="89" s="1"/>
  <c r="B99" i="89" s="1"/>
  <c r="B100" i="89" s="1"/>
  <c r="B101" i="89" s="1"/>
  <c r="B103" i="89" s="1"/>
  <c r="B104" i="89" s="1"/>
  <c r="B105" i="89" s="1"/>
  <c r="B106" i="89" s="1"/>
  <c r="B108" i="89" s="1"/>
  <c r="B109" i="89" s="1"/>
  <c r="B110" i="89" s="1"/>
  <c r="B111" i="89" s="1"/>
  <c r="B113" i="89" s="1"/>
  <c r="B114" i="89" s="1"/>
  <c r="B115" i="89" s="1"/>
  <c r="B116" i="89" s="1"/>
  <c r="B118" i="89" s="1"/>
  <c r="B119" i="89" s="1"/>
  <c r="B120" i="89" s="1"/>
  <c r="B121" i="89" s="1"/>
  <c r="P4" i="89"/>
  <c r="P5" i="89" s="1"/>
  <c r="P6" i="89" s="1"/>
  <c r="P7" i="89" s="1"/>
  <c r="P8" i="89" s="1"/>
  <c r="P9" i="89" s="1"/>
  <c r="P10" i="89" s="1"/>
  <c r="P11" i="89" s="1"/>
  <c r="P12" i="89" s="1"/>
  <c r="P13" i="89" s="1"/>
  <c r="P14" i="89" s="1"/>
  <c r="P15" i="89" s="1"/>
  <c r="P16" i="89" s="1"/>
  <c r="P17" i="89" s="1"/>
  <c r="P18" i="89" s="1"/>
  <c r="P19" i="89" s="1"/>
  <c r="P20" i="89" s="1"/>
  <c r="P21" i="89" s="1"/>
  <c r="P22" i="89" s="1"/>
  <c r="P23" i="89" s="1"/>
  <c r="P24" i="89" s="1"/>
  <c r="P25" i="89" s="1"/>
  <c r="P26" i="89" s="1"/>
  <c r="P27" i="89" s="1"/>
  <c r="P28" i="89" s="1"/>
  <c r="P29" i="89" s="1"/>
  <c r="P30" i="89" s="1"/>
  <c r="P31" i="89" s="1"/>
  <c r="P32" i="89" s="1"/>
  <c r="P33" i="89" s="1"/>
  <c r="P34" i="89" s="1"/>
  <c r="P35" i="89" s="1"/>
  <c r="P36" i="89" s="1"/>
  <c r="P37" i="89" s="1"/>
  <c r="P38" i="89" s="1"/>
  <c r="P39" i="89" s="1"/>
  <c r="P40" i="89" s="1"/>
  <c r="P41" i="89" s="1"/>
  <c r="P42" i="89" s="1"/>
  <c r="P43" i="89" s="1"/>
  <c r="P44" i="89" s="1"/>
  <c r="P45" i="89" s="1"/>
  <c r="P46" i="89" s="1"/>
  <c r="P47" i="89" s="1"/>
  <c r="P48" i="89" s="1"/>
  <c r="P49" i="89" s="1"/>
  <c r="P50" i="89" s="1"/>
  <c r="P51" i="89" s="1"/>
  <c r="P52" i="89" s="1"/>
  <c r="P53" i="89" s="1"/>
  <c r="P54" i="89" s="1"/>
  <c r="P55" i="89" s="1"/>
  <c r="P56" i="89" s="1"/>
  <c r="P57" i="89" s="1"/>
  <c r="P58" i="89" s="1"/>
  <c r="P59" i="89" s="1"/>
  <c r="P60" i="89" s="1"/>
  <c r="P61" i="89" s="1"/>
  <c r="P62" i="89" s="1"/>
  <c r="B4" i="89"/>
  <c r="B5" i="89" s="1"/>
  <c r="B6" i="89" s="1"/>
  <c r="B8" i="89" s="1"/>
  <c r="B9" i="89" s="1"/>
  <c r="V3" i="89"/>
  <c r="D48" i="89" s="1"/>
  <c r="T3" i="89"/>
  <c r="F48" i="89" s="1"/>
  <c r="Q3" i="89"/>
  <c r="R3" i="89" s="1"/>
  <c r="P3" i="89"/>
  <c r="N3" i="89"/>
  <c r="M3" i="89"/>
  <c r="M4" i="89" s="1"/>
  <c r="I3" i="89"/>
  <c r="C4" i="89" s="1"/>
  <c r="E4" i="89" s="1"/>
  <c r="C5" i="89" s="1"/>
  <c r="E5" i="89" s="1"/>
  <c r="C6" i="89" s="1"/>
  <c r="E6" i="89" s="1"/>
  <c r="E3" i="89"/>
  <c r="C48" i="66"/>
  <c r="C8" i="89" l="1"/>
  <c r="E8" i="89" s="1"/>
  <c r="I6" i="89"/>
  <c r="X3" i="89"/>
  <c r="S3" i="89"/>
  <c r="O4" i="89" s="1"/>
  <c r="Q4" i="89" s="1"/>
  <c r="M5" i="89"/>
  <c r="N4" i="89"/>
  <c r="I5" i="89"/>
  <c r="I4" i="89"/>
  <c r="W3" i="89"/>
  <c r="Y3" i="89" s="1"/>
  <c r="U4" i="89" s="1"/>
  <c r="E48" i="89"/>
  <c r="E3" i="66"/>
  <c r="R4" i="89" l="1"/>
  <c r="X4" i="89" s="1"/>
  <c r="C49" i="89"/>
  <c r="I48" i="89"/>
  <c r="T4" i="89"/>
  <c r="M6" i="89"/>
  <c r="N5" i="89"/>
  <c r="I8" i="89"/>
  <c r="C9" i="89"/>
  <c r="E9" i="89" s="1"/>
  <c r="V3" i="66"/>
  <c r="T3" i="66"/>
  <c r="F48" i="66" s="1"/>
  <c r="P3" i="66"/>
  <c r="N6" i="89" l="1"/>
  <c r="M8" i="89"/>
  <c r="F49" i="89"/>
  <c r="V4" i="89"/>
  <c r="I9" i="89"/>
  <c r="C10" i="89"/>
  <c r="E10" i="89" s="1"/>
  <c r="W3" i="66"/>
  <c r="E48" i="66"/>
  <c r="C49" i="66" s="1"/>
  <c r="S4" i="89"/>
  <c r="O5" i="89" s="1"/>
  <c r="Q5" i="89" s="1"/>
  <c r="P4" i="66"/>
  <c r="P5" i="66" s="1"/>
  <c r="P6" i="66" s="1"/>
  <c r="P7" i="66" s="1"/>
  <c r="P8" i="66" s="1"/>
  <c r="P9" i="66" s="1"/>
  <c r="P10" i="66" s="1"/>
  <c r="P11" i="66" s="1"/>
  <c r="P12" i="66" s="1"/>
  <c r="P13" i="66" s="1"/>
  <c r="P14" i="66" s="1"/>
  <c r="P15" i="66" s="1"/>
  <c r="P16" i="66" s="1"/>
  <c r="P17" i="66" s="1"/>
  <c r="P18" i="66" s="1"/>
  <c r="P19" i="66" s="1"/>
  <c r="P20" i="66" s="1"/>
  <c r="P21" i="66" s="1"/>
  <c r="P22" i="66" s="1"/>
  <c r="P23" i="66" s="1"/>
  <c r="P24" i="66" s="1"/>
  <c r="P25" i="66" s="1"/>
  <c r="P26" i="66" s="1"/>
  <c r="P27" i="66" s="1"/>
  <c r="P28" i="66" s="1"/>
  <c r="P29" i="66" s="1"/>
  <c r="P30" i="66" s="1"/>
  <c r="P31" i="66" s="1"/>
  <c r="P32" i="66" s="1"/>
  <c r="P33" i="66" s="1"/>
  <c r="P34" i="66" s="1"/>
  <c r="P35" i="66" s="1"/>
  <c r="P36" i="66" s="1"/>
  <c r="P37" i="66" s="1"/>
  <c r="P38" i="66" s="1"/>
  <c r="P39" i="66" s="1"/>
  <c r="P40" i="66" s="1"/>
  <c r="P41" i="66" s="1"/>
  <c r="P42" i="66" s="1"/>
  <c r="P43" i="66" s="1"/>
  <c r="P44" i="66" s="1"/>
  <c r="P45" i="66" s="1"/>
  <c r="P46" i="66" s="1"/>
  <c r="P47" i="66" s="1"/>
  <c r="Q3" i="66"/>
  <c r="R3" i="66" s="1"/>
  <c r="X3" i="66" s="1"/>
  <c r="Y3" i="66" l="1"/>
  <c r="U4" i="66" s="1"/>
  <c r="D49" i="89"/>
  <c r="E49" i="89" s="1"/>
  <c r="W4" i="89"/>
  <c r="Y4" i="89" s="1"/>
  <c r="U5" i="89" s="1"/>
  <c r="I10" i="89"/>
  <c r="C11" i="89"/>
  <c r="E11" i="89" s="1"/>
  <c r="R5" i="89"/>
  <c r="X5" i="89" s="1"/>
  <c r="M9" i="89"/>
  <c r="N8" i="89"/>
  <c r="P48" i="66"/>
  <c r="P49" i="66" s="1"/>
  <c r="P50" i="66" s="1"/>
  <c r="P51" i="66" s="1"/>
  <c r="P52" i="66" s="1"/>
  <c r="P53" i="66" s="1"/>
  <c r="P54" i="66" s="1"/>
  <c r="P55" i="66" s="1"/>
  <c r="P56" i="66" s="1"/>
  <c r="P57" i="66" s="1"/>
  <c r="P58" i="66" s="1"/>
  <c r="P59" i="66" s="1"/>
  <c r="P60" i="66" s="1"/>
  <c r="P61" i="66" s="1"/>
  <c r="P62" i="66" s="1"/>
  <c r="S3" i="66"/>
  <c r="C13" i="89" l="1"/>
  <c r="E13" i="89" s="1"/>
  <c r="I11" i="89"/>
  <c r="M10" i="89"/>
  <c r="N9" i="89"/>
  <c r="T5" i="89"/>
  <c r="S5" i="89"/>
  <c r="O6" i="89" s="1"/>
  <c r="Q6" i="89" s="1"/>
  <c r="I49" i="89"/>
  <c r="C50" i="89"/>
  <c r="O4" i="66"/>
  <c r="Q4" i="66" s="1"/>
  <c r="R4" i="66" s="1"/>
  <c r="X4" i="66" s="1"/>
  <c r="M11" i="89" l="1"/>
  <c r="N10" i="89"/>
  <c r="R6" i="89"/>
  <c r="X6" i="89" s="1"/>
  <c r="F50" i="89"/>
  <c r="V5" i="89"/>
  <c r="T4" i="66"/>
  <c r="F49" i="66" s="1"/>
  <c r="C14" i="89"/>
  <c r="E14" i="89" s="1"/>
  <c r="I13" i="89"/>
  <c r="S4" i="66"/>
  <c r="S6" i="89" l="1"/>
  <c r="O7" i="89" s="1"/>
  <c r="Q7" i="89" s="1"/>
  <c r="D50" i="89"/>
  <c r="E50" i="89" s="1"/>
  <c r="W5" i="89"/>
  <c r="Y5" i="89" s="1"/>
  <c r="U6" i="89" s="1"/>
  <c r="R7" i="89"/>
  <c r="X7" i="89" s="1"/>
  <c r="V4" i="66"/>
  <c r="I14" i="89"/>
  <c r="C15" i="89"/>
  <c r="E15" i="89" s="1"/>
  <c r="N11" i="89"/>
  <c r="M13" i="89"/>
  <c r="O5" i="66"/>
  <c r="Q5" i="66" s="1"/>
  <c r="R5" i="66" s="1"/>
  <c r="X5" i="66" s="1"/>
  <c r="I15" i="89" l="1"/>
  <c r="C16" i="89"/>
  <c r="E16" i="89" s="1"/>
  <c r="S7" i="89"/>
  <c r="O8" i="89" s="1"/>
  <c r="Q8" i="89" s="1"/>
  <c r="M14" i="89"/>
  <c r="N13" i="89"/>
  <c r="W4" i="66"/>
  <c r="Y4" i="66" s="1"/>
  <c r="U5" i="66" s="1"/>
  <c r="T5" i="66" s="1"/>
  <c r="F50" i="66" s="1"/>
  <c r="D49" i="66"/>
  <c r="I50" i="89"/>
  <c r="C51" i="89"/>
  <c r="S5" i="66"/>
  <c r="O6" i="66" s="1"/>
  <c r="Q6" i="66" s="1"/>
  <c r="R8" i="89" l="1"/>
  <c r="X8" i="89" s="1"/>
  <c r="M15" i="89"/>
  <c r="N14" i="89"/>
  <c r="I16" i="89"/>
  <c r="C18" i="89"/>
  <c r="E18" i="89" s="1"/>
  <c r="V5" i="66"/>
  <c r="V6" i="89"/>
  <c r="F51" i="89"/>
  <c r="R6" i="66"/>
  <c r="X6" i="66" s="1"/>
  <c r="W5" i="66" l="1"/>
  <c r="Y5" i="66" s="1"/>
  <c r="U6" i="66" s="1"/>
  <c r="T6" i="66" s="1"/>
  <c r="D50" i="66"/>
  <c r="M16" i="89"/>
  <c r="N15" i="89"/>
  <c r="I18" i="89"/>
  <c r="C19" i="89"/>
  <c r="E19" i="89" s="1"/>
  <c r="S8" i="89"/>
  <c r="O9" i="89" s="1"/>
  <c r="Q9" i="89" s="1"/>
  <c r="D51" i="89"/>
  <c r="E51" i="89" s="1"/>
  <c r="W6" i="89"/>
  <c r="Y6" i="89" s="1"/>
  <c r="U7" i="89" s="1"/>
  <c r="V6" i="66"/>
  <c r="F51" i="66"/>
  <c r="S6" i="66"/>
  <c r="O7" i="66" s="1"/>
  <c r="Q7" i="66" s="1"/>
  <c r="R9" i="89" l="1"/>
  <c r="X9" i="89" s="1"/>
  <c r="N16" i="89"/>
  <c r="M18" i="89"/>
  <c r="C20" i="89"/>
  <c r="E20" i="89" s="1"/>
  <c r="I19" i="89"/>
  <c r="C53" i="89"/>
  <c r="I51" i="89"/>
  <c r="W6" i="66"/>
  <c r="Y6" i="66" s="1"/>
  <c r="U7" i="66" s="1"/>
  <c r="T7" i="66" s="1"/>
  <c r="D51" i="66"/>
  <c r="T7" i="89"/>
  <c r="R7" i="66"/>
  <c r="X7" i="66" s="1"/>
  <c r="F53" i="89" l="1"/>
  <c r="V7" i="89"/>
  <c r="M19" i="89"/>
  <c r="N18" i="89"/>
  <c r="I20" i="89"/>
  <c r="C21" i="89"/>
  <c r="E21" i="89" s="1"/>
  <c r="S9" i="89"/>
  <c r="O10" i="89" s="1"/>
  <c r="Q10" i="89" s="1"/>
  <c r="V7" i="66"/>
  <c r="F53" i="66"/>
  <c r="S7" i="66"/>
  <c r="O8" i="66" s="1"/>
  <c r="Q8" i="66" s="1"/>
  <c r="R10" i="89" l="1"/>
  <c r="X10" i="89" s="1"/>
  <c r="D53" i="89"/>
  <c r="E53" i="89" s="1"/>
  <c r="W7" i="89"/>
  <c r="Y7" i="89" s="1"/>
  <c r="U8" i="89" s="1"/>
  <c r="M20" i="89"/>
  <c r="N19" i="89"/>
  <c r="I21" i="89"/>
  <c r="C23" i="89"/>
  <c r="E23" i="89" s="1"/>
  <c r="W7" i="66"/>
  <c r="Y7" i="66" s="1"/>
  <c r="U8" i="66" s="1"/>
  <c r="T8" i="66" s="1"/>
  <c r="D53" i="66"/>
  <c r="R8" i="66"/>
  <c r="X8" i="66" s="1"/>
  <c r="I23" i="89" l="1"/>
  <c r="C24" i="89"/>
  <c r="E24" i="89" s="1"/>
  <c r="I53" i="89"/>
  <c r="C54" i="89"/>
  <c r="T8" i="89"/>
  <c r="M21" i="89"/>
  <c r="N20" i="89"/>
  <c r="S10" i="89"/>
  <c r="O11" i="89" s="1"/>
  <c r="Q11" i="89" s="1"/>
  <c r="V8" i="66"/>
  <c r="F54" i="66"/>
  <c r="S8" i="66"/>
  <c r="O9" i="66" s="1"/>
  <c r="Q9" i="66" s="1"/>
  <c r="M23" i="89" l="1"/>
  <c r="N21" i="89"/>
  <c r="W8" i="66"/>
  <c r="Y8" i="66" s="1"/>
  <c r="U9" i="66" s="1"/>
  <c r="T9" i="66" s="1"/>
  <c r="D54" i="66"/>
  <c r="I24" i="89"/>
  <c r="C25" i="89"/>
  <c r="E25" i="89" s="1"/>
  <c r="R11" i="89"/>
  <c r="X11" i="89" s="1"/>
  <c r="F54" i="89"/>
  <c r="V8" i="89"/>
  <c r="R9" i="66"/>
  <c r="X9" i="66" s="1"/>
  <c r="S11" i="89" l="1"/>
  <c r="O12" i="89" s="1"/>
  <c r="Q12" i="89" s="1"/>
  <c r="D54" i="89"/>
  <c r="E54" i="89" s="1"/>
  <c r="W8" i="89"/>
  <c r="Y8" i="89" s="1"/>
  <c r="U9" i="89" s="1"/>
  <c r="C26" i="89"/>
  <c r="E26" i="89" s="1"/>
  <c r="I25" i="89"/>
  <c r="M24" i="89"/>
  <c r="N23" i="89"/>
  <c r="R12" i="89"/>
  <c r="X12" i="89" s="1"/>
  <c r="V9" i="66"/>
  <c r="F55" i="66"/>
  <c r="S9" i="66"/>
  <c r="O10" i="66" s="1"/>
  <c r="Q10" i="66" s="1"/>
  <c r="R10" i="66" s="1"/>
  <c r="X10" i="66" s="1"/>
  <c r="S12" i="89" l="1"/>
  <c r="O13" i="89" s="1"/>
  <c r="Q13" i="89" s="1"/>
  <c r="C28" i="89"/>
  <c r="E28" i="89" s="1"/>
  <c r="I26" i="89"/>
  <c r="T9" i="89"/>
  <c r="W9" i="66"/>
  <c r="Y9" i="66" s="1"/>
  <c r="U10" i="66" s="1"/>
  <c r="D55" i="66"/>
  <c r="M25" i="89"/>
  <c r="N24" i="89"/>
  <c r="I54" i="89"/>
  <c r="C55" i="89"/>
  <c r="T10" i="66"/>
  <c r="S10" i="66"/>
  <c r="O11" i="66" s="1"/>
  <c r="Q11" i="66" s="1"/>
  <c r="F55" i="89" l="1"/>
  <c r="V9" i="89"/>
  <c r="I28" i="89"/>
  <c r="C29" i="89"/>
  <c r="E29" i="89" s="1"/>
  <c r="M26" i="89"/>
  <c r="N25" i="89"/>
  <c r="R13" i="89"/>
  <c r="X13" i="89" s="1"/>
  <c r="V10" i="66"/>
  <c r="F56" i="66"/>
  <c r="R11" i="66"/>
  <c r="X11" i="66" s="1"/>
  <c r="S13" i="89" l="1"/>
  <c r="O14" i="89" s="1"/>
  <c r="Q14" i="89" s="1"/>
  <c r="R14" i="89" s="1"/>
  <c r="X14" i="89" s="1"/>
  <c r="I29" i="89"/>
  <c r="C30" i="89"/>
  <c r="E30" i="89" s="1"/>
  <c r="D55" i="89"/>
  <c r="E55" i="89" s="1"/>
  <c r="W9" i="89"/>
  <c r="Y9" i="89" s="1"/>
  <c r="U10" i="89" s="1"/>
  <c r="W10" i="66"/>
  <c r="Y10" i="66" s="1"/>
  <c r="U11" i="66" s="1"/>
  <c r="T11" i="66" s="1"/>
  <c r="V11" i="66" s="1"/>
  <c r="D56" i="66"/>
  <c r="N26" i="89"/>
  <c r="M28" i="89"/>
  <c r="S11" i="66"/>
  <c r="O12" i="66" s="1"/>
  <c r="Q12" i="66" s="1"/>
  <c r="R12" i="66" s="1"/>
  <c r="F58" i="66" l="1"/>
  <c r="I30" i="89"/>
  <c r="C31" i="89"/>
  <c r="E31" i="89" s="1"/>
  <c r="W11" i="66"/>
  <c r="Y11" i="66" s="1"/>
  <c r="U12" i="66" s="1"/>
  <c r="T12" i="66" s="1"/>
  <c r="D58" i="66"/>
  <c r="M29" i="89"/>
  <c r="N28" i="89"/>
  <c r="T10" i="89"/>
  <c r="S14" i="89"/>
  <c r="O15" i="89" s="1"/>
  <c r="Q15" i="89" s="1"/>
  <c r="I55" i="89"/>
  <c r="C56" i="89"/>
  <c r="X12" i="66"/>
  <c r="S12" i="66"/>
  <c r="O13" i="66" s="1"/>
  <c r="Q13" i="66" s="1"/>
  <c r="R13" i="66" s="1"/>
  <c r="C33" i="89" l="1"/>
  <c r="E33" i="89" s="1"/>
  <c r="I31" i="89"/>
  <c r="F56" i="89"/>
  <c r="V10" i="89"/>
  <c r="R15" i="89"/>
  <c r="X15" i="89" s="1"/>
  <c r="M30" i="89"/>
  <c r="N29" i="89"/>
  <c r="V12" i="66"/>
  <c r="F59" i="66"/>
  <c r="X13" i="66"/>
  <c r="S13" i="66"/>
  <c r="O14" i="66" s="1"/>
  <c r="Q14" i="66" s="1"/>
  <c r="R14" i="66" s="1"/>
  <c r="X14" i="66" s="1"/>
  <c r="M31" i="89" l="1"/>
  <c r="N30" i="89"/>
  <c r="W12" i="66"/>
  <c r="Y12" i="66" s="1"/>
  <c r="U13" i="66" s="1"/>
  <c r="T13" i="66" s="1"/>
  <c r="V13" i="66" s="1"/>
  <c r="D59" i="66"/>
  <c r="S15" i="89"/>
  <c r="O16" i="89" s="1"/>
  <c r="Q16" i="89" s="1"/>
  <c r="D56" i="89"/>
  <c r="E56" i="89" s="1"/>
  <c r="W10" i="89"/>
  <c r="Y10" i="89" s="1"/>
  <c r="U11" i="89" s="1"/>
  <c r="C34" i="89"/>
  <c r="E34" i="89" s="1"/>
  <c r="I33" i="89"/>
  <c r="S14" i="66"/>
  <c r="O15" i="66" s="1"/>
  <c r="Q15" i="66" s="1"/>
  <c r="F60" i="66" l="1"/>
  <c r="I34" i="89"/>
  <c r="C35" i="89"/>
  <c r="E35" i="89" s="1"/>
  <c r="T11" i="89"/>
  <c r="C58" i="89"/>
  <c r="I56" i="89"/>
  <c r="W13" i="66"/>
  <c r="Y13" i="66" s="1"/>
  <c r="U14" i="66" s="1"/>
  <c r="T14" i="66" s="1"/>
  <c r="V14" i="66" s="1"/>
  <c r="D60" i="66"/>
  <c r="R16" i="89"/>
  <c r="X16" i="89" s="1"/>
  <c r="N31" i="89"/>
  <c r="M33" i="89"/>
  <c r="F61" i="66"/>
  <c r="R15" i="66"/>
  <c r="X15" i="66" s="1"/>
  <c r="W14" i="66" l="1"/>
  <c r="Y14" i="66" s="1"/>
  <c r="U15" i="66" s="1"/>
  <c r="T15" i="66" s="1"/>
  <c r="D61" i="66"/>
  <c r="I35" i="89"/>
  <c r="C36" i="89"/>
  <c r="E36" i="89" s="1"/>
  <c r="M34" i="89"/>
  <c r="N33" i="89"/>
  <c r="F58" i="89"/>
  <c r="V11" i="89"/>
  <c r="S16" i="89"/>
  <c r="O17" i="89" s="1"/>
  <c r="Q17" i="89" s="1"/>
  <c r="V15" i="66"/>
  <c r="F63" i="66"/>
  <c r="S15" i="66"/>
  <c r="O16" i="66" s="1"/>
  <c r="Q16" i="66" s="1"/>
  <c r="R16" i="66" s="1"/>
  <c r="X16" i="66" s="1"/>
  <c r="D58" i="89" l="1"/>
  <c r="E58" i="89" s="1"/>
  <c r="W11" i="89"/>
  <c r="Y11" i="89" s="1"/>
  <c r="U12" i="89" s="1"/>
  <c r="W15" i="66"/>
  <c r="Y15" i="66" s="1"/>
  <c r="U16" i="66" s="1"/>
  <c r="T16" i="66" s="1"/>
  <c r="V16" i="66" s="1"/>
  <c r="D63" i="66"/>
  <c r="I36" i="89"/>
  <c r="C38" i="89"/>
  <c r="E38" i="89" s="1"/>
  <c r="R17" i="89"/>
  <c r="X17" i="89" s="1"/>
  <c r="M35" i="89"/>
  <c r="N34" i="89"/>
  <c r="S16" i="66"/>
  <c r="O17" i="66" s="1"/>
  <c r="Q17" i="66" s="1"/>
  <c r="F64" i="66" l="1"/>
  <c r="S17" i="89"/>
  <c r="O18" i="89" s="1"/>
  <c r="Q18" i="89" s="1"/>
  <c r="I38" i="89"/>
  <c r="C39" i="89"/>
  <c r="E39" i="89" s="1"/>
  <c r="T12" i="89"/>
  <c r="W16" i="66"/>
  <c r="Y16" i="66" s="1"/>
  <c r="U17" i="66" s="1"/>
  <c r="T17" i="66" s="1"/>
  <c r="D64" i="66"/>
  <c r="M36" i="89"/>
  <c r="N35" i="89"/>
  <c r="I58" i="89"/>
  <c r="K58" i="89"/>
  <c r="C59" i="89" s="1"/>
  <c r="R17" i="66"/>
  <c r="X17" i="66" s="1"/>
  <c r="C40" i="89" l="1"/>
  <c r="E40" i="89" s="1"/>
  <c r="I39" i="89"/>
  <c r="F59" i="89"/>
  <c r="V12" i="89"/>
  <c r="N36" i="89"/>
  <c r="M38" i="89"/>
  <c r="R18" i="89"/>
  <c r="X18" i="89" s="1"/>
  <c r="V17" i="66"/>
  <c r="F65" i="66"/>
  <c r="S17" i="66"/>
  <c r="O18" i="66" s="1"/>
  <c r="Q18" i="66" s="1"/>
  <c r="W17" i="66" l="1"/>
  <c r="Y17" i="66" s="1"/>
  <c r="U18" i="66" s="1"/>
  <c r="T18" i="66" s="1"/>
  <c r="D65" i="66"/>
  <c r="I40" i="89"/>
  <c r="C41" i="89"/>
  <c r="E41" i="89" s="1"/>
  <c r="M39" i="89"/>
  <c r="N38" i="89"/>
  <c r="S18" i="89"/>
  <c r="O19" i="89" s="1"/>
  <c r="Q19" i="89" s="1"/>
  <c r="D59" i="89"/>
  <c r="E59" i="89" s="1"/>
  <c r="W12" i="89"/>
  <c r="Y12" i="89" s="1"/>
  <c r="U13" i="89" s="1"/>
  <c r="R18" i="66"/>
  <c r="X18" i="66" s="1"/>
  <c r="I59" i="89" l="1"/>
  <c r="K59" i="89"/>
  <c r="R19" i="89"/>
  <c r="X19" i="89" s="1"/>
  <c r="C43" i="89"/>
  <c r="E43" i="89" s="1"/>
  <c r="I41" i="89"/>
  <c r="T13" i="89"/>
  <c r="N39" i="89"/>
  <c r="M40" i="89"/>
  <c r="V18" i="66"/>
  <c r="F66" i="66"/>
  <c r="S18" i="66"/>
  <c r="O19" i="66" s="1"/>
  <c r="Q19" i="66" s="1"/>
  <c r="S19" i="89" l="1"/>
  <c r="O20" i="89" s="1"/>
  <c r="Q20" i="89" s="1"/>
  <c r="W18" i="66"/>
  <c r="Y18" i="66" s="1"/>
  <c r="U19" i="66" s="1"/>
  <c r="T19" i="66" s="1"/>
  <c r="D66" i="66"/>
  <c r="M41" i="89"/>
  <c r="N40" i="89"/>
  <c r="I43" i="89"/>
  <c r="C44" i="89"/>
  <c r="E44" i="89" s="1"/>
  <c r="R20" i="89"/>
  <c r="X20" i="89" s="1"/>
  <c r="F60" i="89"/>
  <c r="V13" i="89"/>
  <c r="C60" i="89"/>
  <c r="R19" i="66"/>
  <c r="X19" i="66" s="1"/>
  <c r="C45" i="89" l="1"/>
  <c r="E45" i="89" s="1"/>
  <c r="I44" i="89"/>
  <c r="M43" i="89"/>
  <c r="N41" i="89"/>
  <c r="D60" i="89"/>
  <c r="E60" i="89" s="1"/>
  <c r="W13" i="89"/>
  <c r="Y13" i="89" s="1"/>
  <c r="U14" i="89" s="1"/>
  <c r="S20" i="89"/>
  <c r="O21" i="89" s="1"/>
  <c r="Q21" i="89" s="1"/>
  <c r="V19" i="66"/>
  <c r="F68" i="66"/>
  <c r="S19" i="66"/>
  <c r="O20" i="66" s="1"/>
  <c r="Q20" i="66" s="1"/>
  <c r="I60" i="89" l="1"/>
  <c r="K60" i="89"/>
  <c r="T14" i="89"/>
  <c r="M44" i="89"/>
  <c r="N43" i="89"/>
  <c r="R21" i="89"/>
  <c r="X21" i="89" s="1"/>
  <c r="W19" i="66"/>
  <c r="Y19" i="66" s="1"/>
  <c r="U20" i="66" s="1"/>
  <c r="D68" i="66"/>
  <c r="I45" i="89"/>
  <c r="C46" i="89"/>
  <c r="E46" i="89" s="1"/>
  <c r="I46" i="89" s="1"/>
  <c r="R20" i="66"/>
  <c r="X20" i="66" s="1"/>
  <c r="T20" i="66"/>
  <c r="S21" i="89" l="1"/>
  <c r="O22" i="89" s="1"/>
  <c r="Q22" i="89" s="1"/>
  <c r="R22" i="89" s="1"/>
  <c r="X22" i="89" s="1"/>
  <c r="F61" i="89"/>
  <c r="V14" i="89"/>
  <c r="M45" i="89"/>
  <c r="N44" i="89"/>
  <c r="C61" i="89"/>
  <c r="V20" i="66"/>
  <c r="F69" i="66"/>
  <c r="S20" i="66"/>
  <c r="O21" i="66" s="1"/>
  <c r="Q21" i="66" s="1"/>
  <c r="S22" i="89" l="1"/>
  <c r="O23" i="89" s="1"/>
  <c r="Q23" i="89" s="1"/>
  <c r="S23" i="89" s="1"/>
  <c r="O24" i="89" s="1"/>
  <c r="Q24" i="89" s="1"/>
  <c r="W20" i="66"/>
  <c r="Y20" i="66" s="1"/>
  <c r="U21" i="66" s="1"/>
  <c r="D69" i="66"/>
  <c r="D61" i="89"/>
  <c r="E61" i="89" s="1"/>
  <c r="W14" i="89"/>
  <c r="Y14" i="89" s="1"/>
  <c r="U15" i="89" s="1"/>
  <c r="M46" i="89"/>
  <c r="N45" i="89"/>
  <c r="R23" i="89"/>
  <c r="X23" i="89" s="1"/>
  <c r="R21" i="66"/>
  <c r="X21" i="66" s="1"/>
  <c r="T21" i="66"/>
  <c r="I61" i="89" l="1"/>
  <c r="K61" i="89"/>
  <c r="L61" i="89" s="1"/>
  <c r="T15" i="89"/>
  <c r="M48" i="89"/>
  <c r="N46" i="89"/>
  <c r="S24" i="89"/>
  <c r="O25" i="89" s="1"/>
  <c r="Q25" i="89" s="1"/>
  <c r="R24" i="89"/>
  <c r="X24" i="89" s="1"/>
  <c r="V21" i="66"/>
  <c r="F70" i="66"/>
  <c r="S21" i="66"/>
  <c r="O22" i="66" s="1"/>
  <c r="Q22" i="66" s="1"/>
  <c r="R25" i="89" l="1"/>
  <c r="X25" i="89" s="1"/>
  <c r="W21" i="66"/>
  <c r="Y21" i="66" s="1"/>
  <c r="U22" i="66" s="1"/>
  <c r="T22" i="66" s="1"/>
  <c r="D70" i="66"/>
  <c r="N48" i="89"/>
  <c r="M49" i="89"/>
  <c r="F63" i="89"/>
  <c r="V15" i="89"/>
  <c r="C63" i="89"/>
  <c r="R22" i="66"/>
  <c r="X22" i="66" s="1"/>
  <c r="M50" i="89" l="1"/>
  <c r="N49" i="89"/>
  <c r="D63" i="89"/>
  <c r="E63" i="89" s="1"/>
  <c r="W15" i="89"/>
  <c r="Y15" i="89" s="1"/>
  <c r="U16" i="89" s="1"/>
  <c r="S25" i="89"/>
  <c r="O26" i="89" s="1"/>
  <c r="Q26" i="89" s="1"/>
  <c r="V22" i="66"/>
  <c r="F71" i="66"/>
  <c r="S22" i="66"/>
  <c r="O23" i="66" s="1"/>
  <c r="Q23" i="66" s="1"/>
  <c r="I63" i="89" l="1"/>
  <c r="K63" i="89"/>
  <c r="C64" i="89"/>
  <c r="W22" i="66"/>
  <c r="Y22" i="66" s="1"/>
  <c r="U23" i="66" s="1"/>
  <c r="T23" i="66" s="1"/>
  <c r="D71" i="66"/>
  <c r="R26" i="89"/>
  <c r="X26" i="89" s="1"/>
  <c r="S26" i="89"/>
  <c r="O27" i="89" s="1"/>
  <c r="Q27" i="89" s="1"/>
  <c r="T16" i="89"/>
  <c r="M51" i="89"/>
  <c r="N50" i="89"/>
  <c r="R23" i="66"/>
  <c r="X23" i="66" s="1"/>
  <c r="F64" i="89" l="1"/>
  <c r="V16" i="89"/>
  <c r="R27" i="89"/>
  <c r="X27" i="89" s="1"/>
  <c r="N51" i="89"/>
  <c r="M53" i="89"/>
  <c r="V23" i="66"/>
  <c r="F73" i="66"/>
  <c r="S23" i="66"/>
  <c r="O24" i="66" s="1"/>
  <c r="Q24" i="66" s="1"/>
  <c r="S27" i="89" l="1"/>
  <c r="O28" i="89" s="1"/>
  <c r="Q28" i="89" s="1"/>
  <c r="M54" i="89"/>
  <c r="N53" i="89"/>
  <c r="D64" i="89"/>
  <c r="E64" i="89" s="1"/>
  <c r="W16" i="89"/>
  <c r="Y16" i="89" s="1"/>
  <c r="U17" i="89" s="1"/>
  <c r="R28" i="89"/>
  <c r="X28" i="89" s="1"/>
  <c r="S28" i="89"/>
  <c r="O29" i="89" s="1"/>
  <c r="Q29" i="89" s="1"/>
  <c r="W23" i="66"/>
  <c r="Y23" i="66" s="1"/>
  <c r="U24" i="66" s="1"/>
  <c r="T24" i="66" s="1"/>
  <c r="D73" i="66"/>
  <c r="R24" i="66"/>
  <c r="X24" i="66" s="1"/>
  <c r="K64" i="89" l="1"/>
  <c r="I64" i="89"/>
  <c r="R29" i="89"/>
  <c r="X29" i="89" s="1"/>
  <c r="T17" i="89"/>
  <c r="M55" i="89"/>
  <c r="N54" i="89"/>
  <c r="V24" i="66"/>
  <c r="F74" i="66"/>
  <c r="S24" i="66"/>
  <c r="O25" i="66" s="1"/>
  <c r="Q25" i="66" s="1"/>
  <c r="S29" i="89" l="1"/>
  <c r="O30" i="89" s="1"/>
  <c r="Q30" i="89" s="1"/>
  <c r="N55" i="89"/>
  <c r="M56" i="89"/>
  <c r="R30" i="89"/>
  <c r="X30" i="89" s="1"/>
  <c r="W24" i="66"/>
  <c r="Y24" i="66" s="1"/>
  <c r="U25" i="66" s="1"/>
  <c r="D74" i="66"/>
  <c r="F65" i="89"/>
  <c r="V17" i="89"/>
  <c r="C65" i="89"/>
  <c r="R25" i="66"/>
  <c r="X25" i="66" s="1"/>
  <c r="T25" i="66"/>
  <c r="S30" i="89" l="1"/>
  <c r="O31" i="89" s="1"/>
  <c r="Q31" i="89" s="1"/>
  <c r="N56" i="89"/>
  <c r="M58" i="89"/>
  <c r="D65" i="89"/>
  <c r="E65" i="89" s="1"/>
  <c r="W17" i="89"/>
  <c r="Y17" i="89" s="1"/>
  <c r="U18" i="89" s="1"/>
  <c r="V25" i="66"/>
  <c r="F75" i="66"/>
  <c r="S25" i="66"/>
  <c r="O26" i="66" s="1"/>
  <c r="Q26" i="66" s="1"/>
  <c r="R26" i="66" s="1"/>
  <c r="X26" i="66" s="1"/>
  <c r="K65" i="89" l="1"/>
  <c r="C66" i="89" s="1"/>
  <c r="I65" i="89"/>
  <c r="N58" i="89"/>
  <c r="M59" i="89"/>
  <c r="W25" i="66"/>
  <c r="Y25" i="66" s="1"/>
  <c r="U26" i="66" s="1"/>
  <c r="D75" i="66"/>
  <c r="T18" i="89"/>
  <c r="R31" i="89"/>
  <c r="X31" i="89" s="1"/>
  <c r="T26" i="66"/>
  <c r="S26" i="66"/>
  <c r="O27" i="66" s="1"/>
  <c r="Q27" i="66" s="1"/>
  <c r="F66" i="89" l="1"/>
  <c r="V18" i="89"/>
  <c r="S31" i="89"/>
  <c r="O32" i="89" s="1"/>
  <c r="Q32" i="89" s="1"/>
  <c r="R27" i="66"/>
  <c r="X27" i="66" s="1"/>
  <c r="N59" i="89"/>
  <c r="M60" i="89"/>
  <c r="V26" i="66"/>
  <c r="F76" i="66"/>
  <c r="D44" i="87"/>
  <c r="D44" i="66"/>
  <c r="B4" i="87"/>
  <c r="B5" i="87" s="1"/>
  <c r="B6" i="87" s="1"/>
  <c r="B8" i="87" s="1"/>
  <c r="B9" i="87" s="1"/>
  <c r="B10" i="87" s="1"/>
  <c r="B11" i="87" s="1"/>
  <c r="B13" i="87" s="1"/>
  <c r="B14" i="87" s="1"/>
  <c r="B15" i="87" s="1"/>
  <c r="B16" i="87" s="1"/>
  <c r="B18" i="87" s="1"/>
  <c r="B19" i="87" s="1"/>
  <c r="B20" i="87" s="1"/>
  <c r="B21" i="87" s="1"/>
  <c r="B23" i="87" s="1"/>
  <c r="B24" i="87" s="1"/>
  <c r="B25" i="87" s="1"/>
  <c r="B26" i="87" s="1"/>
  <c r="B28" i="87" s="1"/>
  <c r="B29" i="87" s="1"/>
  <c r="B30" i="87" s="1"/>
  <c r="B31" i="87" s="1"/>
  <c r="B33" i="87" s="1"/>
  <c r="B34" i="87" s="1"/>
  <c r="B35" i="87" s="1"/>
  <c r="B36" i="87" s="1"/>
  <c r="B38" i="87" s="1"/>
  <c r="B39" i="87" s="1"/>
  <c r="B40" i="87" s="1"/>
  <c r="B41" i="87" s="1"/>
  <c r="B43" i="87" s="1"/>
  <c r="B44" i="87" s="1"/>
  <c r="B45" i="87" s="1"/>
  <c r="B46" i="87" s="1"/>
  <c r="B48" i="87" s="1"/>
  <c r="B49" i="87" s="1"/>
  <c r="B50" i="87" s="1"/>
  <c r="B51" i="87" s="1"/>
  <c r="B53" i="87" s="1"/>
  <c r="B54" i="87" s="1"/>
  <c r="B55" i="87" s="1"/>
  <c r="B56" i="87" s="1"/>
  <c r="B58" i="87" s="1"/>
  <c r="B59" i="87" s="1"/>
  <c r="B60" i="87" s="1"/>
  <c r="B61" i="87" s="1"/>
  <c r="B63" i="87" s="1"/>
  <c r="B64" i="87" s="1"/>
  <c r="B65" i="87" s="1"/>
  <c r="B66" i="87" s="1"/>
  <c r="B68" i="87" s="1"/>
  <c r="B69" i="87" s="1"/>
  <c r="B70" i="87" s="1"/>
  <c r="B71" i="87" s="1"/>
  <c r="B73" i="87" s="1"/>
  <c r="B74" i="87" s="1"/>
  <c r="B75" i="87" s="1"/>
  <c r="B76" i="87" s="1"/>
  <c r="B78" i="87" s="1"/>
  <c r="B79" i="87" s="1"/>
  <c r="B80" i="87" s="1"/>
  <c r="B81" i="87" s="1"/>
  <c r="B83" i="87" s="1"/>
  <c r="B84" i="87" s="1"/>
  <c r="B85" i="87" s="1"/>
  <c r="B86" i="87" s="1"/>
  <c r="B88" i="87" s="1"/>
  <c r="B89" i="87" s="1"/>
  <c r="B90" i="87" s="1"/>
  <c r="B91" i="87" s="1"/>
  <c r="B93" i="87" s="1"/>
  <c r="B94" i="87" s="1"/>
  <c r="B95" i="87" s="1"/>
  <c r="B96" i="87" s="1"/>
  <c r="B98" i="87" s="1"/>
  <c r="B99" i="87" s="1"/>
  <c r="B100" i="87" s="1"/>
  <c r="B101" i="87" s="1"/>
  <c r="B103" i="87" s="1"/>
  <c r="B104" i="87" s="1"/>
  <c r="B105" i="87" s="1"/>
  <c r="B106" i="87" s="1"/>
  <c r="B108" i="87" s="1"/>
  <c r="B109" i="87" s="1"/>
  <c r="B110" i="87" s="1"/>
  <c r="B111" i="87" s="1"/>
  <c r="B113" i="87" s="1"/>
  <c r="B114" i="87" s="1"/>
  <c r="B115" i="87" s="1"/>
  <c r="B116" i="87" s="1"/>
  <c r="B118" i="87" s="1"/>
  <c r="B119" i="87" s="1"/>
  <c r="B120" i="87" s="1"/>
  <c r="B121" i="87" s="1"/>
  <c r="M3" i="87"/>
  <c r="L3" i="87"/>
  <c r="L4" i="87" s="1"/>
  <c r="H3" i="87"/>
  <c r="C4" i="87" s="1"/>
  <c r="E4" i="87" s="1"/>
  <c r="E3" i="87"/>
  <c r="D66" i="89" l="1"/>
  <c r="E66" i="89" s="1"/>
  <c r="W18" i="89"/>
  <c r="Y18" i="89" s="1"/>
  <c r="U19" i="89" s="1"/>
  <c r="S27" i="66"/>
  <c r="O28" i="66" s="1"/>
  <c r="Q28" i="66" s="1"/>
  <c r="M61" i="89"/>
  <c r="N60" i="89"/>
  <c r="R32" i="89"/>
  <c r="X32" i="89" s="1"/>
  <c r="W26" i="66"/>
  <c r="Y26" i="66" s="1"/>
  <c r="U27" i="66" s="1"/>
  <c r="T27" i="66" s="1"/>
  <c r="V27" i="66" s="1"/>
  <c r="D76" i="66"/>
  <c r="L5" i="87"/>
  <c r="M4" i="87"/>
  <c r="C5" i="87"/>
  <c r="E5" i="87" s="1"/>
  <c r="H4" i="87"/>
  <c r="W27" i="66" l="1"/>
  <c r="Y27" i="66" s="1"/>
  <c r="U28" i="66" s="1"/>
  <c r="T28" i="66" s="1"/>
  <c r="D78" i="66"/>
  <c r="R28" i="66"/>
  <c r="X28" i="66" s="1"/>
  <c r="N61" i="89"/>
  <c r="M63" i="89"/>
  <c r="F78" i="66"/>
  <c r="S32" i="89"/>
  <c r="O33" i="89" s="1"/>
  <c r="Q33" i="89" s="1"/>
  <c r="T19" i="89"/>
  <c r="K66" i="89"/>
  <c r="L66" i="89" s="1"/>
  <c r="I66" i="89"/>
  <c r="V28" i="66"/>
  <c r="F79" i="66"/>
  <c r="L6" i="87"/>
  <c r="M5" i="87"/>
  <c r="H5" i="87"/>
  <c r="C6" i="87"/>
  <c r="E6" i="87" s="1"/>
  <c r="S28" i="66" l="1"/>
  <c r="O29" i="66" s="1"/>
  <c r="Q29" i="66" s="1"/>
  <c r="R29" i="66" s="1"/>
  <c r="X29" i="66" s="1"/>
  <c r="W28" i="66"/>
  <c r="Y28" i="66" s="1"/>
  <c r="U29" i="66" s="1"/>
  <c r="T29" i="66" s="1"/>
  <c r="V29" i="66" s="1"/>
  <c r="D79" i="66"/>
  <c r="F68" i="89"/>
  <c r="V19" i="89"/>
  <c r="M64" i="89"/>
  <c r="N63" i="89"/>
  <c r="R33" i="89"/>
  <c r="X33" i="89" s="1"/>
  <c r="C68" i="89"/>
  <c r="H6" i="87"/>
  <c r="C8" i="87"/>
  <c r="E8" i="87" s="1"/>
  <c r="M6" i="87"/>
  <c r="L8" i="87"/>
  <c r="W29" i="66" l="1"/>
  <c r="Y29" i="66" s="1"/>
  <c r="U30" i="66" s="1"/>
  <c r="D80" i="66"/>
  <c r="D68" i="89"/>
  <c r="E68" i="89" s="1"/>
  <c r="W19" i="89"/>
  <c r="Y19" i="89" s="1"/>
  <c r="U20" i="89" s="1"/>
  <c r="S29" i="66"/>
  <c r="O30" i="66" s="1"/>
  <c r="Q30" i="66" s="1"/>
  <c r="S33" i="89"/>
  <c r="O34" i="89" s="1"/>
  <c r="Q34" i="89" s="1"/>
  <c r="M65" i="89"/>
  <c r="N64" i="89"/>
  <c r="F80" i="66"/>
  <c r="L9" i="87"/>
  <c r="M8" i="87"/>
  <c r="C9" i="87"/>
  <c r="E9" i="87" s="1"/>
  <c r="H8" i="87"/>
  <c r="K68" i="89" l="1"/>
  <c r="I68" i="89"/>
  <c r="R34" i="89"/>
  <c r="X34" i="89" s="1"/>
  <c r="R30" i="66"/>
  <c r="X30" i="66" s="1"/>
  <c r="M66" i="89"/>
  <c r="N65" i="89"/>
  <c r="T20" i="89"/>
  <c r="T30" i="66"/>
  <c r="M9" i="87"/>
  <c r="L10" i="87"/>
  <c r="H9" i="87"/>
  <c r="C10" i="87"/>
  <c r="E10" i="87" s="1"/>
  <c r="S30" i="66" l="1"/>
  <c r="O31" i="66" s="1"/>
  <c r="Q31" i="66" s="1"/>
  <c r="F81" i="66"/>
  <c r="V30" i="66"/>
  <c r="M68" i="89"/>
  <c r="N66" i="89"/>
  <c r="F69" i="89"/>
  <c r="V20" i="89"/>
  <c r="S34" i="89"/>
  <c r="O35" i="89" s="1"/>
  <c r="Q35" i="89" s="1"/>
  <c r="C69" i="89"/>
  <c r="C11" i="87"/>
  <c r="E11" i="87" s="1"/>
  <c r="H10" i="87"/>
  <c r="L11" i="87"/>
  <c r="M10" i="87"/>
  <c r="D3" i="86"/>
  <c r="H3" i="86" s="1"/>
  <c r="B4" i="86"/>
  <c r="C4" i="86"/>
  <c r="D4" i="86" s="1"/>
  <c r="H4" i="86" s="1"/>
  <c r="B5" i="86"/>
  <c r="B6" i="86" s="1"/>
  <c r="B8" i="86" s="1"/>
  <c r="B9" i="86" s="1"/>
  <c r="B10" i="86" s="1"/>
  <c r="B11" i="86" s="1"/>
  <c r="B13" i="86" s="1"/>
  <c r="B14" i="86" s="1"/>
  <c r="B15" i="86" s="1"/>
  <c r="B16" i="86" s="1"/>
  <c r="B18" i="86" s="1"/>
  <c r="B19" i="86" s="1"/>
  <c r="B20" i="86" s="1"/>
  <c r="B21" i="86" s="1"/>
  <c r="B23" i="86" s="1"/>
  <c r="B24" i="86" s="1"/>
  <c r="B25" i="86" s="1"/>
  <c r="B26" i="86" s="1"/>
  <c r="B28" i="86" s="1"/>
  <c r="B29" i="86" s="1"/>
  <c r="B30" i="86" s="1"/>
  <c r="B31" i="86" s="1"/>
  <c r="B33" i="86" s="1"/>
  <c r="B34" i="86" s="1"/>
  <c r="B35" i="86" s="1"/>
  <c r="B36" i="86" s="1"/>
  <c r="B38" i="86" s="1"/>
  <c r="B39" i="86" s="1"/>
  <c r="B40" i="86" s="1"/>
  <c r="B41" i="86" s="1"/>
  <c r="B43" i="86" s="1"/>
  <c r="B44" i="86" s="1"/>
  <c r="B45" i="86" s="1"/>
  <c r="B46" i="86" s="1"/>
  <c r="B48" i="86" s="1"/>
  <c r="B49" i="86" s="1"/>
  <c r="B50" i="86" s="1"/>
  <c r="B51" i="86" s="1"/>
  <c r="B53" i="86" s="1"/>
  <c r="B54" i="86" s="1"/>
  <c r="B55" i="86" s="1"/>
  <c r="B56" i="86" s="1"/>
  <c r="B58" i="86" s="1"/>
  <c r="B59" i="86" s="1"/>
  <c r="B60" i="86" s="1"/>
  <c r="B61" i="86" s="1"/>
  <c r="B63" i="86" s="1"/>
  <c r="B64" i="86" s="1"/>
  <c r="B65" i="86" s="1"/>
  <c r="B66" i="86" s="1"/>
  <c r="B68" i="86" s="1"/>
  <c r="B69" i="86" s="1"/>
  <c r="B70" i="86" s="1"/>
  <c r="B71" i="86" s="1"/>
  <c r="B73" i="86" s="1"/>
  <c r="B74" i="86" s="1"/>
  <c r="B75" i="86" s="1"/>
  <c r="B76" i="86" s="1"/>
  <c r="B78" i="86" s="1"/>
  <c r="B79" i="86" s="1"/>
  <c r="B80" i="86" s="1"/>
  <c r="B81" i="86" s="1"/>
  <c r="B83" i="86" s="1"/>
  <c r="B84" i="86" s="1"/>
  <c r="B85" i="86" s="1"/>
  <c r="B86" i="86" s="1"/>
  <c r="B88" i="86" s="1"/>
  <c r="B89" i="86" s="1"/>
  <c r="B90" i="86" s="1"/>
  <c r="B91" i="86" s="1"/>
  <c r="B93" i="86" s="1"/>
  <c r="B94" i="86" s="1"/>
  <c r="B95" i="86" s="1"/>
  <c r="B96" i="86" s="1"/>
  <c r="B98" i="86" s="1"/>
  <c r="B99" i="86" s="1"/>
  <c r="B100" i="86" s="1"/>
  <c r="B101" i="86" s="1"/>
  <c r="B103" i="86" s="1"/>
  <c r="B104" i="86" s="1"/>
  <c r="B105" i="86" s="1"/>
  <c r="B106" i="86" s="1"/>
  <c r="B108" i="86" s="1"/>
  <c r="B109" i="86" s="1"/>
  <c r="B110" i="86" s="1"/>
  <c r="B111" i="86" s="1"/>
  <c r="B113" i="86" s="1"/>
  <c r="B114" i="86" s="1"/>
  <c r="B115" i="86" s="1"/>
  <c r="B116" i="86" s="1"/>
  <c r="B118" i="86" s="1"/>
  <c r="B119" i="86" s="1"/>
  <c r="B120" i="86" s="1"/>
  <c r="B121" i="86" s="1"/>
  <c r="B123" i="86" s="1"/>
  <c r="B124" i="86" s="1"/>
  <c r="B125" i="86" s="1"/>
  <c r="B126" i="86" s="1"/>
  <c r="D69" i="89" l="1"/>
  <c r="W20" i="89"/>
  <c r="Y20" i="89" s="1"/>
  <c r="U21" i="89" s="1"/>
  <c r="W30" i="66"/>
  <c r="Y30" i="66" s="1"/>
  <c r="U31" i="66" s="1"/>
  <c r="T31" i="66" s="1"/>
  <c r="D81" i="66"/>
  <c r="E69" i="89"/>
  <c r="R35" i="89"/>
  <c r="X35" i="89" s="1"/>
  <c r="M69" i="89"/>
  <c r="N68" i="89"/>
  <c r="R31" i="66"/>
  <c r="X31" i="66" s="1"/>
  <c r="C13" i="87"/>
  <c r="E13" i="87" s="1"/>
  <c r="H11" i="87"/>
  <c r="L13" i="87"/>
  <c r="M11" i="87"/>
  <c r="C5" i="86"/>
  <c r="D5" i="86" s="1"/>
  <c r="S31" i="66" l="1"/>
  <c r="O32" i="66" s="1"/>
  <c r="Q32" i="66" s="1"/>
  <c r="N69" i="89"/>
  <c r="V31" i="66"/>
  <c r="F83" i="66"/>
  <c r="R32" i="66"/>
  <c r="X32" i="66" s="1"/>
  <c r="S35" i="89"/>
  <c r="O36" i="89" s="1"/>
  <c r="Q36" i="89" s="1"/>
  <c r="T21" i="89"/>
  <c r="K69" i="89"/>
  <c r="I69" i="89"/>
  <c r="L14" i="87"/>
  <c r="M13" i="87"/>
  <c r="H13" i="87"/>
  <c r="C14" i="87"/>
  <c r="E14" i="87" s="1"/>
  <c r="H5" i="86"/>
  <c r="C6" i="86"/>
  <c r="D6" i="86" s="1"/>
  <c r="W31" i="66" l="1"/>
  <c r="Y31" i="66" s="1"/>
  <c r="U32" i="66" s="1"/>
  <c r="T32" i="66" s="1"/>
  <c r="D83" i="66"/>
  <c r="F70" i="89"/>
  <c r="V21" i="89"/>
  <c r="R36" i="89"/>
  <c r="X36" i="89" s="1"/>
  <c r="C70" i="89"/>
  <c r="S32" i="66"/>
  <c r="O33" i="66" s="1"/>
  <c r="Q33" i="66" s="1"/>
  <c r="M14" i="87"/>
  <c r="L15" i="87"/>
  <c r="H14" i="87"/>
  <c r="C15" i="87"/>
  <c r="E15" i="87" s="1"/>
  <c r="H6" i="86"/>
  <c r="C8" i="86"/>
  <c r="D8" i="86" s="1"/>
  <c r="S36" i="89" l="1"/>
  <c r="O37" i="89" s="1"/>
  <c r="Q37" i="89" s="1"/>
  <c r="F84" i="66"/>
  <c r="V32" i="66"/>
  <c r="R33" i="66"/>
  <c r="X33" i="66" s="1"/>
  <c r="D70" i="89"/>
  <c r="M70" i="89" s="1"/>
  <c r="W21" i="89"/>
  <c r="Y21" i="89" s="1"/>
  <c r="U22" i="89" s="1"/>
  <c r="C16" i="87"/>
  <c r="E16" i="87" s="1"/>
  <c r="H15" i="87"/>
  <c r="L16" i="87"/>
  <c r="M15" i="87"/>
  <c r="H8" i="86"/>
  <c r="C9" i="86"/>
  <c r="D9" i="86" s="1"/>
  <c r="T22" i="89" l="1"/>
  <c r="N70" i="89"/>
  <c r="S33" i="66"/>
  <c r="O34" i="66" s="1"/>
  <c r="Q34" i="66" s="1"/>
  <c r="R37" i="89"/>
  <c r="X37" i="89" s="1"/>
  <c r="W32" i="66"/>
  <c r="Y32" i="66" s="1"/>
  <c r="U33" i="66" s="1"/>
  <c r="T33" i="66" s="1"/>
  <c r="D84" i="66"/>
  <c r="E70" i="89"/>
  <c r="L18" i="87"/>
  <c r="M16" i="87"/>
  <c r="C18" i="87"/>
  <c r="E18" i="87" s="1"/>
  <c r="H16" i="87"/>
  <c r="H9" i="86"/>
  <c r="C10" i="86"/>
  <c r="D10" i="86" s="1"/>
  <c r="F85" i="66" l="1"/>
  <c r="V33" i="66"/>
  <c r="K70" i="89"/>
  <c r="C71" i="89" s="1"/>
  <c r="I70" i="89"/>
  <c r="S37" i="89"/>
  <c r="O38" i="89" s="1"/>
  <c r="Q38" i="89" s="1"/>
  <c r="R34" i="66"/>
  <c r="X34" i="66" s="1"/>
  <c r="F71" i="89"/>
  <c r="V22" i="89"/>
  <c r="L19" i="87"/>
  <c r="M18" i="87"/>
  <c r="C19" i="87"/>
  <c r="E19" i="87" s="1"/>
  <c r="H18" i="87"/>
  <c r="H10" i="86"/>
  <c r="C11" i="86"/>
  <c r="D11" i="86" s="1"/>
  <c r="S34" i="66" l="1"/>
  <c r="O35" i="66" s="1"/>
  <c r="Q35" i="66" s="1"/>
  <c r="R38" i="89"/>
  <c r="X38" i="89" s="1"/>
  <c r="W33" i="66"/>
  <c r="Y33" i="66" s="1"/>
  <c r="U34" i="66" s="1"/>
  <c r="T34" i="66" s="1"/>
  <c r="D85" i="66"/>
  <c r="D71" i="89"/>
  <c r="M71" i="89" s="1"/>
  <c r="W22" i="89"/>
  <c r="Y22" i="89" s="1"/>
  <c r="U23" i="89" s="1"/>
  <c r="C20" i="87"/>
  <c r="E20" i="87" s="1"/>
  <c r="H19" i="87"/>
  <c r="L20" i="87"/>
  <c r="M19" i="87"/>
  <c r="H11" i="86"/>
  <c r="C13" i="86"/>
  <c r="D13" i="86" s="1"/>
  <c r="N71" i="89" l="1"/>
  <c r="S38" i="89"/>
  <c r="O39" i="89" s="1"/>
  <c r="Q39" i="89" s="1"/>
  <c r="T23" i="89"/>
  <c r="R35" i="66"/>
  <c r="X35" i="66" s="1"/>
  <c r="V34" i="66"/>
  <c r="F86" i="66"/>
  <c r="E71" i="89"/>
  <c r="L21" i="87"/>
  <c r="M20" i="87"/>
  <c r="H20" i="87"/>
  <c r="C21" i="87"/>
  <c r="E21" i="87" s="1"/>
  <c r="H13" i="86"/>
  <c r="C14" i="86"/>
  <c r="D14" i="86" s="1"/>
  <c r="S35" i="66" l="1"/>
  <c r="O36" i="66" s="1"/>
  <c r="Q36" i="66" s="1"/>
  <c r="R36" i="66" s="1"/>
  <c r="X36" i="66" s="1"/>
  <c r="R39" i="89"/>
  <c r="X39" i="89" s="1"/>
  <c r="I71" i="89"/>
  <c r="K71" i="89"/>
  <c r="L71" i="89" s="1"/>
  <c r="W34" i="66"/>
  <c r="Y34" i="66" s="1"/>
  <c r="U35" i="66" s="1"/>
  <c r="T35" i="66" s="1"/>
  <c r="D86" i="66"/>
  <c r="F73" i="89"/>
  <c r="V23" i="89"/>
  <c r="H21" i="87"/>
  <c r="C23" i="87"/>
  <c r="E23" i="87" s="1"/>
  <c r="L23" i="87"/>
  <c r="M21" i="87"/>
  <c r="H14" i="86"/>
  <c r="C15" i="86"/>
  <c r="D15" i="86" s="1"/>
  <c r="S39" i="89" l="1"/>
  <c r="O40" i="89" s="1"/>
  <c r="Q40" i="89" s="1"/>
  <c r="D73" i="89"/>
  <c r="M73" i="89" s="1"/>
  <c r="W23" i="89"/>
  <c r="Y23" i="89" s="1"/>
  <c r="U24" i="89" s="1"/>
  <c r="C73" i="89"/>
  <c r="S36" i="66"/>
  <c r="O37" i="66" s="1"/>
  <c r="Q37" i="66" s="1"/>
  <c r="V35" i="66"/>
  <c r="F88" i="66"/>
  <c r="L24" i="87"/>
  <c r="M23" i="87"/>
  <c r="H23" i="87"/>
  <c r="C24" i="87"/>
  <c r="E24" i="87" s="1"/>
  <c r="H15" i="86"/>
  <c r="C16" i="86"/>
  <c r="D16" i="86" s="1"/>
  <c r="N73" i="89" l="1"/>
  <c r="W35" i="66"/>
  <c r="Y35" i="66" s="1"/>
  <c r="U36" i="66" s="1"/>
  <c r="T36" i="66" s="1"/>
  <c r="D88" i="66"/>
  <c r="R37" i="66"/>
  <c r="X37" i="66" s="1"/>
  <c r="R40" i="89"/>
  <c r="X40" i="89" s="1"/>
  <c r="T24" i="89"/>
  <c r="E73" i="89"/>
  <c r="C25" i="87"/>
  <c r="E25" i="87" s="1"/>
  <c r="H24" i="87"/>
  <c r="M24" i="87"/>
  <c r="L25" i="87"/>
  <c r="H16" i="86"/>
  <c r="C18" i="86"/>
  <c r="D18" i="86" s="1"/>
  <c r="V36" i="66" l="1"/>
  <c r="F89" i="66"/>
  <c r="K73" i="89"/>
  <c r="I73" i="89"/>
  <c r="S40" i="89"/>
  <c r="O41" i="89" s="1"/>
  <c r="Q41" i="89" s="1"/>
  <c r="S37" i="66"/>
  <c r="O38" i="66" s="1"/>
  <c r="Q38" i="66" s="1"/>
  <c r="F74" i="89"/>
  <c r="V24" i="89"/>
  <c r="L26" i="87"/>
  <c r="M25" i="87"/>
  <c r="C26" i="87"/>
  <c r="E26" i="87" s="1"/>
  <c r="H25" i="87"/>
  <c r="H18" i="86"/>
  <c r="C19" i="86"/>
  <c r="D19" i="86" s="1"/>
  <c r="R38" i="66" l="1"/>
  <c r="X38" i="66" s="1"/>
  <c r="C74" i="89"/>
  <c r="R41" i="89"/>
  <c r="X41" i="89" s="1"/>
  <c r="D74" i="89"/>
  <c r="M74" i="89" s="1"/>
  <c r="W24" i="89"/>
  <c r="Y24" i="89" s="1"/>
  <c r="U25" i="89" s="1"/>
  <c r="W36" i="66"/>
  <c r="Y36" i="66" s="1"/>
  <c r="U37" i="66" s="1"/>
  <c r="T37" i="66" s="1"/>
  <c r="D89" i="66"/>
  <c r="C28" i="87"/>
  <c r="E28" i="87" s="1"/>
  <c r="H26" i="87"/>
  <c r="M26" i="87"/>
  <c r="L28" i="87"/>
  <c r="H19" i="86"/>
  <c r="C20" i="86"/>
  <c r="D20" i="86" s="1"/>
  <c r="E74" i="89" l="1"/>
  <c r="K74" i="89" s="1"/>
  <c r="N74" i="89"/>
  <c r="S38" i="66"/>
  <c r="O39" i="66" s="1"/>
  <c r="Q39" i="66" s="1"/>
  <c r="T25" i="89"/>
  <c r="F90" i="66"/>
  <c r="V37" i="66"/>
  <c r="S41" i="89"/>
  <c r="O42" i="89" s="1"/>
  <c r="Q42" i="89" s="1"/>
  <c r="L29" i="87"/>
  <c r="M28" i="87"/>
  <c r="C29" i="87"/>
  <c r="E29" i="87" s="1"/>
  <c r="H28" i="87"/>
  <c r="H20" i="86"/>
  <c r="C21" i="86"/>
  <c r="D21" i="86" s="1"/>
  <c r="I74" i="89" l="1"/>
  <c r="R42" i="89"/>
  <c r="X42" i="89" s="1"/>
  <c r="W37" i="66"/>
  <c r="Y37" i="66" s="1"/>
  <c r="U38" i="66" s="1"/>
  <c r="T38" i="66" s="1"/>
  <c r="D90" i="66"/>
  <c r="R39" i="66"/>
  <c r="X39" i="66" s="1"/>
  <c r="F75" i="89"/>
  <c r="V25" i="89"/>
  <c r="C75" i="89"/>
  <c r="H29" i="87"/>
  <c r="C30" i="87"/>
  <c r="E30" i="87" s="1"/>
  <c r="L30" i="87"/>
  <c r="M29" i="87"/>
  <c r="H21" i="86"/>
  <c r="C23" i="86"/>
  <c r="D23" i="86" s="1"/>
  <c r="S39" i="66" l="1"/>
  <c r="O40" i="66" s="1"/>
  <c r="Q40" i="66" s="1"/>
  <c r="S42" i="89"/>
  <c r="O43" i="89" s="1"/>
  <c r="Q43" i="89" s="1"/>
  <c r="F91" i="66"/>
  <c r="V38" i="66"/>
  <c r="R40" i="66"/>
  <c r="X40" i="66" s="1"/>
  <c r="R43" i="89"/>
  <c r="X43" i="89" s="1"/>
  <c r="D75" i="89"/>
  <c r="M75" i="89" s="1"/>
  <c r="W25" i="89"/>
  <c r="Y25" i="89" s="1"/>
  <c r="U26" i="89" s="1"/>
  <c r="L31" i="87"/>
  <c r="M30" i="87"/>
  <c r="C31" i="87"/>
  <c r="E31" i="87" s="1"/>
  <c r="H30" i="87"/>
  <c r="H23" i="86"/>
  <c r="C24" i="86"/>
  <c r="D24" i="86" s="1"/>
  <c r="E75" i="89" l="1"/>
  <c r="S43" i="89"/>
  <c r="O44" i="89" s="1"/>
  <c r="Q44" i="89" s="1"/>
  <c r="W38" i="66"/>
  <c r="Y38" i="66" s="1"/>
  <c r="U39" i="66" s="1"/>
  <c r="T39" i="66" s="1"/>
  <c r="D91" i="66"/>
  <c r="N75" i="89"/>
  <c r="T26" i="89"/>
  <c r="S40" i="66"/>
  <c r="O41" i="66" s="1"/>
  <c r="Q41" i="66" s="1"/>
  <c r="C33" i="87"/>
  <c r="E33" i="87" s="1"/>
  <c r="H31" i="87"/>
  <c r="L33" i="87"/>
  <c r="M31" i="87"/>
  <c r="H24" i="86"/>
  <c r="C25" i="86"/>
  <c r="D25" i="86" s="1"/>
  <c r="F76" i="89" l="1"/>
  <c r="V26" i="89"/>
  <c r="V39" i="66"/>
  <c r="F93" i="66"/>
  <c r="R44" i="89"/>
  <c r="X44" i="89" s="1"/>
  <c r="R41" i="66"/>
  <c r="X41" i="66" s="1"/>
  <c r="I75" i="89"/>
  <c r="K75" i="89"/>
  <c r="C76" i="89" s="1"/>
  <c r="L34" i="87"/>
  <c r="M33" i="87"/>
  <c r="H33" i="87"/>
  <c r="C34" i="87"/>
  <c r="E34" i="87" s="1"/>
  <c r="H25" i="86"/>
  <c r="C26" i="86"/>
  <c r="D26" i="86" s="1"/>
  <c r="S41" i="66" l="1"/>
  <c r="O42" i="66" s="1"/>
  <c r="Q42" i="66" s="1"/>
  <c r="R42" i="66" s="1"/>
  <c r="X42" i="66" s="1"/>
  <c r="W39" i="66"/>
  <c r="Y39" i="66" s="1"/>
  <c r="U40" i="66" s="1"/>
  <c r="T40" i="66" s="1"/>
  <c r="D93" i="66"/>
  <c r="D76" i="89"/>
  <c r="M76" i="89" s="1"/>
  <c r="W26" i="89"/>
  <c r="Y26" i="89" s="1"/>
  <c r="U27" i="89" s="1"/>
  <c r="S44" i="89"/>
  <c r="O45" i="89" s="1"/>
  <c r="Q45" i="89" s="1"/>
  <c r="H34" i="87"/>
  <c r="C35" i="87"/>
  <c r="E35" i="87" s="1"/>
  <c r="L35" i="87"/>
  <c r="M34" i="87"/>
  <c r="H26" i="86"/>
  <c r="C28" i="86"/>
  <c r="D28" i="86" s="1"/>
  <c r="V40" i="66" l="1"/>
  <c r="F94" i="66"/>
  <c r="T27" i="89"/>
  <c r="S42" i="66"/>
  <c r="O43" i="66" s="1"/>
  <c r="Q43" i="66" s="1"/>
  <c r="N76" i="89"/>
  <c r="R45" i="89"/>
  <c r="X45" i="89" s="1"/>
  <c r="E76" i="89"/>
  <c r="H35" i="87"/>
  <c r="C36" i="87"/>
  <c r="E36" i="87" s="1"/>
  <c r="L36" i="87"/>
  <c r="M35" i="87"/>
  <c r="H28" i="86"/>
  <c r="C29" i="86"/>
  <c r="D29" i="86" s="1"/>
  <c r="K76" i="89" l="1"/>
  <c r="L76" i="89" s="1"/>
  <c r="I76" i="89"/>
  <c r="F78" i="89"/>
  <c r="V27" i="89"/>
  <c r="S45" i="89"/>
  <c r="O46" i="89" s="1"/>
  <c r="Q46" i="89" s="1"/>
  <c r="R43" i="66"/>
  <c r="X43" i="66" s="1"/>
  <c r="W40" i="66"/>
  <c r="Y40" i="66" s="1"/>
  <c r="U41" i="66" s="1"/>
  <c r="T41" i="66" s="1"/>
  <c r="D94" i="66"/>
  <c r="C38" i="87"/>
  <c r="E38" i="87" s="1"/>
  <c r="H36" i="87"/>
  <c r="L38" i="87"/>
  <c r="M36" i="87"/>
  <c r="H29" i="86"/>
  <c r="C30" i="86"/>
  <c r="D30" i="86" s="1"/>
  <c r="S43" i="66" l="1"/>
  <c r="O44" i="66" s="1"/>
  <c r="Q44" i="66" s="1"/>
  <c r="R44" i="66" s="1"/>
  <c r="X44" i="66" s="1"/>
  <c r="R46" i="89"/>
  <c r="X46" i="89" s="1"/>
  <c r="C78" i="89"/>
  <c r="V41" i="66"/>
  <c r="F95" i="66"/>
  <c r="D78" i="89"/>
  <c r="M78" i="89" s="1"/>
  <c r="W27" i="89"/>
  <c r="Y27" i="89" s="1"/>
  <c r="U28" i="89" s="1"/>
  <c r="L39" i="87"/>
  <c r="M38" i="87"/>
  <c r="H38" i="87"/>
  <c r="C39" i="87"/>
  <c r="E39" i="87" s="1"/>
  <c r="H30" i="86"/>
  <c r="C31" i="86"/>
  <c r="D31" i="86" s="1"/>
  <c r="N78" i="89" l="1"/>
  <c r="S46" i="89"/>
  <c r="O47" i="89" s="1"/>
  <c r="Q47" i="89" s="1"/>
  <c r="W41" i="66"/>
  <c r="Y41" i="66" s="1"/>
  <c r="U42" i="66" s="1"/>
  <c r="T42" i="66" s="1"/>
  <c r="D95" i="66"/>
  <c r="S44" i="66"/>
  <c r="O45" i="66" s="1"/>
  <c r="Q45" i="66" s="1"/>
  <c r="T28" i="89"/>
  <c r="E78" i="89"/>
  <c r="H39" i="87"/>
  <c r="C40" i="87"/>
  <c r="E40" i="87" s="1"/>
  <c r="L40" i="87"/>
  <c r="M39" i="87"/>
  <c r="H31" i="86"/>
  <c r="C33" i="86"/>
  <c r="D33" i="86" s="1"/>
  <c r="F96" i="66" l="1"/>
  <c r="V42" i="66"/>
  <c r="F79" i="89"/>
  <c r="V28" i="89"/>
  <c r="R47" i="89"/>
  <c r="X47" i="89" s="1"/>
  <c r="S47" i="89"/>
  <c r="O48" i="89" s="1"/>
  <c r="Q48" i="89" s="1"/>
  <c r="R45" i="66"/>
  <c r="X45" i="66" s="1"/>
  <c r="K78" i="89"/>
  <c r="I78" i="89"/>
  <c r="M40" i="87"/>
  <c r="L41" i="87"/>
  <c r="H40" i="87"/>
  <c r="C41" i="87"/>
  <c r="E41" i="87" s="1"/>
  <c r="H33" i="86"/>
  <c r="C34" i="86"/>
  <c r="D34" i="86" s="1"/>
  <c r="S45" i="66" l="1"/>
  <c r="O46" i="66" s="1"/>
  <c r="Q46" i="66" s="1"/>
  <c r="D79" i="89"/>
  <c r="M79" i="89" s="1"/>
  <c r="W28" i="89"/>
  <c r="Y28" i="89" s="1"/>
  <c r="U29" i="89" s="1"/>
  <c r="R46" i="66"/>
  <c r="X46" i="66" s="1"/>
  <c r="R48" i="89"/>
  <c r="X48" i="89" s="1"/>
  <c r="W42" i="66"/>
  <c r="Y42" i="66" s="1"/>
  <c r="U43" i="66" s="1"/>
  <c r="T43" i="66" s="1"/>
  <c r="D96" i="66"/>
  <c r="C79" i="89"/>
  <c r="E79" i="89" s="1"/>
  <c r="L43" i="87"/>
  <c r="M41" i="87"/>
  <c r="C43" i="87"/>
  <c r="E43" i="87" s="1"/>
  <c r="H41" i="87"/>
  <c r="H34" i="86"/>
  <c r="C35" i="86"/>
  <c r="D35" i="86" s="1"/>
  <c r="S46" i="66" l="1"/>
  <c r="O47" i="66" s="1"/>
  <c r="Q47" i="66" s="1"/>
  <c r="V43" i="66"/>
  <c r="F98" i="66"/>
  <c r="R47" i="66"/>
  <c r="X47" i="66" s="1"/>
  <c r="I79" i="89"/>
  <c r="K79" i="89"/>
  <c r="C80" i="89"/>
  <c r="T29" i="89"/>
  <c r="S48" i="89"/>
  <c r="O49" i="89" s="1"/>
  <c r="Q49" i="89" s="1"/>
  <c r="N79" i="89"/>
  <c r="C44" i="87"/>
  <c r="E44" i="87" s="1"/>
  <c r="H43" i="87"/>
  <c r="M43" i="87"/>
  <c r="L44" i="87"/>
  <c r="H35" i="86"/>
  <c r="C36" i="86"/>
  <c r="D36" i="86" s="1"/>
  <c r="S47" i="66" l="1"/>
  <c r="O48" i="66" s="1"/>
  <c r="Q48" i="66" s="1"/>
  <c r="S48" i="66" s="1"/>
  <c r="O49" i="66" s="1"/>
  <c r="Q49" i="66" s="1"/>
  <c r="F80" i="89"/>
  <c r="V29" i="89"/>
  <c r="R49" i="89"/>
  <c r="X49" i="89" s="1"/>
  <c r="R48" i="66"/>
  <c r="X48" i="66" s="1"/>
  <c r="W43" i="66"/>
  <c r="Y43" i="66" s="1"/>
  <c r="U44" i="66" s="1"/>
  <c r="T44" i="66" s="1"/>
  <c r="D98" i="66"/>
  <c r="M44" i="87"/>
  <c r="L45" i="87"/>
  <c r="C45" i="87"/>
  <c r="E45" i="87" s="1"/>
  <c r="H44" i="87"/>
  <c r="H36" i="86"/>
  <c r="C38" i="86"/>
  <c r="D38" i="86" s="1"/>
  <c r="S49" i="89" l="1"/>
  <c r="O50" i="89" s="1"/>
  <c r="Q50" i="89" s="1"/>
  <c r="R49" i="66"/>
  <c r="X49" i="66" s="1"/>
  <c r="D80" i="89"/>
  <c r="W29" i="89"/>
  <c r="Y29" i="89" s="1"/>
  <c r="U30" i="89" s="1"/>
  <c r="R50" i="89"/>
  <c r="X50" i="89" s="1"/>
  <c r="V44" i="66"/>
  <c r="F99" i="66"/>
  <c r="C46" i="87"/>
  <c r="E46" i="87" s="1"/>
  <c r="C48" i="87" s="1"/>
  <c r="D48" i="87" s="1"/>
  <c r="H45" i="87"/>
  <c r="M45" i="87"/>
  <c r="L46" i="87"/>
  <c r="H38" i="86"/>
  <c r="C39" i="86"/>
  <c r="D39" i="86" s="1"/>
  <c r="T30" i="89" l="1"/>
  <c r="W44" i="66"/>
  <c r="Y44" i="66" s="1"/>
  <c r="U45" i="66" s="1"/>
  <c r="T45" i="66" s="1"/>
  <c r="D99" i="66"/>
  <c r="M80" i="89"/>
  <c r="E80" i="89"/>
  <c r="S49" i="66"/>
  <c r="O50" i="66" s="1"/>
  <c r="Q50" i="66" s="1"/>
  <c r="S50" i="89"/>
  <c r="O51" i="89" s="1"/>
  <c r="Q51" i="89" s="1"/>
  <c r="H46" i="87"/>
  <c r="M46" i="87"/>
  <c r="H39" i="86"/>
  <c r="C40" i="86"/>
  <c r="D40" i="86" s="1"/>
  <c r="R51" i="89" l="1"/>
  <c r="X51" i="89" s="1"/>
  <c r="F100" i="66"/>
  <c r="V45" i="66"/>
  <c r="R50" i="66"/>
  <c r="X50" i="66" s="1"/>
  <c r="K80" i="89"/>
  <c r="C81" i="89" s="1"/>
  <c r="I80" i="89"/>
  <c r="N80" i="89"/>
  <c r="F81" i="89"/>
  <c r="V30" i="89"/>
  <c r="L48" i="87"/>
  <c r="H40" i="86"/>
  <c r="C41" i="86"/>
  <c r="D41" i="86" s="1"/>
  <c r="W45" i="66" l="1"/>
  <c r="Y45" i="66" s="1"/>
  <c r="U46" i="66" s="1"/>
  <c r="T46" i="66" s="1"/>
  <c r="D100" i="66"/>
  <c r="S50" i="66"/>
  <c r="O51" i="66" s="1"/>
  <c r="Q51" i="66" s="1"/>
  <c r="S51" i="89"/>
  <c r="O52" i="89" s="1"/>
  <c r="Q52" i="89" s="1"/>
  <c r="D81" i="89"/>
  <c r="M81" i="89" s="1"/>
  <c r="W30" i="89"/>
  <c r="Y30" i="89" s="1"/>
  <c r="U31" i="89" s="1"/>
  <c r="E48" i="87"/>
  <c r="M48" i="87"/>
  <c r="H41" i="86"/>
  <c r="C43" i="86"/>
  <c r="D43" i="86" s="1"/>
  <c r="N81" i="89" l="1"/>
  <c r="V46" i="66"/>
  <c r="F101" i="66"/>
  <c r="R51" i="66"/>
  <c r="X51" i="66" s="1"/>
  <c r="T31" i="89"/>
  <c r="R52" i="89"/>
  <c r="X52" i="89" s="1"/>
  <c r="E81" i="89"/>
  <c r="H48" i="87"/>
  <c r="H43" i="86"/>
  <c r="C44" i="86"/>
  <c r="D44" i="86" s="1"/>
  <c r="S51" i="66" l="1"/>
  <c r="O52" i="66" s="1"/>
  <c r="Q52" i="66" s="1"/>
  <c r="R52" i="66" s="1"/>
  <c r="I81" i="89"/>
  <c r="K81" i="89"/>
  <c r="L81" i="89" s="1"/>
  <c r="W46" i="66"/>
  <c r="Y46" i="66" s="1"/>
  <c r="U47" i="66" s="1"/>
  <c r="T47" i="66" s="1"/>
  <c r="D101" i="66"/>
  <c r="F83" i="89"/>
  <c r="V31" i="89"/>
  <c r="S52" i="89"/>
  <c r="O53" i="89" s="1"/>
  <c r="Q53" i="89" s="1"/>
  <c r="L49" i="87"/>
  <c r="H44" i="86"/>
  <c r="C45" i="86"/>
  <c r="D45" i="86" s="1"/>
  <c r="X52" i="66" l="1"/>
  <c r="S52" i="66"/>
  <c r="O53" i="66" s="1"/>
  <c r="Q53" i="66" s="1"/>
  <c r="V47" i="66"/>
  <c r="F103" i="66"/>
  <c r="R53" i="89"/>
  <c r="X53" i="89" s="1"/>
  <c r="C83" i="89"/>
  <c r="R53" i="66"/>
  <c r="X53" i="66" s="1"/>
  <c r="D83" i="89"/>
  <c r="M83" i="89" s="1"/>
  <c r="W31" i="89"/>
  <c r="Y31" i="89" s="1"/>
  <c r="U32" i="89" s="1"/>
  <c r="E49" i="87"/>
  <c r="C50" i="87" s="1"/>
  <c r="D50" i="87" s="1"/>
  <c r="M49" i="87"/>
  <c r="H45" i="86"/>
  <c r="C46" i="86"/>
  <c r="D46" i="86" s="1"/>
  <c r="S53" i="66" l="1"/>
  <c r="O54" i="66" s="1"/>
  <c r="Q54" i="66" s="1"/>
  <c r="S53" i="89"/>
  <c r="O54" i="89" s="1"/>
  <c r="Q54" i="89" s="1"/>
  <c r="E83" i="89"/>
  <c r="I83" i="89" s="1"/>
  <c r="R54" i="66"/>
  <c r="X54" i="66" s="1"/>
  <c r="T32" i="89"/>
  <c r="K83" i="89"/>
  <c r="W47" i="66"/>
  <c r="Y47" i="66" s="1"/>
  <c r="U48" i="66" s="1"/>
  <c r="T48" i="66" s="1"/>
  <c r="D103" i="66"/>
  <c r="R54" i="89"/>
  <c r="X54" i="89" s="1"/>
  <c r="N83" i="89"/>
  <c r="H49" i="87"/>
  <c r="H46" i="86"/>
  <c r="C48" i="86"/>
  <c r="D48" i="86" s="1"/>
  <c r="F84" i="89" l="1"/>
  <c r="V32" i="89"/>
  <c r="F104" i="66"/>
  <c r="V48" i="66"/>
  <c r="S54" i="89"/>
  <c r="O55" i="89" s="1"/>
  <c r="Q55" i="89" s="1"/>
  <c r="C84" i="89"/>
  <c r="S54" i="66"/>
  <c r="O55" i="66" s="1"/>
  <c r="Q55" i="66" s="1"/>
  <c r="L50" i="87"/>
  <c r="H48" i="86"/>
  <c r="C49" i="86"/>
  <c r="D49" i="86" s="1"/>
  <c r="W48" i="66" l="1"/>
  <c r="Y48" i="66" s="1"/>
  <c r="U49" i="66" s="1"/>
  <c r="T49" i="66" s="1"/>
  <c r="D104" i="66"/>
  <c r="D84" i="89"/>
  <c r="M84" i="89" s="1"/>
  <c r="W32" i="89"/>
  <c r="Y32" i="89" s="1"/>
  <c r="U33" i="89" s="1"/>
  <c r="R55" i="66"/>
  <c r="X55" i="66" s="1"/>
  <c r="R55" i="89"/>
  <c r="X55" i="89" s="1"/>
  <c r="M50" i="87"/>
  <c r="E50" i="87"/>
  <c r="C51" i="87" s="1"/>
  <c r="D51" i="87" s="1"/>
  <c r="H49" i="86"/>
  <c r="C50" i="86"/>
  <c r="D50" i="86" s="1"/>
  <c r="S55" i="89" l="1"/>
  <c r="O56" i="89" s="1"/>
  <c r="Q56" i="89" s="1"/>
  <c r="R56" i="89" s="1"/>
  <c r="X56" i="89" s="1"/>
  <c r="N84" i="89"/>
  <c r="T33" i="89"/>
  <c r="E84" i="89"/>
  <c r="S55" i="66"/>
  <c r="O56" i="66" s="1"/>
  <c r="Q56" i="66" s="1"/>
  <c r="V49" i="66"/>
  <c r="F105" i="66"/>
  <c r="H50" i="87"/>
  <c r="H50" i="86"/>
  <c r="C51" i="86"/>
  <c r="D51" i="86" s="1"/>
  <c r="R56" i="66" l="1"/>
  <c r="X56" i="66" s="1"/>
  <c r="K84" i="89"/>
  <c r="I84" i="89"/>
  <c r="V33" i="89"/>
  <c r="F85" i="89"/>
  <c r="S56" i="89"/>
  <c r="O57" i="89" s="1"/>
  <c r="Q57" i="89" s="1"/>
  <c r="W49" i="66"/>
  <c r="Y49" i="66" s="1"/>
  <c r="U50" i="66" s="1"/>
  <c r="T50" i="66" s="1"/>
  <c r="D105" i="66"/>
  <c r="L51" i="87"/>
  <c r="H51" i="86"/>
  <c r="C53" i="86"/>
  <c r="D53" i="86" s="1"/>
  <c r="C85" i="89" l="1"/>
  <c r="R57" i="89"/>
  <c r="X57" i="89" s="1"/>
  <c r="D85" i="89"/>
  <c r="M85" i="89" s="1"/>
  <c r="W33" i="89"/>
  <c r="Y33" i="89" s="1"/>
  <c r="U34" i="89" s="1"/>
  <c r="S56" i="66"/>
  <c r="O57" i="66" s="1"/>
  <c r="Q57" i="66" s="1"/>
  <c r="F106" i="66"/>
  <c r="V50" i="66"/>
  <c r="E51" i="87"/>
  <c r="C53" i="87" s="1"/>
  <c r="D53" i="87" s="1"/>
  <c r="M51" i="87"/>
  <c r="H53" i="86"/>
  <c r="C54" i="86"/>
  <c r="D54" i="86" s="1"/>
  <c r="W50" i="66" l="1"/>
  <c r="Y50" i="66" s="1"/>
  <c r="U51" i="66" s="1"/>
  <c r="T51" i="66" s="1"/>
  <c r="D106" i="66"/>
  <c r="R57" i="66"/>
  <c r="X57" i="66" s="1"/>
  <c r="S57" i="89"/>
  <c r="O58" i="89" s="1"/>
  <c r="Q58" i="89" s="1"/>
  <c r="T34" i="89"/>
  <c r="E85" i="89"/>
  <c r="N85" i="89"/>
  <c r="H51" i="87"/>
  <c r="H54" i="86"/>
  <c r="C55" i="86"/>
  <c r="D55" i="86" s="1"/>
  <c r="S57" i="66" l="1"/>
  <c r="O58" i="66" s="1"/>
  <c r="Q58" i="66" s="1"/>
  <c r="R58" i="66" s="1"/>
  <c r="X58" i="66" s="1"/>
  <c r="I85" i="89"/>
  <c r="K85" i="89"/>
  <c r="C86" i="89" s="1"/>
  <c r="F86" i="89"/>
  <c r="V34" i="89"/>
  <c r="R58" i="89"/>
  <c r="X58" i="89" s="1"/>
  <c r="F108" i="66"/>
  <c r="V51" i="66"/>
  <c r="L53" i="87"/>
  <c r="H55" i="86"/>
  <c r="C56" i="86"/>
  <c r="D56" i="86" s="1"/>
  <c r="S58" i="89" l="1"/>
  <c r="O59" i="89" s="1"/>
  <c r="Q59" i="89" s="1"/>
  <c r="W51" i="66"/>
  <c r="Y51" i="66" s="1"/>
  <c r="U52" i="66" s="1"/>
  <c r="T52" i="66" s="1"/>
  <c r="D108" i="66"/>
  <c r="D86" i="89"/>
  <c r="M86" i="89" s="1"/>
  <c r="W34" i="89"/>
  <c r="Y34" i="89" s="1"/>
  <c r="U35" i="89" s="1"/>
  <c r="S58" i="66"/>
  <c r="O59" i="66" s="1"/>
  <c r="Q59" i="66" s="1"/>
  <c r="M53" i="87"/>
  <c r="E53" i="87"/>
  <c r="C54" i="87" s="1"/>
  <c r="D54" i="87" s="1"/>
  <c r="H56" i="86"/>
  <c r="C58" i="86"/>
  <c r="D58" i="86" s="1"/>
  <c r="F109" i="66" l="1"/>
  <c r="V52" i="66"/>
  <c r="R59" i="66"/>
  <c r="X59" i="66" s="1"/>
  <c r="R59" i="89"/>
  <c r="X59" i="89" s="1"/>
  <c r="T35" i="89"/>
  <c r="N86" i="89"/>
  <c r="E86" i="89"/>
  <c r="H53" i="87"/>
  <c r="H58" i="86"/>
  <c r="C59" i="86"/>
  <c r="D59" i="86" s="1"/>
  <c r="S59" i="66" l="1"/>
  <c r="O60" i="66" s="1"/>
  <c r="Q60" i="66" s="1"/>
  <c r="R60" i="66" s="1"/>
  <c r="X60" i="66" s="1"/>
  <c r="K86" i="89"/>
  <c r="L86" i="89" s="1"/>
  <c r="I86" i="89"/>
  <c r="W52" i="66"/>
  <c r="Y52" i="66" s="1"/>
  <c r="U53" i="66" s="1"/>
  <c r="T53" i="66" s="1"/>
  <c r="D109" i="66"/>
  <c r="F88" i="89"/>
  <c r="V35" i="89"/>
  <c r="S59" i="89"/>
  <c r="O60" i="89" s="1"/>
  <c r="Q60" i="89" s="1"/>
  <c r="L54" i="87"/>
  <c r="H59" i="86"/>
  <c r="C60" i="86"/>
  <c r="D60" i="86" s="1"/>
  <c r="S60" i="66" l="1"/>
  <c r="O61" i="66" s="1"/>
  <c r="Q61" i="66" s="1"/>
  <c r="R61" i="66" s="1"/>
  <c r="X61" i="66" s="1"/>
  <c r="C88" i="89"/>
  <c r="V53" i="66"/>
  <c r="F110" i="66"/>
  <c r="R60" i="89"/>
  <c r="X60" i="89" s="1"/>
  <c r="D88" i="89"/>
  <c r="M88" i="89" s="1"/>
  <c r="W35" i="89"/>
  <c r="Y35" i="89" s="1"/>
  <c r="U36" i="89" s="1"/>
  <c r="E54" i="87"/>
  <c r="C55" i="87" s="1"/>
  <c r="D55" i="87" s="1"/>
  <c r="M54" i="87"/>
  <c r="H60" i="86"/>
  <c r="C61" i="86"/>
  <c r="D61" i="86" s="1"/>
  <c r="W53" i="66" l="1"/>
  <c r="Y53" i="66" s="1"/>
  <c r="U54" i="66" s="1"/>
  <c r="T54" i="66" s="1"/>
  <c r="D110" i="66"/>
  <c r="E88" i="89"/>
  <c r="N88" i="89"/>
  <c r="S60" i="89"/>
  <c r="O61" i="89" s="1"/>
  <c r="Q61" i="89" s="1"/>
  <c r="S61" i="66"/>
  <c r="O62" i="66" s="1"/>
  <c r="Q62" i="66" s="1"/>
  <c r="T36" i="89"/>
  <c r="H54" i="87"/>
  <c r="H61" i="86"/>
  <c r="C63" i="86"/>
  <c r="D63" i="86" s="1"/>
  <c r="F89" i="89" l="1"/>
  <c r="V36" i="89"/>
  <c r="R62" i="66"/>
  <c r="X62" i="66" s="1"/>
  <c r="K88" i="89"/>
  <c r="I88" i="89"/>
  <c r="R61" i="89"/>
  <c r="X61" i="89" s="1"/>
  <c r="F111" i="66"/>
  <c r="V54" i="66"/>
  <c r="L55" i="87"/>
  <c r="H63" i="86"/>
  <c r="C64" i="86"/>
  <c r="D64" i="86" s="1"/>
  <c r="S62" i="66" l="1"/>
  <c r="D89" i="89"/>
  <c r="M89" i="89" s="1"/>
  <c r="W36" i="89"/>
  <c r="Y36" i="89" s="1"/>
  <c r="U37" i="89" s="1"/>
  <c r="W54" i="66"/>
  <c r="Y54" i="66" s="1"/>
  <c r="U55" i="66" s="1"/>
  <c r="T55" i="66" s="1"/>
  <c r="D111" i="66"/>
  <c r="S61" i="89"/>
  <c r="O62" i="89" s="1"/>
  <c r="Q62" i="89" s="1"/>
  <c r="C89" i="89"/>
  <c r="E55" i="87"/>
  <c r="C56" i="87" s="1"/>
  <c r="D56" i="87" s="1"/>
  <c r="M55" i="87"/>
  <c r="H64" i="86"/>
  <c r="C65" i="86"/>
  <c r="D65" i="86" s="1"/>
  <c r="E89" i="89" l="1"/>
  <c r="I89" i="89" s="1"/>
  <c r="V55" i="66"/>
  <c r="F113" i="66"/>
  <c r="R62" i="89"/>
  <c r="X62" i="89" s="1"/>
  <c r="T37" i="89"/>
  <c r="N89" i="89"/>
  <c r="H55" i="87"/>
  <c r="L56" i="87"/>
  <c r="H65" i="86"/>
  <c r="C66" i="86"/>
  <c r="D66" i="86" s="1"/>
  <c r="K89" i="89" l="1"/>
  <c r="S62" i="89"/>
  <c r="C90" i="89"/>
  <c r="F90" i="89"/>
  <c r="V37" i="89"/>
  <c r="W55" i="66"/>
  <c r="Y55" i="66" s="1"/>
  <c r="U56" i="66" s="1"/>
  <c r="T56" i="66" s="1"/>
  <c r="D113" i="66"/>
  <c r="E56" i="87"/>
  <c r="C58" i="87" s="1"/>
  <c r="D58" i="87" s="1"/>
  <c r="M56" i="87"/>
  <c r="H66" i="86"/>
  <c r="C68" i="86"/>
  <c r="D68" i="86" s="1"/>
  <c r="V56" i="66" l="1"/>
  <c r="F114" i="66"/>
  <c r="D90" i="89"/>
  <c r="M90" i="89" s="1"/>
  <c r="W37" i="89"/>
  <c r="Y37" i="89" s="1"/>
  <c r="U38" i="89" s="1"/>
  <c r="H56" i="87"/>
  <c r="H68" i="86"/>
  <c r="C69" i="86"/>
  <c r="D69" i="86" s="1"/>
  <c r="N90" i="89" l="1"/>
  <c r="W56" i="66"/>
  <c r="Y56" i="66" s="1"/>
  <c r="U57" i="66" s="1"/>
  <c r="T57" i="66" s="1"/>
  <c r="D114" i="66"/>
  <c r="T38" i="89"/>
  <c r="E90" i="89"/>
  <c r="L58" i="87"/>
  <c r="H69" i="86"/>
  <c r="C70" i="86"/>
  <c r="D70" i="86" s="1"/>
  <c r="K90" i="89" l="1"/>
  <c r="C91" i="89" s="1"/>
  <c r="I90" i="89"/>
  <c r="V57" i="66"/>
  <c r="F115" i="66"/>
  <c r="F91" i="89"/>
  <c r="V38" i="89"/>
  <c r="M58" i="87"/>
  <c r="E58" i="87"/>
  <c r="H70" i="86"/>
  <c r="C71" i="86"/>
  <c r="D71" i="86" s="1"/>
  <c r="D91" i="89" l="1"/>
  <c r="M91" i="89" s="1"/>
  <c r="W38" i="89"/>
  <c r="Y38" i="89" s="1"/>
  <c r="U39" i="89" s="1"/>
  <c r="W57" i="66"/>
  <c r="Y57" i="66" s="1"/>
  <c r="U58" i="66" s="1"/>
  <c r="T58" i="66" s="1"/>
  <c r="D115" i="66"/>
  <c r="H58" i="87"/>
  <c r="J58" i="87"/>
  <c r="C59" i="87" s="1"/>
  <c r="D59" i="87" s="1"/>
  <c r="H71" i="86"/>
  <c r="C73" i="86"/>
  <c r="D73" i="86" s="1"/>
  <c r="T39" i="89" l="1"/>
  <c r="N91" i="89"/>
  <c r="V58" i="66"/>
  <c r="F116" i="66"/>
  <c r="E91" i="89"/>
  <c r="L59" i="87"/>
  <c r="H73" i="86"/>
  <c r="C74" i="86"/>
  <c r="D74" i="86" s="1"/>
  <c r="I91" i="89" l="1"/>
  <c r="K91" i="89"/>
  <c r="L91" i="89" s="1"/>
  <c r="F93" i="89"/>
  <c r="V39" i="89"/>
  <c r="W58" i="66"/>
  <c r="Y58" i="66" s="1"/>
  <c r="U59" i="66" s="1"/>
  <c r="T59" i="66" s="1"/>
  <c r="D116" i="66"/>
  <c r="M59" i="87"/>
  <c r="E59" i="87"/>
  <c r="H74" i="86"/>
  <c r="C75" i="86"/>
  <c r="D75" i="86" s="1"/>
  <c r="V59" i="66" l="1"/>
  <c r="F118" i="66"/>
  <c r="D93" i="89"/>
  <c r="M93" i="89" s="1"/>
  <c r="W39" i="89"/>
  <c r="Y39" i="89" s="1"/>
  <c r="U40" i="89" s="1"/>
  <c r="C93" i="89"/>
  <c r="H59" i="87"/>
  <c r="J59" i="87"/>
  <c r="C60" i="87" s="1"/>
  <c r="D60" i="87" s="1"/>
  <c r="H75" i="86"/>
  <c r="C76" i="86"/>
  <c r="D76" i="86" s="1"/>
  <c r="N93" i="89" l="1"/>
  <c r="W59" i="66"/>
  <c r="Y59" i="66" s="1"/>
  <c r="U60" i="66" s="1"/>
  <c r="T60" i="66" s="1"/>
  <c r="D118" i="66"/>
  <c r="E93" i="89"/>
  <c r="T40" i="89"/>
  <c r="L60" i="87"/>
  <c r="H76" i="86"/>
  <c r="C78" i="86"/>
  <c r="D78" i="86" s="1"/>
  <c r="V60" i="66" l="1"/>
  <c r="F119" i="66"/>
  <c r="F94" i="89"/>
  <c r="V40" i="89"/>
  <c r="I93" i="89"/>
  <c r="K93" i="89"/>
  <c r="M60" i="87"/>
  <c r="E60" i="87"/>
  <c r="H78" i="86"/>
  <c r="C79" i="86"/>
  <c r="D79" i="86" s="1"/>
  <c r="D94" i="89" l="1"/>
  <c r="M94" i="89" s="1"/>
  <c r="W40" i="89"/>
  <c r="Y40" i="89" s="1"/>
  <c r="U41" i="89" s="1"/>
  <c r="C94" i="89"/>
  <c r="W60" i="66"/>
  <c r="Y60" i="66" s="1"/>
  <c r="U61" i="66" s="1"/>
  <c r="T61" i="66" s="1"/>
  <c r="D119" i="66"/>
  <c r="H60" i="87"/>
  <c r="J60" i="87"/>
  <c r="C61" i="87" s="1"/>
  <c r="D61" i="87" s="1"/>
  <c r="H79" i="86"/>
  <c r="C80" i="86"/>
  <c r="D80" i="86" s="1"/>
  <c r="E94" i="89" l="1"/>
  <c r="K94" i="89" s="1"/>
  <c r="T41" i="89"/>
  <c r="N94" i="89"/>
  <c r="F120" i="66"/>
  <c r="V61" i="66"/>
  <c r="L61" i="87"/>
  <c r="H80" i="86"/>
  <c r="C81" i="86"/>
  <c r="D81" i="86" s="1"/>
  <c r="I94" i="89" l="1"/>
  <c r="W61" i="66"/>
  <c r="Y61" i="66" s="1"/>
  <c r="U62" i="66" s="1"/>
  <c r="T62" i="66" s="1"/>
  <c r="D120" i="66"/>
  <c r="F95" i="89"/>
  <c r="V41" i="89"/>
  <c r="C95" i="89"/>
  <c r="E61" i="87"/>
  <c r="M61" i="87"/>
  <c r="H81" i="86"/>
  <c r="C83" i="86"/>
  <c r="D83" i="86" s="1"/>
  <c r="F121" i="66" l="1"/>
  <c r="V62" i="66"/>
  <c r="D95" i="89"/>
  <c r="M95" i="89" s="1"/>
  <c r="W41" i="89"/>
  <c r="Y41" i="89" s="1"/>
  <c r="U42" i="89" s="1"/>
  <c r="H61" i="87"/>
  <c r="J61" i="87"/>
  <c r="K61" i="87" s="1"/>
  <c r="H83" i="86"/>
  <c r="C84" i="86"/>
  <c r="D84" i="86" s="1"/>
  <c r="W62" i="66" l="1"/>
  <c r="Y62" i="66" s="1"/>
  <c r="D121" i="66"/>
  <c r="N95" i="89"/>
  <c r="T42" i="89"/>
  <c r="E95" i="89"/>
  <c r="C63" i="87"/>
  <c r="D63" i="87" s="1"/>
  <c r="H84" i="86"/>
  <c r="C85" i="86"/>
  <c r="D85" i="86" s="1"/>
  <c r="I95" i="89" l="1"/>
  <c r="K95" i="89"/>
  <c r="C96" i="89"/>
  <c r="F96" i="89"/>
  <c r="V42" i="89"/>
  <c r="L63" i="87"/>
  <c r="H85" i="86"/>
  <c r="C86" i="86"/>
  <c r="D86" i="86" s="1"/>
  <c r="D96" i="89" l="1"/>
  <c r="M96" i="89" s="1"/>
  <c r="W42" i="89"/>
  <c r="Y42" i="89" s="1"/>
  <c r="U43" i="89" s="1"/>
  <c r="M63" i="87"/>
  <c r="E63" i="87"/>
  <c r="H86" i="86"/>
  <c r="C88" i="86"/>
  <c r="D88" i="86" s="1"/>
  <c r="T43" i="89" l="1"/>
  <c r="N96" i="89"/>
  <c r="E96" i="89"/>
  <c r="J63" i="87"/>
  <c r="C64" i="87" s="1"/>
  <c r="D64" i="87" s="1"/>
  <c r="H63" i="87"/>
  <c r="H88" i="86"/>
  <c r="C89" i="86"/>
  <c r="D89" i="86" s="1"/>
  <c r="K96" i="89" l="1"/>
  <c r="L96" i="89" s="1"/>
  <c r="I96" i="89"/>
  <c r="F98" i="89"/>
  <c r="V43" i="89"/>
  <c r="H89" i="86"/>
  <c r="C90" i="86"/>
  <c r="D90" i="86" s="1"/>
  <c r="C98" i="89" l="1"/>
  <c r="D98" i="89"/>
  <c r="M98" i="89" s="1"/>
  <c r="W43" i="89"/>
  <c r="Y43" i="89" s="1"/>
  <c r="U44" i="89" s="1"/>
  <c r="L64" i="87"/>
  <c r="H90" i="86"/>
  <c r="C91" i="86"/>
  <c r="D91" i="86" s="1"/>
  <c r="T44" i="89" l="1"/>
  <c r="N98" i="89"/>
  <c r="E98" i="89"/>
  <c r="E64" i="87"/>
  <c r="M64" i="87"/>
  <c r="H91" i="86"/>
  <c r="C93" i="86"/>
  <c r="D93" i="86" s="1"/>
  <c r="F99" i="89" l="1"/>
  <c r="V44" i="89"/>
  <c r="K98" i="89"/>
  <c r="I98" i="89"/>
  <c r="J64" i="87"/>
  <c r="C65" i="87" s="1"/>
  <c r="D65" i="87" s="1"/>
  <c r="H64" i="87"/>
  <c r="H93" i="86"/>
  <c r="C94" i="86"/>
  <c r="D94" i="86" s="1"/>
  <c r="D99" i="89" l="1"/>
  <c r="M99" i="89" s="1"/>
  <c r="W44" i="89"/>
  <c r="Y44" i="89" s="1"/>
  <c r="U45" i="89" s="1"/>
  <c r="C99" i="89"/>
  <c r="L65" i="87"/>
  <c r="H94" i="86"/>
  <c r="C95" i="86"/>
  <c r="D95" i="86" s="1"/>
  <c r="E99" i="89" l="1"/>
  <c r="I99" i="89" s="1"/>
  <c r="K99" i="89"/>
  <c r="N99" i="89"/>
  <c r="T45" i="89"/>
  <c r="M65" i="87"/>
  <c r="E65" i="87"/>
  <c r="H95" i="86"/>
  <c r="C96" i="86"/>
  <c r="D96" i="86" s="1"/>
  <c r="F100" i="89" l="1"/>
  <c r="V45" i="89"/>
  <c r="C100" i="89"/>
  <c r="H65" i="87"/>
  <c r="J65" i="87"/>
  <c r="C66" i="87" s="1"/>
  <c r="D66" i="87" s="1"/>
  <c r="H96" i="86"/>
  <c r="C98" i="86"/>
  <c r="D98" i="86" s="1"/>
  <c r="D100" i="89" l="1"/>
  <c r="M100" i="89" s="1"/>
  <c r="W45" i="89"/>
  <c r="Y45" i="89" s="1"/>
  <c r="U46" i="89" s="1"/>
  <c r="L66" i="87"/>
  <c r="H98" i="86"/>
  <c r="C99" i="86"/>
  <c r="D99" i="86" s="1"/>
  <c r="N100" i="89" l="1"/>
  <c r="T46" i="89"/>
  <c r="E100" i="89"/>
  <c r="M66" i="87"/>
  <c r="E66" i="87"/>
  <c r="H99" i="86"/>
  <c r="C100" i="86"/>
  <c r="D100" i="86" s="1"/>
  <c r="K100" i="89" l="1"/>
  <c r="C101" i="89" s="1"/>
  <c r="I100" i="89"/>
  <c r="F101" i="89"/>
  <c r="V46" i="89"/>
  <c r="H66" i="87"/>
  <c r="J66" i="87"/>
  <c r="K66" i="87" s="1"/>
  <c r="H100" i="86"/>
  <c r="C101" i="86"/>
  <c r="D101" i="86" s="1"/>
  <c r="D101" i="89" l="1"/>
  <c r="M101" i="89" s="1"/>
  <c r="W46" i="89"/>
  <c r="Y46" i="89" s="1"/>
  <c r="U47" i="89" s="1"/>
  <c r="C68" i="87"/>
  <c r="D68" i="87" s="1"/>
  <c r="H101" i="86"/>
  <c r="C103" i="86"/>
  <c r="D103" i="86" s="1"/>
  <c r="T47" i="89" l="1"/>
  <c r="N101" i="89"/>
  <c r="E101" i="89"/>
  <c r="L68" i="87"/>
  <c r="H103" i="86"/>
  <c r="C104" i="86"/>
  <c r="D104" i="86" s="1"/>
  <c r="I101" i="89" l="1"/>
  <c r="K101" i="89"/>
  <c r="L101" i="89" s="1"/>
  <c r="F103" i="89"/>
  <c r="V47" i="89"/>
  <c r="M68" i="87"/>
  <c r="E68" i="87"/>
  <c r="H104" i="86"/>
  <c r="C105" i="86"/>
  <c r="D105" i="86" s="1"/>
  <c r="C103" i="89" l="1"/>
  <c r="D103" i="89"/>
  <c r="M103" i="89" s="1"/>
  <c r="W47" i="89"/>
  <c r="Y47" i="89" s="1"/>
  <c r="U48" i="89" s="1"/>
  <c r="J68" i="87"/>
  <c r="C69" i="87" s="1"/>
  <c r="D69" i="87" s="1"/>
  <c r="H68" i="87"/>
  <c r="H105" i="86"/>
  <c r="C106" i="86"/>
  <c r="D106" i="86" s="1"/>
  <c r="T48" i="89" l="1"/>
  <c r="E103" i="89"/>
  <c r="N103" i="89"/>
  <c r="L69" i="87"/>
  <c r="H106" i="86"/>
  <c r="C108" i="86"/>
  <c r="D108" i="86" s="1"/>
  <c r="I103" i="89" l="1"/>
  <c r="K103" i="89"/>
  <c r="C104" i="89" s="1"/>
  <c r="F104" i="89"/>
  <c r="V48" i="89"/>
  <c r="E69" i="87"/>
  <c r="M69" i="87"/>
  <c r="H108" i="86"/>
  <c r="C109" i="86"/>
  <c r="D109" i="86" s="1"/>
  <c r="D104" i="89" l="1"/>
  <c r="M104" i="89" s="1"/>
  <c r="W48" i="89"/>
  <c r="Y48" i="89" s="1"/>
  <c r="U49" i="89" s="1"/>
  <c r="J69" i="87"/>
  <c r="C70" i="87" s="1"/>
  <c r="D70" i="87" s="1"/>
  <c r="H69" i="87"/>
  <c r="H109" i="86"/>
  <c r="C110" i="86"/>
  <c r="D110" i="86" s="1"/>
  <c r="T49" i="89" l="1"/>
  <c r="N104" i="89"/>
  <c r="E104" i="89"/>
  <c r="H110" i="86"/>
  <c r="C111" i="86"/>
  <c r="D111" i="86" s="1"/>
  <c r="K104" i="89" l="1"/>
  <c r="I104" i="89"/>
  <c r="F105" i="89"/>
  <c r="V49" i="89"/>
  <c r="L70" i="87"/>
  <c r="H111" i="86"/>
  <c r="C113" i="86"/>
  <c r="D113" i="86" s="1"/>
  <c r="D105" i="89" l="1"/>
  <c r="M105" i="89" s="1"/>
  <c r="W49" i="89"/>
  <c r="Y49" i="89" s="1"/>
  <c r="U50" i="89" s="1"/>
  <c r="C105" i="89"/>
  <c r="E70" i="87"/>
  <c r="M70" i="87"/>
  <c r="H113" i="86"/>
  <c r="C114" i="86"/>
  <c r="D114" i="86" s="1"/>
  <c r="E105" i="89" l="1"/>
  <c r="I105" i="89" s="1"/>
  <c r="K105" i="89"/>
  <c r="C106" i="89"/>
  <c r="N105" i="89"/>
  <c r="T50" i="89"/>
  <c r="J70" i="87"/>
  <c r="C71" i="87" s="1"/>
  <c r="D71" i="87" s="1"/>
  <c r="H70" i="87"/>
  <c r="H114" i="86"/>
  <c r="C115" i="86"/>
  <c r="D115" i="86" s="1"/>
  <c r="F106" i="89" l="1"/>
  <c r="V50" i="89"/>
  <c r="L71" i="87"/>
  <c r="H115" i="86"/>
  <c r="C116" i="86"/>
  <c r="D116" i="86" s="1"/>
  <c r="D106" i="89" l="1"/>
  <c r="W50" i="89"/>
  <c r="Y50" i="89" s="1"/>
  <c r="U51" i="89" s="1"/>
  <c r="E71" i="87"/>
  <c r="M71" i="87"/>
  <c r="H116" i="86"/>
  <c r="C118" i="86"/>
  <c r="D118" i="86" s="1"/>
  <c r="T51" i="89" l="1"/>
  <c r="M106" i="89"/>
  <c r="E106" i="89"/>
  <c r="J71" i="87"/>
  <c r="K71" i="87" s="1"/>
  <c r="H71" i="87"/>
  <c r="H118" i="86"/>
  <c r="C119" i="86"/>
  <c r="D119" i="86" s="1"/>
  <c r="K106" i="89" l="1"/>
  <c r="L106" i="89" s="1"/>
  <c r="I106" i="89"/>
  <c r="C108" i="89"/>
  <c r="N106" i="89"/>
  <c r="F108" i="89"/>
  <c r="V51" i="89"/>
  <c r="C73" i="87"/>
  <c r="D73" i="87" s="1"/>
  <c r="H119" i="86"/>
  <c r="C120" i="86"/>
  <c r="D120" i="86" s="1"/>
  <c r="D108" i="89" l="1"/>
  <c r="M108" i="89" s="1"/>
  <c r="W51" i="89"/>
  <c r="Y51" i="89" s="1"/>
  <c r="U52" i="89" s="1"/>
  <c r="L73" i="87"/>
  <c r="H120" i="86"/>
  <c r="C121" i="86"/>
  <c r="D121" i="86" s="1"/>
  <c r="T52" i="89" l="1"/>
  <c r="N108" i="89"/>
  <c r="E108" i="89"/>
  <c r="M73" i="87"/>
  <c r="E73" i="87"/>
  <c r="H121" i="86"/>
  <c r="C123" i="86"/>
  <c r="D123" i="86" s="1"/>
  <c r="F109" i="89" l="1"/>
  <c r="V52" i="89"/>
  <c r="K108" i="89"/>
  <c r="I108" i="89"/>
  <c r="J73" i="87"/>
  <c r="C74" i="87" s="1"/>
  <c r="D74" i="87" s="1"/>
  <c r="H73" i="87"/>
  <c r="H123" i="86"/>
  <c r="C124" i="86"/>
  <c r="D124" i="86" s="1"/>
  <c r="D109" i="89" l="1"/>
  <c r="M109" i="89" s="1"/>
  <c r="W52" i="89"/>
  <c r="Y52" i="89" s="1"/>
  <c r="U53" i="89" s="1"/>
  <c r="C109" i="89"/>
  <c r="E109" i="89" s="1"/>
  <c r="L74" i="87"/>
  <c r="H124" i="86"/>
  <c r="C125" i="86"/>
  <c r="D125" i="86" s="1"/>
  <c r="N109" i="89" l="1"/>
  <c r="I109" i="89"/>
  <c r="K109" i="89"/>
  <c r="C110" i="89" s="1"/>
  <c r="T53" i="89"/>
  <c r="M74" i="87"/>
  <c r="E74" i="87"/>
  <c r="H125" i="86"/>
  <c r="C126" i="86"/>
  <c r="D126" i="86" s="1"/>
  <c r="H126" i="86" s="1"/>
  <c r="F110" i="89" l="1"/>
  <c r="V53" i="89"/>
  <c r="H74" i="87"/>
  <c r="J74" i="87"/>
  <c r="C75" i="87" s="1"/>
  <c r="D75" i="87" s="1"/>
  <c r="B4" i="66"/>
  <c r="B5" i="66" s="1"/>
  <c r="B6" i="66" s="1"/>
  <c r="B8" i="66" s="1"/>
  <c r="B9" i="66" s="1"/>
  <c r="B10" i="66" s="1"/>
  <c r="B11" i="66" s="1"/>
  <c r="B13" i="66" s="1"/>
  <c r="B14" i="66" s="1"/>
  <c r="B15" i="66" s="1"/>
  <c r="B16" i="66" s="1"/>
  <c r="B18" i="66" s="1"/>
  <c r="B19" i="66" s="1"/>
  <c r="B20" i="66" s="1"/>
  <c r="B21" i="66" s="1"/>
  <c r="B23" i="66" s="1"/>
  <c r="B24" i="66" s="1"/>
  <c r="B25" i="66" s="1"/>
  <c r="B26" i="66" s="1"/>
  <c r="B28" i="66" s="1"/>
  <c r="B29" i="66" s="1"/>
  <c r="B30" i="66" s="1"/>
  <c r="B31" i="66" s="1"/>
  <c r="B33" i="66" s="1"/>
  <c r="B34" i="66" s="1"/>
  <c r="B35" i="66" s="1"/>
  <c r="B36" i="66" s="1"/>
  <c r="B38" i="66" s="1"/>
  <c r="B39" i="66" s="1"/>
  <c r="B40" i="66" s="1"/>
  <c r="B41" i="66" s="1"/>
  <c r="B43" i="66" s="1"/>
  <c r="B44" i="66" s="1"/>
  <c r="B45" i="66" s="1"/>
  <c r="B46" i="66" s="1"/>
  <c r="B48" i="66" s="1"/>
  <c r="B49" i="66" s="1"/>
  <c r="B50" i="66" s="1"/>
  <c r="B51" i="66" s="1"/>
  <c r="B53" i="66" s="1"/>
  <c r="B54" i="66" s="1"/>
  <c r="B55" i="66" s="1"/>
  <c r="B56" i="66" s="1"/>
  <c r="B58" i="66" s="1"/>
  <c r="B59" i="66" s="1"/>
  <c r="B60" i="66" s="1"/>
  <c r="B61" i="66" s="1"/>
  <c r="B63" i="66" s="1"/>
  <c r="B64" i="66" s="1"/>
  <c r="B65" i="66" s="1"/>
  <c r="B66" i="66" s="1"/>
  <c r="B68" i="66" s="1"/>
  <c r="B69" i="66" s="1"/>
  <c r="B70" i="66" s="1"/>
  <c r="B71" i="66" s="1"/>
  <c r="B73" i="66" s="1"/>
  <c r="B74" i="66" s="1"/>
  <c r="B75" i="66" s="1"/>
  <c r="B76" i="66" s="1"/>
  <c r="B78" i="66" s="1"/>
  <c r="B79" i="66" s="1"/>
  <c r="B80" i="66" s="1"/>
  <c r="B81" i="66" s="1"/>
  <c r="B83" i="66" s="1"/>
  <c r="B84" i="66" s="1"/>
  <c r="B85" i="66" s="1"/>
  <c r="B86" i="66" s="1"/>
  <c r="B88" i="66" s="1"/>
  <c r="B89" i="66" s="1"/>
  <c r="B90" i="66" s="1"/>
  <c r="B91" i="66" s="1"/>
  <c r="B93" i="66" s="1"/>
  <c r="B94" i="66" s="1"/>
  <c r="B95" i="66" s="1"/>
  <c r="B96" i="66" s="1"/>
  <c r="B98" i="66" s="1"/>
  <c r="B99" i="66" s="1"/>
  <c r="B100" i="66" s="1"/>
  <c r="B101" i="66" s="1"/>
  <c r="B103" i="66" s="1"/>
  <c r="B104" i="66" s="1"/>
  <c r="B105" i="66" s="1"/>
  <c r="B106" i="66" s="1"/>
  <c r="B108" i="66" s="1"/>
  <c r="B109" i="66" s="1"/>
  <c r="B110" i="66" s="1"/>
  <c r="B111" i="66" s="1"/>
  <c r="B113" i="66" s="1"/>
  <c r="B114" i="66" s="1"/>
  <c r="B115" i="66" s="1"/>
  <c r="B116" i="66" s="1"/>
  <c r="B118" i="66" s="1"/>
  <c r="B119" i="66" s="1"/>
  <c r="B120" i="66" s="1"/>
  <c r="B121" i="66" s="1"/>
  <c r="M3" i="66"/>
  <c r="M4" i="66" s="1"/>
  <c r="N4" i="66" s="1"/>
  <c r="I3" i="66"/>
  <c r="C4" i="66" s="1"/>
  <c r="E4" i="66" s="1"/>
  <c r="D110" i="89" l="1"/>
  <c r="W53" i="89"/>
  <c r="Y53" i="89" s="1"/>
  <c r="U54" i="89" s="1"/>
  <c r="N3" i="66"/>
  <c r="L75" i="87"/>
  <c r="C5" i="66"/>
  <c r="E5" i="66" s="1"/>
  <c r="C6" i="66" s="1"/>
  <c r="E6" i="66" s="1"/>
  <c r="I4" i="66"/>
  <c r="M5" i="66"/>
  <c r="N5" i="66" s="1"/>
  <c r="T54" i="89" l="1"/>
  <c r="M110" i="89"/>
  <c r="E110" i="89"/>
  <c r="I5" i="66"/>
  <c r="M75" i="87"/>
  <c r="E75" i="87"/>
  <c r="M6" i="66"/>
  <c r="N6" i="66" s="1"/>
  <c r="C8" i="66"/>
  <c r="E8" i="66" s="1"/>
  <c r="I6" i="66"/>
  <c r="K110" i="89" l="1"/>
  <c r="C111" i="89" s="1"/>
  <c r="I110" i="89"/>
  <c r="N110" i="89"/>
  <c r="F111" i="89"/>
  <c r="V54" i="89"/>
  <c r="M8" i="66"/>
  <c r="N8" i="66" s="1"/>
  <c r="J75" i="87"/>
  <c r="C76" i="87" s="1"/>
  <c r="D76" i="87" s="1"/>
  <c r="H75" i="87"/>
  <c r="M9" i="66"/>
  <c r="C9" i="66"/>
  <c r="E9" i="66" s="1"/>
  <c r="I8" i="66"/>
  <c r="D111" i="89" l="1"/>
  <c r="M111" i="89" s="1"/>
  <c r="W54" i="89"/>
  <c r="Y54" i="89" s="1"/>
  <c r="U55" i="89" s="1"/>
  <c r="L76" i="87"/>
  <c r="N9" i="66"/>
  <c r="M10" i="66"/>
  <c r="I9" i="66"/>
  <c r="C10" i="66"/>
  <c r="E10" i="66" s="1"/>
  <c r="N111" i="89" l="1"/>
  <c r="T55" i="89"/>
  <c r="E111" i="89"/>
  <c r="M76" i="87"/>
  <c r="E76" i="87"/>
  <c r="N10" i="66"/>
  <c r="M11" i="66"/>
  <c r="I10" i="66"/>
  <c r="C11" i="66"/>
  <c r="E11" i="66" s="1"/>
  <c r="F113" i="89" l="1"/>
  <c r="V55" i="89"/>
  <c r="K111" i="89"/>
  <c r="L111" i="89" s="1"/>
  <c r="I111" i="89"/>
  <c r="H76" i="87"/>
  <c r="J76" i="87"/>
  <c r="K76" i="87" s="1"/>
  <c r="M13" i="66"/>
  <c r="N11" i="66"/>
  <c r="C13" i="66"/>
  <c r="E13" i="66" s="1"/>
  <c r="I11" i="66"/>
  <c r="C113" i="89" l="1"/>
  <c r="D113" i="89"/>
  <c r="M113" i="89" s="1"/>
  <c r="W55" i="89"/>
  <c r="Y55" i="89" s="1"/>
  <c r="U56" i="89" s="1"/>
  <c r="C78" i="87"/>
  <c r="D78" i="87" s="1"/>
  <c r="M14" i="66"/>
  <c r="N13" i="66"/>
  <c r="I13" i="66"/>
  <c r="C14" i="66"/>
  <c r="E14" i="66" s="1"/>
  <c r="N113" i="89" l="1"/>
  <c r="T56" i="89"/>
  <c r="E113" i="89"/>
  <c r="L78" i="87"/>
  <c r="I14" i="66"/>
  <c r="C15" i="66"/>
  <c r="E15" i="66" s="1"/>
  <c r="M15" i="66"/>
  <c r="N14" i="66"/>
  <c r="F114" i="89" l="1"/>
  <c r="V56" i="89"/>
  <c r="I113" i="89"/>
  <c r="K113" i="89"/>
  <c r="M78" i="87"/>
  <c r="E78" i="87"/>
  <c r="I15" i="66"/>
  <c r="C16" i="66"/>
  <c r="E16" i="66" s="1"/>
  <c r="N15" i="66"/>
  <c r="M16" i="66"/>
  <c r="D114" i="89" l="1"/>
  <c r="M114" i="89" s="1"/>
  <c r="W56" i="89"/>
  <c r="Y56" i="89" s="1"/>
  <c r="U57" i="89" s="1"/>
  <c r="C114" i="89"/>
  <c r="J78" i="87"/>
  <c r="C79" i="87" s="1"/>
  <c r="D79" i="87" s="1"/>
  <c r="H78" i="87"/>
  <c r="M18" i="66"/>
  <c r="N16" i="66"/>
  <c r="C18" i="66"/>
  <c r="E18" i="66" s="1"/>
  <c r="I16" i="66"/>
  <c r="E114" i="89" l="1"/>
  <c r="N114" i="89"/>
  <c r="T57" i="89"/>
  <c r="M19" i="66"/>
  <c r="N18" i="66"/>
  <c r="I18" i="66"/>
  <c r="C19" i="66"/>
  <c r="E19" i="66" s="1"/>
  <c r="F115" i="89" l="1"/>
  <c r="V57" i="89"/>
  <c r="K114" i="89"/>
  <c r="I114" i="89"/>
  <c r="L79" i="87"/>
  <c r="C20" i="66"/>
  <c r="E20" i="66" s="1"/>
  <c r="I19" i="66"/>
  <c r="M20" i="66"/>
  <c r="N19" i="66"/>
  <c r="C115" i="89" l="1"/>
  <c r="D115" i="89"/>
  <c r="M115" i="89" s="1"/>
  <c r="W57" i="89"/>
  <c r="Y57" i="89" s="1"/>
  <c r="U58" i="89" s="1"/>
  <c r="M79" i="87"/>
  <c r="E79" i="87"/>
  <c r="M21" i="66"/>
  <c r="N20" i="66"/>
  <c r="I20" i="66"/>
  <c r="C21" i="66"/>
  <c r="E21" i="66" s="1"/>
  <c r="N115" i="89" l="1"/>
  <c r="T58" i="89"/>
  <c r="E115" i="89"/>
  <c r="J79" i="87"/>
  <c r="C80" i="87" s="1"/>
  <c r="D80" i="87" s="1"/>
  <c r="H79" i="87"/>
  <c r="C23" i="66"/>
  <c r="E23" i="66" s="1"/>
  <c r="I21" i="66"/>
  <c r="M23" i="66"/>
  <c r="N21" i="66"/>
  <c r="F116" i="89" l="1"/>
  <c r="V58" i="89"/>
  <c r="K115" i="89"/>
  <c r="C116" i="89" s="1"/>
  <c r="I115" i="89"/>
  <c r="M24" i="66"/>
  <c r="N23" i="66"/>
  <c r="I23" i="66"/>
  <c r="C24" i="66"/>
  <c r="E24" i="66" s="1"/>
  <c r="D116" i="89" l="1"/>
  <c r="M116" i="89" s="1"/>
  <c r="W58" i="89"/>
  <c r="Y58" i="89" s="1"/>
  <c r="U59" i="89" s="1"/>
  <c r="L80" i="87"/>
  <c r="C25" i="66"/>
  <c r="E25" i="66" s="1"/>
  <c r="I24" i="66"/>
  <c r="N24" i="66"/>
  <c r="M25" i="66"/>
  <c r="T59" i="89" l="1"/>
  <c r="N116" i="89"/>
  <c r="E116" i="89"/>
  <c r="M80" i="87"/>
  <c r="E80" i="87"/>
  <c r="N25" i="66"/>
  <c r="M26" i="66"/>
  <c r="I25" i="66"/>
  <c r="C26" i="66"/>
  <c r="E26" i="66" s="1"/>
  <c r="F118" i="89" l="1"/>
  <c r="V59" i="89"/>
  <c r="K116" i="89"/>
  <c r="L116" i="89" s="1"/>
  <c r="I116" i="89"/>
  <c r="J80" i="87"/>
  <c r="C81" i="87" s="1"/>
  <c r="D81" i="87" s="1"/>
  <c r="H80" i="87"/>
  <c r="C28" i="66"/>
  <c r="E28" i="66" s="1"/>
  <c r="I26" i="66"/>
  <c r="N26" i="66"/>
  <c r="M28" i="66"/>
  <c r="D118" i="89" l="1"/>
  <c r="M118" i="89" s="1"/>
  <c r="W59" i="89"/>
  <c r="Y59" i="89" s="1"/>
  <c r="U60" i="89" s="1"/>
  <c r="C118" i="89"/>
  <c r="E118" i="89" s="1"/>
  <c r="L81" i="87"/>
  <c r="N28" i="66"/>
  <c r="M29" i="66"/>
  <c r="I28" i="66"/>
  <c r="C29" i="66"/>
  <c r="E29" i="66" s="1"/>
  <c r="K118" i="89" l="1"/>
  <c r="C119" i="89" s="1"/>
  <c r="I118" i="89"/>
  <c r="N118" i="89"/>
  <c r="T60" i="89"/>
  <c r="M81" i="87"/>
  <c r="E81" i="87"/>
  <c r="I29" i="66"/>
  <c r="C30" i="66"/>
  <c r="E30" i="66" s="1"/>
  <c r="N29" i="66"/>
  <c r="M30" i="66"/>
  <c r="F119" i="89" l="1"/>
  <c r="V60" i="89"/>
  <c r="J81" i="87"/>
  <c r="K81" i="87" s="1"/>
  <c r="H81" i="87"/>
  <c r="N30" i="66"/>
  <c r="M31" i="66"/>
  <c r="I30" i="66"/>
  <c r="C31" i="66"/>
  <c r="E31" i="66" s="1"/>
  <c r="D119" i="89" l="1"/>
  <c r="W60" i="89"/>
  <c r="Y60" i="89" s="1"/>
  <c r="U61" i="89" s="1"/>
  <c r="C83" i="87"/>
  <c r="D83" i="87" s="1"/>
  <c r="M33" i="66"/>
  <c r="N31" i="66"/>
  <c r="C33" i="66"/>
  <c r="E33" i="66" s="1"/>
  <c r="I31" i="66"/>
  <c r="T61" i="89" l="1"/>
  <c r="M119" i="89"/>
  <c r="E119" i="89"/>
  <c r="L83" i="87"/>
  <c r="M83" i="87" s="1"/>
  <c r="N33" i="66"/>
  <c r="M34" i="66"/>
  <c r="I33" i="66"/>
  <c r="C34" i="66"/>
  <c r="E34" i="66" s="1"/>
  <c r="K119" i="89" l="1"/>
  <c r="I119" i="89"/>
  <c r="N119" i="89"/>
  <c r="F120" i="89"/>
  <c r="V61" i="89"/>
  <c r="E83" i="87"/>
  <c r="I34" i="66"/>
  <c r="C35" i="66"/>
  <c r="E35" i="66" s="1"/>
  <c r="M35" i="66"/>
  <c r="N34" i="66"/>
  <c r="D120" i="89" l="1"/>
  <c r="M120" i="89" s="1"/>
  <c r="W61" i="89"/>
  <c r="Y61" i="89" s="1"/>
  <c r="U62" i="89" s="1"/>
  <c r="C120" i="89"/>
  <c r="E120" i="89" s="1"/>
  <c r="J83" i="87"/>
  <c r="C84" i="87" s="1"/>
  <c r="D84" i="87" s="1"/>
  <c r="H83" i="87"/>
  <c r="M36" i="66"/>
  <c r="N35" i="66"/>
  <c r="I35" i="66"/>
  <c r="C36" i="66"/>
  <c r="E36" i="66" s="1"/>
  <c r="K120" i="89" l="1"/>
  <c r="C121" i="89" s="1"/>
  <c r="I120" i="89"/>
  <c r="T62" i="89"/>
  <c r="N120" i="89"/>
  <c r="L84" i="87"/>
  <c r="C38" i="66"/>
  <c r="E38" i="66" s="1"/>
  <c r="I36" i="66"/>
  <c r="M38" i="66"/>
  <c r="N36" i="66"/>
  <c r="F121" i="89" l="1"/>
  <c r="V62" i="89"/>
  <c r="M84" i="87"/>
  <c r="E84" i="87"/>
  <c r="M39" i="66"/>
  <c r="N38" i="66"/>
  <c r="I38" i="66"/>
  <c r="C39" i="66"/>
  <c r="E39" i="66" s="1"/>
  <c r="D121" i="89" l="1"/>
  <c r="W62" i="89"/>
  <c r="Y62" i="89" s="1"/>
  <c r="J84" i="87"/>
  <c r="C85" i="87" s="1"/>
  <c r="D85" i="87" s="1"/>
  <c r="H84" i="87"/>
  <c r="C40" i="66"/>
  <c r="E40" i="66" s="1"/>
  <c r="I39" i="66"/>
  <c r="N39" i="66"/>
  <c r="M40" i="66"/>
  <c r="M121" i="89" l="1"/>
  <c r="N121" i="89" s="1"/>
  <c r="E121" i="89"/>
  <c r="M41" i="66"/>
  <c r="N40" i="66"/>
  <c r="I40" i="66"/>
  <c r="C41" i="66"/>
  <c r="E41" i="66" s="1"/>
  <c r="I121" i="89" l="1"/>
  <c r="K121" i="89"/>
  <c r="L121" i="89" s="1"/>
  <c r="L85" i="87"/>
  <c r="N41" i="66"/>
  <c r="M43" i="66"/>
  <c r="I41" i="66"/>
  <c r="C43" i="66"/>
  <c r="E43" i="66" s="1"/>
  <c r="M85" i="87" l="1"/>
  <c r="E85" i="87"/>
  <c r="I43" i="66"/>
  <c r="C44" i="66"/>
  <c r="N43" i="66"/>
  <c r="J85" i="87" l="1"/>
  <c r="C86" i="87" s="1"/>
  <c r="D86" i="87" s="1"/>
  <c r="H85" i="87"/>
  <c r="M44" i="66"/>
  <c r="N44" i="66" s="1"/>
  <c r="L86" i="87" l="1"/>
  <c r="E44" i="66"/>
  <c r="C45" i="66" s="1"/>
  <c r="M86" i="87" l="1"/>
  <c r="E86" i="87"/>
  <c r="M45" i="66"/>
  <c r="N45" i="66" s="1"/>
  <c r="I44" i="66"/>
  <c r="J86" i="87" l="1"/>
  <c r="K86" i="87" s="1"/>
  <c r="H86" i="87"/>
  <c r="E45" i="66"/>
  <c r="I45" i="66" s="1"/>
  <c r="C88" i="87" l="1"/>
  <c r="D88" i="87" s="1"/>
  <c r="C46" i="66"/>
  <c r="M46" i="66"/>
  <c r="N46" i="66" s="1"/>
  <c r="L88" i="87" l="1"/>
  <c r="E46" i="66"/>
  <c r="M88" i="87" l="1"/>
  <c r="E88" i="87"/>
  <c r="I46" i="66"/>
  <c r="M48" i="66" l="1"/>
  <c r="N48" i="66" s="1"/>
  <c r="H88" i="87"/>
  <c r="J88" i="87"/>
  <c r="C89" i="87" s="1"/>
  <c r="D89" i="87" s="1"/>
  <c r="M49" i="66" l="1"/>
  <c r="N49" i="66" s="1"/>
  <c r="I48" i="66"/>
  <c r="L89" i="87"/>
  <c r="E49" i="66" l="1"/>
  <c r="C50" i="66" s="1"/>
  <c r="M89" i="87"/>
  <c r="E89" i="87"/>
  <c r="M50" i="66" l="1"/>
  <c r="N50" i="66" s="1"/>
  <c r="I49" i="66"/>
  <c r="E50" i="66"/>
  <c r="I50" i="66" s="1"/>
  <c r="H89" i="87"/>
  <c r="J89" i="87"/>
  <c r="C90" i="87" s="1"/>
  <c r="D90" i="87" s="1"/>
  <c r="C51" i="66" l="1"/>
  <c r="M51" i="66" l="1"/>
  <c r="N51" i="66" s="1"/>
  <c r="L90" i="87"/>
  <c r="E51" i="66" l="1"/>
  <c r="I51" i="66" s="1"/>
  <c r="M90" i="87"/>
  <c r="E90" i="87"/>
  <c r="C53" i="66" l="1"/>
  <c r="H90" i="87"/>
  <c r="J90" i="87"/>
  <c r="C91" i="87" s="1"/>
  <c r="D91" i="87" s="1"/>
  <c r="M53" i="66" l="1"/>
  <c r="N53" i="66" s="1"/>
  <c r="L91" i="87"/>
  <c r="E53" i="66" l="1"/>
  <c r="I53" i="66" s="1"/>
  <c r="M91" i="87"/>
  <c r="E91" i="87"/>
  <c r="C54" i="66" l="1"/>
  <c r="M54" i="66" s="1"/>
  <c r="H91" i="87"/>
  <c r="J91" i="87"/>
  <c r="K91" i="87" s="1"/>
  <c r="C93" i="87" l="1"/>
  <c r="D93" i="87" s="1"/>
  <c r="E54" i="66"/>
  <c r="C55" i="66" s="1"/>
  <c r="N54" i="66"/>
  <c r="L93" i="87" l="1"/>
  <c r="I54" i="66"/>
  <c r="M55" i="66"/>
  <c r="M93" i="87" l="1"/>
  <c r="E93" i="87"/>
  <c r="E55" i="66"/>
  <c r="N55" i="66"/>
  <c r="J93" i="87" l="1"/>
  <c r="C94" i="87" s="1"/>
  <c r="D94" i="87" s="1"/>
  <c r="H93" i="87"/>
  <c r="C56" i="66"/>
  <c r="I55" i="66"/>
  <c r="E56" i="66" l="1"/>
  <c r="M56" i="66"/>
  <c r="L94" i="87" l="1"/>
  <c r="N56" i="66"/>
  <c r="C58" i="66"/>
  <c r="I56" i="66"/>
  <c r="M94" i="87" l="1"/>
  <c r="E94" i="87"/>
  <c r="M58" i="66"/>
  <c r="J94" i="87" l="1"/>
  <c r="C95" i="87" s="1"/>
  <c r="D95" i="87" s="1"/>
  <c r="H94" i="87"/>
  <c r="N58" i="66"/>
  <c r="E58" i="66"/>
  <c r="I58" i="66" l="1"/>
  <c r="K58" i="66"/>
  <c r="C59" i="66" s="1"/>
  <c r="L95" i="87" l="1"/>
  <c r="M59" i="66"/>
  <c r="M95" i="87" l="1"/>
  <c r="E95" i="87"/>
  <c r="E59" i="66"/>
  <c r="N59" i="66"/>
  <c r="J95" i="87" l="1"/>
  <c r="C96" i="87" s="1"/>
  <c r="D96" i="87" s="1"/>
  <c r="H95" i="87"/>
  <c r="K59" i="66"/>
  <c r="C60" i="66" s="1"/>
  <c r="I59" i="66"/>
  <c r="L96" i="87" l="1"/>
  <c r="M60" i="66"/>
  <c r="M96" i="87" l="1"/>
  <c r="E96" i="87"/>
  <c r="E60" i="66"/>
  <c r="N60" i="66"/>
  <c r="J96" i="87" l="1"/>
  <c r="K96" i="87" s="1"/>
  <c r="H96" i="87"/>
  <c r="K60" i="66"/>
  <c r="C61" i="66" s="1"/>
  <c r="I60" i="66"/>
  <c r="C98" i="87" l="1"/>
  <c r="D98" i="87" s="1"/>
  <c r="M61" i="66"/>
  <c r="L98" i="87" l="1"/>
  <c r="E61" i="66"/>
  <c r="K61" i="66" s="1"/>
  <c r="L61" i="66" s="1"/>
  <c r="N61" i="66"/>
  <c r="M98" i="87" l="1"/>
  <c r="E98" i="87"/>
  <c r="I61" i="66"/>
  <c r="C63" i="66"/>
  <c r="M63" i="66" l="1"/>
  <c r="N63" i="66" s="1"/>
  <c r="J98" i="87"/>
  <c r="C99" i="87" s="1"/>
  <c r="D99" i="87" s="1"/>
  <c r="H98" i="87"/>
  <c r="E63" i="66" l="1"/>
  <c r="I63" i="66" s="1"/>
  <c r="L99" i="87"/>
  <c r="K63" i="66" l="1"/>
  <c r="C64" i="66" s="1"/>
  <c r="M99" i="87"/>
  <c r="E99" i="87"/>
  <c r="M64" i="66" l="1"/>
  <c r="N64" i="66" s="1"/>
  <c r="J99" i="87"/>
  <c r="C100" i="87" s="1"/>
  <c r="D100" i="87" s="1"/>
  <c r="H99" i="87"/>
  <c r="E64" i="66" l="1"/>
  <c r="I64" i="66" s="1"/>
  <c r="L100" i="87"/>
  <c r="K64" i="66" l="1"/>
  <c r="C65" i="66" s="1"/>
  <c r="M100" i="87"/>
  <c r="E100" i="87"/>
  <c r="M65" i="66" l="1"/>
  <c r="N65" i="66" s="1"/>
  <c r="H100" i="87"/>
  <c r="J100" i="87"/>
  <c r="C101" i="87" s="1"/>
  <c r="D101" i="87" s="1"/>
  <c r="E65" i="66" l="1"/>
  <c r="K65" i="66" s="1"/>
  <c r="C66" i="66" s="1"/>
  <c r="L101" i="87"/>
  <c r="I65" i="66" l="1"/>
  <c r="M101" i="87"/>
  <c r="E101" i="87"/>
  <c r="M66" i="66"/>
  <c r="H101" i="87" l="1"/>
  <c r="J101" i="87"/>
  <c r="K101" i="87" s="1"/>
  <c r="E66" i="66"/>
  <c r="K66" i="66" s="1"/>
  <c r="L66" i="66" s="1"/>
  <c r="N66" i="66"/>
  <c r="C103" i="87" l="1"/>
  <c r="D103" i="87" s="1"/>
  <c r="I66" i="66"/>
  <c r="C68" i="66"/>
  <c r="L103" i="87" l="1"/>
  <c r="M68" i="66"/>
  <c r="N68" i="66" s="1"/>
  <c r="M103" i="87" l="1"/>
  <c r="E103" i="87"/>
  <c r="E68" i="66"/>
  <c r="I68" i="66" s="1"/>
  <c r="J103" i="87" l="1"/>
  <c r="C104" i="87" s="1"/>
  <c r="D104" i="87" s="1"/>
  <c r="H103" i="87"/>
  <c r="K68" i="66"/>
  <c r="C69" i="66" s="1"/>
  <c r="L104" i="87" l="1"/>
  <c r="M69" i="66"/>
  <c r="N69" i="66" s="1"/>
  <c r="M104" i="87" l="1"/>
  <c r="E104" i="87"/>
  <c r="E69" i="66"/>
  <c r="I69" i="66" s="1"/>
  <c r="K69" i="66" l="1"/>
  <c r="C70" i="66" s="1"/>
  <c r="J104" i="87"/>
  <c r="C105" i="87" s="1"/>
  <c r="D105" i="87" s="1"/>
  <c r="H104" i="87"/>
  <c r="M70" i="66" l="1"/>
  <c r="N70" i="66" s="1"/>
  <c r="L105" i="87"/>
  <c r="E70" i="66" l="1"/>
  <c r="K70" i="66" s="1"/>
  <c r="C71" i="66" s="1"/>
  <c r="M105" i="87"/>
  <c r="E105" i="87"/>
  <c r="M71" i="66" l="1"/>
  <c r="N71" i="66" s="1"/>
  <c r="I70" i="66"/>
  <c r="J105" i="87"/>
  <c r="C106" i="87" s="1"/>
  <c r="D106" i="87" s="1"/>
  <c r="H105" i="87"/>
  <c r="E71" i="66" l="1"/>
  <c r="I71" i="66" s="1"/>
  <c r="L106" i="87"/>
  <c r="K71" i="66" l="1"/>
  <c r="L71" i="66" s="1"/>
  <c r="E106" i="87"/>
  <c r="M106" i="87"/>
  <c r="C73" i="66" l="1"/>
  <c r="M73" i="66" s="1"/>
  <c r="N73" i="66" s="1"/>
  <c r="H106" i="87"/>
  <c r="J106" i="87"/>
  <c r="K106" i="87" s="1"/>
  <c r="E73" i="66" l="1"/>
  <c r="K73" i="66" s="1"/>
  <c r="C74" i="66" s="1"/>
  <c r="M74" i="66" s="1"/>
  <c r="N74" i="66" s="1"/>
  <c r="C108" i="87"/>
  <c r="D108" i="87" s="1"/>
  <c r="I73" i="66" l="1"/>
  <c r="L108" i="87"/>
  <c r="M108" i="87" s="1"/>
  <c r="E74" i="66"/>
  <c r="E108" i="87" l="1"/>
  <c r="H108" i="87" s="1"/>
  <c r="I74" i="66"/>
  <c r="K74" i="66"/>
  <c r="C75" i="66" s="1"/>
  <c r="J108" i="87" l="1"/>
  <c r="C109" i="87" s="1"/>
  <c r="D109" i="87" s="1"/>
  <c r="M75" i="66"/>
  <c r="N75" i="66" s="1"/>
  <c r="L109" i="87" l="1"/>
  <c r="E75" i="66"/>
  <c r="E109" i="87" l="1"/>
  <c r="M109" i="87"/>
  <c r="I75" i="66"/>
  <c r="K75" i="66"/>
  <c r="C76" i="66" s="1"/>
  <c r="J109" i="87" l="1"/>
  <c r="C110" i="87" s="1"/>
  <c r="D110" i="87" s="1"/>
  <c r="H109" i="87"/>
  <c r="M76" i="66"/>
  <c r="L110" i="87" l="1"/>
  <c r="E76" i="66"/>
  <c r="I76" i="66" s="1"/>
  <c r="N76" i="66"/>
  <c r="M110" i="87" l="1"/>
  <c r="E110" i="87"/>
  <c r="K76" i="66"/>
  <c r="L76" i="66" s="1"/>
  <c r="J110" i="87" l="1"/>
  <c r="C111" i="87" s="1"/>
  <c r="D111" i="87" s="1"/>
  <c r="H110" i="87"/>
  <c r="C78" i="66"/>
  <c r="M78" i="66" l="1"/>
  <c r="N78" i="66" s="1"/>
  <c r="L111" i="87" l="1"/>
  <c r="E78" i="66"/>
  <c r="K78" i="66" s="1"/>
  <c r="C79" i="66" s="1"/>
  <c r="M111" i="87" l="1"/>
  <c r="E111" i="87"/>
  <c r="I78" i="66"/>
  <c r="M79" i="66"/>
  <c r="N79" i="66" s="1"/>
  <c r="H111" i="87" l="1"/>
  <c r="J111" i="87"/>
  <c r="C113" i="87" s="1"/>
  <c r="D113" i="87" s="1"/>
  <c r="E79" i="66"/>
  <c r="K79" i="66" s="1"/>
  <c r="C80" i="66" s="1"/>
  <c r="K111" i="87" l="1"/>
  <c r="I79" i="66"/>
  <c r="M80" i="66"/>
  <c r="N80" i="66" s="1"/>
  <c r="L113" i="87" l="1"/>
  <c r="E80" i="66"/>
  <c r="K80" i="66" s="1"/>
  <c r="C81" i="66" s="1"/>
  <c r="M113" i="87" l="1"/>
  <c r="E113" i="87"/>
  <c r="I80" i="66"/>
  <c r="M81" i="66"/>
  <c r="H113" i="87" l="1"/>
  <c r="J113" i="87"/>
  <c r="C114" i="87" s="1"/>
  <c r="D114" i="87" s="1"/>
  <c r="E81" i="66"/>
  <c r="I81" i="66" s="1"/>
  <c r="N81" i="66"/>
  <c r="L114" i="87" l="1"/>
  <c r="K81" i="66"/>
  <c r="L81" i="66" s="1"/>
  <c r="M114" i="87" l="1"/>
  <c r="E114" i="87"/>
  <c r="C83" i="66"/>
  <c r="H114" i="87" l="1"/>
  <c r="J114" i="87"/>
  <c r="C115" i="87" s="1"/>
  <c r="D115" i="87" s="1"/>
  <c r="M83" i="66"/>
  <c r="N83" i="66" s="1"/>
  <c r="L115" i="87" l="1"/>
  <c r="E83" i="66"/>
  <c r="I83" i="66" s="1"/>
  <c r="M115" i="87" l="1"/>
  <c r="E115" i="87"/>
  <c r="K83" i="66"/>
  <c r="C84" i="66" s="1"/>
  <c r="J115" i="87" l="1"/>
  <c r="C116" i="87" s="1"/>
  <c r="D116" i="87" s="1"/>
  <c r="H115" i="87"/>
  <c r="E84" i="66"/>
  <c r="K84" i="66" s="1"/>
  <c r="C85" i="66" s="1"/>
  <c r="M84" i="66" l="1"/>
  <c r="N84" i="66" s="1"/>
  <c r="L116" i="87"/>
  <c r="I84" i="66"/>
  <c r="M85" i="66" l="1"/>
  <c r="N85" i="66" s="1"/>
  <c r="M116" i="87"/>
  <c r="E116" i="87"/>
  <c r="E85" i="66"/>
  <c r="I85" i="66" s="1"/>
  <c r="H116" i="87" l="1"/>
  <c r="J116" i="87"/>
  <c r="K116" i="87" s="1"/>
  <c r="K85" i="66"/>
  <c r="C86" i="66" s="1"/>
  <c r="C118" i="87" l="1"/>
  <c r="D118" i="87" s="1"/>
  <c r="M86" i="66"/>
  <c r="N86" i="66" s="1"/>
  <c r="L118" i="87" l="1"/>
  <c r="E86" i="66"/>
  <c r="K86" i="66" s="1"/>
  <c r="L86" i="66" s="1"/>
  <c r="M118" i="87" l="1"/>
  <c r="E118" i="87"/>
  <c r="C88" i="66"/>
  <c r="I86" i="66"/>
  <c r="H118" i="87" l="1"/>
  <c r="J118" i="87"/>
  <c r="C119" i="87" s="1"/>
  <c r="D119" i="87" s="1"/>
  <c r="M88" i="66"/>
  <c r="N88" i="66" s="1"/>
  <c r="L119" i="87" l="1"/>
  <c r="E88" i="66"/>
  <c r="I88" i="66" s="1"/>
  <c r="K88" i="66" l="1"/>
  <c r="C89" i="66" s="1"/>
  <c r="M119" i="87"/>
  <c r="E119" i="87"/>
  <c r="M89" i="66" l="1"/>
  <c r="N89" i="66" s="1"/>
  <c r="J119" i="87"/>
  <c r="C120" i="87" s="1"/>
  <c r="D120" i="87" s="1"/>
  <c r="H119" i="87"/>
  <c r="E89" i="66" l="1"/>
  <c r="I89" i="66" s="1"/>
  <c r="L120" i="87"/>
  <c r="K89" i="66" l="1"/>
  <c r="C90" i="66" s="1"/>
  <c r="M90" i="66" s="1"/>
  <c r="N90" i="66" s="1"/>
  <c r="M120" i="87"/>
  <c r="E120" i="87"/>
  <c r="H120" i="87" l="1"/>
  <c r="J120" i="87"/>
  <c r="C121" i="87" s="1"/>
  <c r="D121" i="87" s="1"/>
  <c r="E90" i="66"/>
  <c r="K90" i="66" s="1"/>
  <c r="C91" i="66" s="1"/>
  <c r="L121" i="87" l="1"/>
  <c r="M121" i="87" s="1"/>
  <c r="I90" i="66"/>
  <c r="M91" i="66"/>
  <c r="E121" i="87" l="1"/>
  <c r="E91" i="66"/>
  <c r="I91" i="66" s="1"/>
  <c r="N91" i="66"/>
  <c r="J121" i="87" l="1"/>
  <c r="K121" i="87" s="1"/>
  <c r="H121" i="87"/>
  <c r="K91" i="66"/>
  <c r="L91" i="66" s="1"/>
  <c r="C93" i="66" l="1"/>
  <c r="M93" i="66" l="1"/>
  <c r="N93" i="66" s="1"/>
  <c r="E93" i="66" l="1"/>
  <c r="K93" i="66" s="1"/>
  <c r="C94" i="66" s="1"/>
  <c r="I93" i="66" l="1"/>
  <c r="M94" i="66"/>
  <c r="N94" i="66" s="1"/>
  <c r="E94" i="66" l="1"/>
  <c r="I94" i="66" s="1"/>
  <c r="K94" i="66" l="1"/>
  <c r="C95" i="66" s="1"/>
  <c r="M95" i="66" l="1"/>
  <c r="N95" i="66" s="1"/>
  <c r="E95" i="66" l="1"/>
  <c r="I95" i="66" s="1"/>
  <c r="K95" i="66" l="1"/>
  <c r="C96" i="66" s="1"/>
  <c r="M96" i="66" l="1"/>
  <c r="N96" i="66" s="1"/>
  <c r="E96" i="66" l="1"/>
  <c r="K96" i="66" s="1"/>
  <c r="L96" i="66" s="1"/>
  <c r="C98" i="66" l="1"/>
  <c r="I96" i="66"/>
  <c r="M98" i="66" l="1"/>
  <c r="N98" i="66" s="1"/>
  <c r="E98" i="66" l="1"/>
  <c r="K98" i="66" s="1"/>
  <c r="C99" i="66" s="1"/>
  <c r="E99" i="66" l="1"/>
  <c r="K99" i="66" s="1"/>
  <c r="C100" i="66" s="1"/>
  <c r="I98" i="66"/>
  <c r="M99" i="66" l="1"/>
  <c r="N99" i="66" s="1"/>
  <c r="I99" i="66"/>
  <c r="M100" i="66" l="1"/>
  <c r="N100" i="66" s="1"/>
  <c r="E100" i="66"/>
  <c r="K100" i="66" s="1"/>
  <c r="C101" i="66" s="1"/>
  <c r="I100" i="66" l="1"/>
  <c r="M101" i="66"/>
  <c r="N101" i="66" l="1"/>
  <c r="E101" i="66"/>
  <c r="K101" i="66" l="1"/>
  <c r="L101" i="66" s="1"/>
  <c r="I101" i="66"/>
  <c r="C103" i="66" l="1"/>
  <c r="M103" i="66" l="1"/>
  <c r="N103" i="66" s="1"/>
  <c r="E103" i="66" l="1"/>
  <c r="K103" i="66" s="1"/>
  <c r="C104" i="66" s="1"/>
  <c r="M104" i="66" l="1"/>
  <c r="N104" i="66" s="1"/>
  <c r="I103" i="66"/>
  <c r="E104" i="66" l="1"/>
  <c r="I104" i="66" s="1"/>
  <c r="K104" i="66" l="1"/>
  <c r="C105" i="66" s="1"/>
  <c r="M105" i="66" l="1"/>
  <c r="N105" i="66" s="1"/>
  <c r="E105" i="66" l="1"/>
  <c r="I105" i="66" s="1"/>
  <c r="K105" i="66" l="1"/>
  <c r="C106" i="66" s="1"/>
  <c r="M106" i="66" l="1"/>
  <c r="N106" i="66" s="1"/>
  <c r="E106" i="66" l="1"/>
  <c r="I106" i="66" s="1"/>
  <c r="K106" i="66" l="1"/>
  <c r="L106" i="66" s="1"/>
  <c r="C108" i="66" l="1"/>
  <c r="M108" i="66" s="1"/>
  <c r="N108" i="66" s="1"/>
  <c r="E108" i="66" l="1"/>
  <c r="I108" i="66" s="1"/>
  <c r="K108" i="66" l="1"/>
  <c r="C109" i="66" s="1"/>
  <c r="M109" i="66" s="1"/>
  <c r="N109" i="66" l="1"/>
  <c r="E109" i="66"/>
  <c r="I109" i="66" l="1"/>
  <c r="K109" i="66"/>
  <c r="C110" i="66" s="1"/>
  <c r="M110" i="66" l="1"/>
  <c r="N110" i="66" l="1"/>
  <c r="E110" i="66"/>
  <c r="I110" i="66" l="1"/>
  <c r="K110" i="66"/>
  <c r="C111" i="66" s="1"/>
  <c r="M111" i="66" l="1"/>
  <c r="N111" i="66" l="1"/>
  <c r="E111" i="66"/>
  <c r="K111" i="66" l="1"/>
  <c r="L111" i="66" s="1"/>
  <c r="I111" i="66"/>
  <c r="C113" i="66" l="1"/>
  <c r="M113" i="66" l="1"/>
  <c r="N113" i="66" s="1"/>
  <c r="E113" i="66" l="1"/>
  <c r="I113" i="66" l="1"/>
  <c r="K113" i="66"/>
  <c r="C114" i="66" s="1"/>
  <c r="M114" i="66" l="1"/>
  <c r="N114" i="66" s="1"/>
  <c r="E114" i="66" l="1"/>
  <c r="K114" i="66" l="1"/>
  <c r="C115" i="66" s="1"/>
  <c r="I114" i="66"/>
  <c r="M115" i="66" l="1"/>
  <c r="N115" i="66" s="1"/>
  <c r="E115" i="66" l="1"/>
  <c r="K115" i="66" s="1"/>
  <c r="C116" i="66" s="1"/>
  <c r="I115" i="66" l="1"/>
  <c r="M116" i="66"/>
  <c r="N116" i="66" s="1"/>
  <c r="E116" i="66" l="1"/>
  <c r="I116" i="66" l="1"/>
  <c r="K116" i="66"/>
  <c r="L116" i="66" s="1"/>
  <c r="C118" i="66" l="1"/>
  <c r="M118" i="66" l="1"/>
  <c r="N118" i="66" s="1"/>
  <c r="E118" i="66" l="1"/>
  <c r="I118" i="66" l="1"/>
  <c r="K118" i="66"/>
  <c r="C119" i="66" s="1"/>
  <c r="M119" i="66" l="1"/>
  <c r="N119" i="66" s="1"/>
  <c r="E119" i="66" l="1"/>
  <c r="I119" i="66" l="1"/>
  <c r="K119" i="66"/>
  <c r="C120" i="66" s="1"/>
  <c r="M120" i="66" l="1"/>
  <c r="N120" i="66" s="1"/>
  <c r="E120" i="66" l="1"/>
  <c r="K120" i="66" s="1"/>
  <c r="C121" i="66" s="1"/>
  <c r="I120" i="66" l="1"/>
  <c r="M121" i="66"/>
  <c r="N121" i="66" s="1"/>
  <c r="E121" i="66" l="1"/>
  <c r="K121" i="66" s="1"/>
  <c r="L121" i="66" s="1"/>
  <c r="I121" i="66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tafadzwamusekiwa@gmail.com</author>
  </authors>
  <commentList>
    <comment ref="C30" authorId="0" shapeId="0" xr:uid="{341AB846-6CB0-418D-AE82-2FC11429B122}">
      <text>
        <r>
          <rPr>
            <b/>
            <sz val="9"/>
            <color indexed="81"/>
            <rFont val="Tahoma"/>
            <family val="2"/>
          </rPr>
          <t xml:space="preserve">No Trades - USA elections </t>
        </r>
      </text>
    </comment>
    <comment ref="C40" authorId="0" shapeId="0" xr:uid="{32D739F7-359F-4FF1-9529-8A68DE339609}">
      <text>
        <r>
          <rPr>
            <b/>
            <sz val="9"/>
            <color indexed="81"/>
            <rFont val="Tahoma"/>
            <family val="2"/>
          </rPr>
          <t xml:space="preserve">No Trades - Xmas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tafadzwamusekiwa@gmail.com</author>
  </authors>
  <commentList>
    <comment ref="C30" authorId="0" shapeId="0" xr:uid="{C03EBC0F-55FB-497B-A0BC-96ADE0CED8C8}">
      <text>
        <r>
          <rPr>
            <b/>
            <sz val="9"/>
            <color indexed="81"/>
            <rFont val="Tahoma"/>
            <family val="2"/>
          </rPr>
          <t xml:space="preserve">No Trades - USA elections </t>
        </r>
      </text>
    </comment>
    <comment ref="C40" authorId="0" shapeId="0" xr:uid="{DAFC222A-9909-489A-A574-0F8BB9B5103D}">
      <text>
        <r>
          <rPr>
            <b/>
            <sz val="9"/>
            <color indexed="81"/>
            <rFont val="Tahoma"/>
            <family val="2"/>
          </rPr>
          <t xml:space="preserve">No Trades - Xmas </t>
        </r>
      </text>
    </comment>
  </commentList>
</comments>
</file>

<file path=xl/sharedStrings.xml><?xml version="1.0" encoding="utf-8"?>
<sst xmlns="http://schemas.openxmlformats.org/spreadsheetml/2006/main" count="131" uniqueCount="60">
  <si>
    <t xml:space="preserve">Week </t>
  </si>
  <si>
    <t xml:space="preserve">Account </t>
  </si>
  <si>
    <t>Commencing</t>
  </si>
  <si>
    <t>#</t>
  </si>
  <si>
    <t>Actual</t>
  </si>
  <si>
    <t>Mnth</t>
  </si>
  <si>
    <t>Account</t>
  </si>
  <si>
    <t xml:space="preserve">Return </t>
  </si>
  <si>
    <t>ROI</t>
  </si>
  <si>
    <t xml:space="preserve">Account  Return </t>
  </si>
  <si>
    <t xml:space="preserve">Total  Return </t>
  </si>
  <si>
    <t xml:space="preserve">Business  </t>
  </si>
  <si>
    <t>Excl w/drawal</t>
  </si>
  <si>
    <t xml:space="preserve">Capital </t>
  </si>
  <si>
    <t>Wins/Losses</t>
  </si>
  <si>
    <t>New Balance</t>
  </si>
  <si>
    <t>Capital Top UP</t>
  </si>
  <si>
    <t>Capital Withdrawal</t>
  </si>
  <si>
    <t>Closig Balance</t>
  </si>
  <si>
    <t>Personal expenses</t>
  </si>
  <si>
    <t>Business expenses</t>
  </si>
  <si>
    <t xml:space="preserve">Total earned </t>
  </si>
  <si>
    <t xml:space="preserve">Equity </t>
  </si>
  <si>
    <t>W/drawal</t>
  </si>
  <si>
    <t>Top UP</t>
  </si>
  <si>
    <t>Target</t>
  </si>
  <si>
    <t>Balance</t>
  </si>
  <si>
    <t xml:space="preserve">EA  Return </t>
  </si>
  <si>
    <t xml:space="preserve"> EA Account</t>
  </si>
  <si>
    <t>Month</t>
  </si>
  <si>
    <t xml:space="preserve">No Trades - USA elections </t>
  </si>
  <si>
    <t xml:space="preserve">No Trades - Xmas </t>
  </si>
  <si>
    <t>Single Main Account Projection</t>
  </si>
  <si>
    <t>Single Shadow Accounts Projection</t>
  </si>
  <si>
    <t>Return</t>
  </si>
  <si>
    <t>Total</t>
  </si>
  <si>
    <t>Closing Balance</t>
  </si>
  <si>
    <t>main_acc_threshold</t>
  </si>
  <si>
    <t>weekly_return</t>
  </si>
  <si>
    <t>no_shadow_accs</t>
  </si>
  <si>
    <t>no_actual_accs</t>
  </si>
  <si>
    <t>shadow_wkly_return</t>
  </si>
  <si>
    <t>Comm</t>
  </si>
  <si>
    <t>Wins 
Losses</t>
  </si>
  <si>
    <t>New 
Balance</t>
  </si>
  <si>
    <t>Capital 
Top UP</t>
  </si>
  <si>
    <t>Capital 
Withdrawal</t>
  </si>
  <si>
    <t xml:space="preserve">Total  
Return </t>
  </si>
  <si>
    <t>Closig 
Balance</t>
  </si>
  <si>
    <t>Personal 
Expenses</t>
  </si>
  <si>
    <t>Business 
Expenses</t>
  </si>
  <si>
    <t>Business Expenses</t>
  </si>
  <si>
    <t xml:space="preserve">Total Earned </t>
  </si>
  <si>
    <t>Opening 
Balance</t>
  </si>
  <si>
    <t>Closing 
Balance</t>
  </si>
  <si>
    <t>Amt To 
Shadow Accs</t>
  </si>
  <si>
    <t>Amt From 
Main Account</t>
  </si>
  <si>
    <t>Zulu % Size</t>
  </si>
  <si>
    <t>Zulu %</t>
  </si>
  <si>
    <t>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</si>
</sst>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£&quot;#,##0;[Red]\-&quot;£&quot;#,##0"/>
    <numFmt numFmtId="43" formatCode="_-* #,##0.00_-;\-* #,##0.00_-;_-* &quot;-&quot;??_-;_-@_-"/>
    <numFmt numFmtId="164" formatCode="_(&quot;Z$&quot;* #,##0.00_);_(&quot;Z$&quot;* \(#,##0.00\);_(&quot;Z$&quot;* &quot;-&quot;??_);_(@_)"/>
    <numFmt numFmtId="165" formatCode="&quot;£&quot;#,##0.00"/>
    <numFmt numFmtId="166" formatCode="&quot;£&quot;#,##0"/>
    <numFmt numFmtId="167" formatCode="_-* #,##0_-;\-* #,##0_-;_-* &quot;-&quot;??_-;_-@_-"/>
  </numFmts>
  <fonts count="2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Calibri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b/>
      <sz val="8"/>
      <color indexed="10"/>
      <name val="Calibri"/>
      <family val="2"/>
    </font>
    <font>
      <sz val="8"/>
      <name val="Calibri"/>
      <family val="2"/>
    </font>
    <font>
      <b/>
      <sz val="8"/>
      <color indexed="12"/>
      <name val="Calibri"/>
      <family val="2"/>
    </font>
    <font>
      <sz val="8"/>
      <name val="Estrangelo Edessa"/>
      <family val="4"/>
    </font>
    <font>
      <b/>
      <sz val="8"/>
      <color indexed="10"/>
      <name val="Estrangelo Edessa"/>
      <family val="4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sz val="11"/>
      <color theme="1"/>
      <name val="Estrangelo Edessa"/>
      <family val="4"/>
    </font>
    <font>
      <b/>
      <sz val="8"/>
      <color rgb="FFFF0000"/>
      <name val="Calibri"/>
      <family val="2"/>
    </font>
    <font>
      <b/>
      <sz val="8"/>
      <color rgb="FF0000FF"/>
      <name val="Estrangelo Edessa"/>
    </font>
    <font>
      <sz val="8"/>
      <color rgb="FF000000"/>
      <name val="Verdana"/>
      <family val="2"/>
    </font>
    <font>
      <sz val="8"/>
      <color rgb="FF0000FF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49998474074526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3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1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131">
    <xf numFmtId="0" fontId="0" fillId="0" borderId="0" xfId="0"/>
    <xf numFmtId="14" fontId="6" fillId="0" borderId="1" xfId="3" applyNumberFormat="1" applyFont="1" applyFill="1" applyBorder="1"/>
    <xf numFmtId="14" fontId="6" fillId="0" borderId="2" xfId="3" applyNumberFormat="1" applyFont="1" applyFill="1" applyBorder="1"/>
    <xf numFmtId="165" fontId="6" fillId="0" borderId="3" xfId="3" applyNumberFormat="1" applyFont="1" applyFill="1" applyBorder="1" applyAlignment="1">
      <alignment horizontal="center"/>
    </xf>
    <xf numFmtId="165" fontId="6" fillId="0" borderId="2" xfId="3" applyNumberFormat="1" applyFont="1" applyFill="1" applyBorder="1" applyAlignment="1">
      <alignment horizontal="center"/>
    </xf>
    <xf numFmtId="165" fontId="6" fillId="0" borderId="4" xfId="3" applyNumberFormat="1" applyFont="1" applyFill="1" applyBorder="1" applyAlignment="1">
      <alignment horizontal="center"/>
    </xf>
    <xf numFmtId="14" fontId="6" fillId="0" borderId="5" xfId="3" applyNumberFormat="1" applyFont="1" applyFill="1" applyBorder="1"/>
    <xf numFmtId="0" fontId="11" fillId="0" borderId="0" xfId="28"/>
    <xf numFmtId="165" fontId="3" fillId="2" borderId="2" xfId="3" applyNumberFormat="1" applyFont="1" applyFill="1" applyBorder="1" applyAlignment="1">
      <alignment horizontal="center"/>
    </xf>
    <xf numFmtId="165" fontId="3" fillId="2" borderId="6" xfId="3" applyNumberFormat="1" applyFont="1" applyFill="1" applyBorder="1" applyAlignment="1">
      <alignment horizontal="center"/>
    </xf>
    <xf numFmtId="0" fontId="3" fillId="2" borderId="6" xfId="3" applyFont="1" applyFill="1" applyBorder="1" applyAlignment="1">
      <alignment horizontal="center"/>
    </xf>
    <xf numFmtId="0" fontId="3" fillId="2" borderId="2" xfId="3" applyFont="1" applyFill="1" applyBorder="1" applyAlignment="1">
      <alignment horizontal="center" wrapText="1"/>
    </xf>
    <xf numFmtId="0" fontId="3" fillId="2" borderId="2" xfId="3" applyFont="1" applyFill="1" applyBorder="1" applyAlignment="1">
      <alignment horizontal="center"/>
    </xf>
    <xf numFmtId="9" fontId="3" fillId="2" borderId="2" xfId="3" applyNumberFormat="1" applyFont="1" applyFill="1" applyBorder="1" applyAlignment="1">
      <alignment horizontal="center"/>
    </xf>
    <xf numFmtId="14" fontId="6" fillId="3" borderId="1" xfId="3" applyNumberFormat="1" applyFont="1" applyFill="1" applyBorder="1"/>
    <xf numFmtId="166" fontId="12" fillId="4" borderId="7" xfId="3" applyNumberFormat="1" applyFont="1" applyFill="1" applyBorder="1" applyAlignment="1">
      <alignment horizontal="center"/>
    </xf>
    <xf numFmtId="166" fontId="6" fillId="0" borderId="1" xfId="3" applyNumberFormat="1" applyFont="1" applyFill="1" applyBorder="1" applyAlignment="1">
      <alignment horizontal="center"/>
    </xf>
    <xf numFmtId="166" fontId="13" fillId="0" borderId="1" xfId="3" applyNumberFormat="1" applyFont="1" applyFill="1" applyBorder="1" applyAlignment="1">
      <alignment horizontal="center"/>
    </xf>
    <xf numFmtId="166" fontId="6" fillId="0" borderId="2" xfId="3" applyNumberFormat="1" applyFont="1" applyFill="1" applyBorder="1" applyAlignment="1">
      <alignment horizontal="center"/>
    </xf>
    <xf numFmtId="0" fontId="3" fillId="2" borderId="6" xfId="4" applyFont="1" applyFill="1" applyBorder="1" applyAlignment="1">
      <alignment horizontal="center"/>
    </xf>
    <xf numFmtId="9" fontId="3" fillId="2" borderId="2" xfId="4" applyNumberFormat="1" applyFont="1" applyFill="1" applyBorder="1" applyAlignment="1">
      <alignment horizontal="center"/>
    </xf>
    <xf numFmtId="165" fontId="8" fillId="0" borderId="1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0" fontId="14" fillId="0" borderId="0" xfId="0" applyFont="1"/>
    <xf numFmtId="165" fontId="6" fillId="0" borderId="7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5" fontId="7" fillId="0" borderId="7" xfId="3" applyNumberFormat="1" applyFont="1" applyFill="1" applyBorder="1" applyAlignment="1">
      <alignment horizontal="center"/>
    </xf>
    <xf numFmtId="165" fontId="15" fillId="0" borderId="1" xfId="3" applyNumberFormat="1" applyFont="1" applyFill="1" applyBorder="1" applyAlignment="1">
      <alignment horizontal="center"/>
    </xf>
    <xf numFmtId="0" fontId="0" fillId="0" borderId="0" xfId="0" applyFill="1"/>
    <xf numFmtId="165" fontId="15" fillId="0" borderId="5" xfId="3" applyNumberFormat="1" applyFont="1" applyFill="1" applyBorder="1" applyAlignment="1">
      <alignment horizontal="center"/>
    </xf>
    <xf numFmtId="165" fontId="7" fillId="0" borderId="8" xfId="3" applyNumberFormat="1" applyFont="1" applyFill="1" applyBorder="1" applyAlignment="1">
      <alignment horizontal="center"/>
    </xf>
    <xf numFmtId="165" fontId="13" fillId="0" borderId="1" xfId="3" applyNumberFormat="1" applyFont="1" applyFill="1" applyBorder="1" applyAlignment="1">
      <alignment horizontal="center"/>
    </xf>
    <xf numFmtId="10" fontId="3" fillId="2" borderId="2" xfId="4" applyNumberFormat="1" applyFont="1" applyFill="1" applyBorder="1" applyAlignment="1">
      <alignment horizontal="center" vertical="center" wrapText="1"/>
    </xf>
    <xf numFmtId="10" fontId="8" fillId="0" borderId="1" xfId="3" applyNumberFormat="1" applyFont="1" applyFill="1" applyBorder="1" applyAlignment="1">
      <alignment horizontal="center"/>
    </xf>
    <xf numFmtId="10" fontId="6" fillId="0" borderId="2" xfId="3" applyNumberFormat="1" applyFont="1" applyFill="1" applyBorder="1" applyAlignment="1">
      <alignment horizontal="center"/>
    </xf>
    <xf numFmtId="10" fontId="0" fillId="0" borderId="0" xfId="0" applyNumberFormat="1"/>
    <xf numFmtId="14" fontId="6" fillId="0" borderId="6" xfId="3" applyNumberFormat="1" applyFont="1" applyFill="1" applyBorder="1"/>
    <xf numFmtId="165" fontId="6" fillId="0" borderId="9" xfId="3" applyNumberFormat="1" applyFont="1" applyFill="1" applyBorder="1" applyAlignment="1">
      <alignment horizontal="center"/>
    </xf>
    <xf numFmtId="166" fontId="6" fillId="0" borderId="6" xfId="3" applyNumberFormat="1" applyFont="1" applyFill="1" applyBorder="1" applyAlignment="1">
      <alignment horizontal="center"/>
    </xf>
    <xf numFmtId="165" fontId="8" fillId="0" borderId="6" xfId="3" applyNumberFormat="1" applyFont="1" applyFill="1" applyBorder="1" applyAlignment="1">
      <alignment horizontal="center"/>
    </xf>
    <xf numFmtId="165" fontId="15" fillId="0" borderId="6" xfId="3" applyNumberFormat="1" applyFont="1" applyFill="1" applyBorder="1" applyAlignment="1">
      <alignment horizontal="center"/>
    </xf>
    <xf numFmtId="165" fontId="7" fillId="0" borderId="9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165" fontId="6" fillId="0" borderId="8" xfId="3" applyNumberFormat="1" applyFont="1" applyFill="1" applyBorder="1" applyAlignment="1">
      <alignment horizontal="center"/>
    </xf>
    <xf numFmtId="166" fontId="6" fillId="0" borderId="5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0" fontId="8" fillId="0" borderId="6" xfId="3" applyNumberFormat="1" applyFont="1" applyFill="1" applyBorder="1" applyAlignment="1">
      <alignment horizontal="center"/>
    </xf>
    <xf numFmtId="165" fontId="8" fillId="0" borderId="5" xfId="3" applyNumberFormat="1" applyFont="1" applyFill="1" applyBorder="1" applyAlignment="1">
      <alignment horizontal="center"/>
    </xf>
    <xf numFmtId="10" fontId="8" fillId="0" borderId="5" xfId="3" applyNumberFormat="1" applyFont="1" applyFill="1" applyBorder="1" applyAlignment="1">
      <alignment horizontal="center"/>
    </xf>
    <xf numFmtId="165" fontId="16" fillId="3" borderId="1" xfId="3" applyNumberFormat="1" applyFont="1" applyFill="1" applyBorder="1" applyAlignment="1">
      <alignment horizontal="center"/>
    </xf>
    <xf numFmtId="10" fontId="16" fillId="3" borderId="1" xfId="3" applyNumberFormat="1" applyFont="1" applyFill="1" applyBorder="1" applyAlignment="1">
      <alignment horizontal="center"/>
    </xf>
    <xf numFmtId="166" fontId="15" fillId="3" borderId="1" xfId="3" applyNumberFormat="1" applyFont="1" applyFill="1" applyBorder="1" applyAlignment="1">
      <alignment horizontal="center"/>
    </xf>
    <xf numFmtId="14" fontId="15" fillId="0" borderId="1" xfId="3" applyNumberFormat="1" applyFont="1" applyFill="1" applyBorder="1"/>
    <xf numFmtId="165" fontId="15" fillId="0" borderId="7" xfId="3" applyNumberFormat="1" applyFont="1" applyFill="1" applyBorder="1" applyAlignment="1">
      <alignment horizontal="center"/>
    </xf>
    <xf numFmtId="6" fontId="17" fillId="0" borderId="0" xfId="0" applyNumberFormat="1" applyFont="1" applyFill="1" applyAlignment="1">
      <alignment horizontal="center"/>
    </xf>
    <xf numFmtId="165" fontId="18" fillId="0" borderId="2" xfId="3" applyNumberFormat="1" applyFont="1" applyFill="1" applyBorder="1" applyAlignment="1">
      <alignment horizontal="center"/>
    </xf>
    <xf numFmtId="165" fontId="13" fillId="0" borderId="7" xfId="3" applyNumberFormat="1" applyFont="1" applyFill="1" applyBorder="1" applyAlignment="1">
      <alignment horizontal="center"/>
    </xf>
    <xf numFmtId="165" fontId="5" fillId="0" borderId="2" xfId="3" applyNumberFormat="1" applyFont="1" applyBorder="1" applyAlignment="1">
      <alignment horizontal="center"/>
    </xf>
    <xf numFmtId="165" fontId="6" fillId="0" borderId="4" xfId="3" applyNumberFormat="1" applyFont="1" applyBorder="1" applyAlignment="1">
      <alignment horizontal="center"/>
    </xf>
    <xf numFmtId="165" fontId="6" fillId="0" borderId="2" xfId="3" applyNumberFormat="1" applyFont="1" applyBorder="1" applyAlignment="1">
      <alignment horizontal="center"/>
    </xf>
    <xf numFmtId="165" fontId="6" fillId="0" borderId="3" xfId="3" applyNumberFormat="1" applyFont="1" applyBorder="1" applyAlignment="1">
      <alignment horizontal="center"/>
    </xf>
    <xf numFmtId="14" fontId="6" fillId="0" borderId="2" xfId="3" applyNumberFormat="1" applyFont="1" applyBorder="1"/>
    <xf numFmtId="165" fontId="5" fillId="0" borderId="1" xfId="3" applyNumberFormat="1" applyFont="1" applyBorder="1" applyAlignment="1">
      <alignment horizontal="center"/>
    </xf>
    <xf numFmtId="165" fontId="6" fillId="0" borderId="1" xfId="3" applyNumberFormat="1" applyFont="1" applyBorder="1" applyAlignment="1">
      <alignment horizontal="center"/>
    </xf>
    <xf numFmtId="165" fontId="6" fillId="0" borderId="7" xfId="3" applyNumberFormat="1" applyFont="1" applyBorder="1" applyAlignment="1">
      <alignment horizontal="center"/>
    </xf>
    <xf numFmtId="14" fontId="6" fillId="0" borderId="5" xfId="3" applyNumberFormat="1" applyFont="1" applyBorder="1"/>
    <xf numFmtId="14" fontId="6" fillId="0" borderId="1" xfId="3" applyNumberFormat="1" applyFont="1" applyBorder="1"/>
    <xf numFmtId="165" fontId="15" fillId="0" borderId="2" xfId="3" applyNumberFormat="1" applyFont="1" applyBorder="1" applyAlignment="1">
      <alignment horizontal="center"/>
    </xf>
    <xf numFmtId="165" fontId="12" fillId="4" borderId="7" xfId="3" applyNumberFormat="1" applyFont="1" applyFill="1" applyBorder="1" applyAlignment="1">
      <alignment horizontal="center"/>
    </xf>
    <xf numFmtId="166" fontId="12" fillId="5" borderId="1" xfId="3" applyNumberFormat="1" applyFont="1" applyFill="1" applyBorder="1" applyAlignment="1">
      <alignment horizontal="center"/>
    </xf>
    <xf numFmtId="14" fontId="12" fillId="5" borderId="1" xfId="3" applyNumberFormat="1" applyFont="1" applyFill="1" applyBorder="1"/>
    <xf numFmtId="165" fontId="12" fillId="5" borderId="7" xfId="3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4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6" fontId="0" fillId="0" borderId="0" xfId="0" applyNumberFormat="1" applyFill="1" applyAlignment="1">
      <alignment horizontal="center"/>
    </xf>
    <xf numFmtId="0" fontId="0" fillId="0" borderId="0" xfId="0" applyAlignment="1">
      <alignment horizontal="left"/>
    </xf>
    <xf numFmtId="0" fontId="14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0" fontId="19" fillId="5" borderId="0" xfId="0" applyFont="1" applyFill="1" applyAlignment="1">
      <alignment horizontal="left"/>
    </xf>
    <xf numFmtId="14" fontId="2" fillId="5" borderId="1" xfId="3" applyNumberFormat="1" applyFont="1" applyFill="1" applyBorder="1"/>
    <xf numFmtId="165" fontId="2" fillId="5" borderId="7" xfId="3" applyNumberFormat="1" applyFont="1" applyFill="1" applyBorder="1" applyAlignment="1">
      <alignment horizontal="center"/>
    </xf>
    <xf numFmtId="165" fontId="12" fillId="6" borderId="3" xfId="3" applyNumberFormat="1" applyFont="1" applyFill="1" applyBorder="1" applyAlignment="1">
      <alignment horizontal="center"/>
    </xf>
    <xf numFmtId="166" fontId="12" fillId="6" borderId="2" xfId="3" applyNumberFormat="1" applyFont="1" applyFill="1" applyBorder="1" applyAlignment="1">
      <alignment horizontal="center"/>
    </xf>
    <xf numFmtId="167" fontId="21" fillId="0" borderId="10" xfId="31" applyNumberFormat="1" applyFont="1" applyBorder="1"/>
    <xf numFmtId="167" fontId="21" fillId="0" borderId="11" xfId="31" applyNumberFormat="1" applyFont="1" applyBorder="1"/>
    <xf numFmtId="167" fontId="0" fillId="0" borderId="7" xfId="31" applyNumberFormat="1" applyFont="1" applyFill="1" applyBorder="1" applyAlignment="1">
      <alignment horizontal="center"/>
    </xf>
    <xf numFmtId="167" fontId="0" fillId="0" borderId="0" xfId="31" applyNumberFormat="1" applyFont="1" applyFill="1"/>
    <xf numFmtId="167" fontId="21" fillId="0" borderId="0" xfId="31" applyNumberFormat="1" applyFont="1"/>
    <xf numFmtId="167" fontId="21" fillId="0" borderId="12" xfId="31" applyNumberFormat="1" applyFont="1" applyBorder="1"/>
    <xf numFmtId="167" fontId="0" fillId="0" borderId="8" xfId="31" applyNumberFormat="1" applyFont="1" applyFill="1" applyBorder="1" applyAlignment="1">
      <alignment horizontal="center"/>
    </xf>
    <xf numFmtId="167" fontId="0" fillId="0" borderId="13" xfId="31" applyNumberFormat="1" applyFont="1" applyFill="1" applyBorder="1"/>
    <xf numFmtId="167" fontId="21" fillId="0" borderId="13" xfId="31" applyNumberFormat="1" applyFont="1" applyBorder="1"/>
    <xf numFmtId="167" fontId="21" fillId="0" borderId="14" xfId="31" applyNumberFormat="1" applyFont="1" applyBorder="1"/>
    <xf numFmtId="167" fontId="0" fillId="0" borderId="9" xfId="31" applyNumberFormat="1" applyFont="1" applyFill="1" applyBorder="1" applyAlignment="1">
      <alignment horizontal="center"/>
    </xf>
    <xf numFmtId="167" fontId="0" fillId="0" borderId="10" xfId="31" applyNumberFormat="1" applyFont="1" applyFill="1" applyBorder="1"/>
    <xf numFmtId="0" fontId="0" fillId="3" borderId="0" xfId="0" applyFill="1"/>
    <xf numFmtId="9" fontId="3" fillId="2" borderId="2" xfId="4" applyNumberFormat="1" applyFont="1" applyFill="1" applyBorder="1" applyAlignment="1">
      <alignment horizontal="center" wrapText="1"/>
    </xf>
    <xf numFmtId="9" fontId="3" fillId="2" borderId="2" xfId="3" applyNumberFormat="1" applyFont="1" applyFill="1" applyBorder="1" applyAlignment="1">
      <alignment horizontal="center" wrapText="1"/>
    </xf>
    <xf numFmtId="0" fontId="3" fillId="2" borderId="6" xfId="3" applyFont="1" applyFill="1" applyBorder="1" applyAlignment="1">
      <alignment horizontal="center" wrapText="1"/>
    </xf>
    <xf numFmtId="165" fontId="3" fillId="2" borderId="2" xfId="3" applyNumberFormat="1" applyFont="1" applyFill="1" applyBorder="1" applyAlignment="1">
      <alignment horizontal="center" wrapText="1"/>
    </xf>
    <xf numFmtId="9" fontId="3" fillId="2" borderId="6" xfId="3" applyNumberFormat="1" applyFont="1" applyFill="1" applyBorder="1" applyAlignment="1">
      <alignment horizontal="center"/>
    </xf>
    <xf numFmtId="9" fontId="9" fillId="0" borderId="1" xfId="3" applyNumberFormat="1" applyFont="1" applyFill="1" applyBorder="1" applyAlignment="1">
      <alignment horizontal="center"/>
    </xf>
    <xf numFmtId="9" fontId="5" fillId="0" borderId="1" xfId="3" applyNumberFormat="1" applyFont="1" applyFill="1" applyBorder="1" applyAlignment="1">
      <alignment horizontal="center"/>
    </xf>
    <xf numFmtId="9" fontId="6" fillId="0" borderId="2" xfId="3" applyNumberFormat="1" applyFont="1" applyFill="1" applyBorder="1" applyAlignment="1">
      <alignment horizontal="center"/>
    </xf>
    <xf numFmtId="9" fontId="15" fillId="0" borderId="1" xfId="3" applyNumberFormat="1" applyFont="1" applyFill="1" applyBorder="1" applyAlignment="1">
      <alignment horizontal="center"/>
    </xf>
    <xf numFmtId="9" fontId="15" fillId="0" borderId="5" xfId="3" applyNumberFormat="1" applyFont="1" applyFill="1" applyBorder="1" applyAlignment="1">
      <alignment horizontal="center"/>
    </xf>
    <xf numFmtId="9" fontId="0" fillId="0" borderId="0" xfId="0" applyNumberFormat="1"/>
    <xf numFmtId="9" fontId="15" fillId="0" borderId="6" xfId="3" applyNumberFormat="1" applyFont="1" applyFill="1" applyBorder="1" applyAlignment="1">
      <alignment horizontal="center"/>
    </xf>
    <xf numFmtId="9" fontId="21" fillId="0" borderId="9" xfId="32" applyNumberFormat="1" applyFont="1" applyBorder="1"/>
    <xf numFmtId="9" fontId="21" fillId="0" borderId="7" xfId="32" applyNumberFormat="1" applyFont="1" applyBorder="1"/>
    <xf numFmtId="9" fontId="21" fillId="0" borderId="8" xfId="32" applyNumberFormat="1" applyFont="1" applyBorder="1"/>
    <xf numFmtId="167" fontId="23" fillId="3" borderId="12" xfId="31" applyNumberFormat="1" applyFont="1" applyFill="1" applyBorder="1"/>
    <xf numFmtId="167" fontId="23" fillId="3" borderId="7" xfId="31" applyNumberFormat="1" applyFont="1" applyFill="1" applyBorder="1" applyAlignment="1">
      <alignment horizontal="center"/>
    </xf>
    <xf numFmtId="167" fontId="23" fillId="3" borderId="0" xfId="31" applyNumberFormat="1" applyFont="1" applyFill="1"/>
    <xf numFmtId="9" fontId="24" fillId="3" borderId="8" xfId="32" applyNumberFormat="1" applyFont="1" applyFill="1" applyBorder="1"/>
    <xf numFmtId="9" fontId="13" fillId="3" borderId="1" xfId="3" applyNumberFormat="1" applyFont="1" applyFill="1" applyBorder="1" applyAlignment="1">
      <alignment horizontal="center"/>
    </xf>
    <xf numFmtId="43" fontId="0" fillId="0" borderId="0" xfId="0" applyNumberFormat="1" applyFill="1"/>
    <xf numFmtId="9" fontId="24" fillId="3" borderId="7" xfId="32" applyNumberFormat="1" applyFont="1" applyFill="1" applyBorder="1"/>
    <xf numFmtId="0" fontId="20" fillId="0" borderId="9" xfId="0" applyFont="1" applyBorder="1" applyAlignment="1">
      <alignment horizontal="center"/>
    </xf>
    <xf numFmtId="0" fontId="20" fillId="0" borderId="10" xfId="0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1" fontId="2" fillId="0" borderId="6" xfId="3" applyNumberFormat="1" applyFont="1" applyFill="1" applyBorder="1" applyAlignment="1">
      <alignment horizontal="center" vertical="center"/>
    </xf>
    <xf numFmtId="1" fontId="2" fillId="0" borderId="1" xfId="3" applyNumberFormat="1" applyFont="1" applyFill="1" applyBorder="1" applyAlignment="1">
      <alignment horizontal="center" vertical="center"/>
    </xf>
    <xf numFmtId="1" fontId="2" fillId="0" borderId="5" xfId="3" applyNumberFormat="1" applyFont="1" applyFill="1" applyBorder="1" applyAlignment="1">
      <alignment horizontal="center" vertical="center"/>
    </xf>
    <xf numFmtId="0" fontId="11" fillId="0" borderId="1" xfId="28" applyBorder="1"/>
    <xf numFmtId="0" fontId="11" fillId="0" borderId="5" xfId="28" applyBorder="1"/>
    <xf numFmtId="1" fontId="2" fillId="0" borderId="6" xfId="3" applyNumberFormat="1" applyFont="1" applyBorder="1" applyAlignment="1">
      <alignment horizontal="center" vertical="center"/>
    </xf>
    <xf numFmtId="1" fontId="2" fillId="0" borderId="1" xfId="3" applyNumberFormat="1" applyFont="1" applyBorder="1" applyAlignment="1">
      <alignment horizontal="center" vertical="center"/>
    </xf>
    <xf numFmtId="1" fontId="2" fillId="0" borderId="5" xfId="3" applyNumberFormat="1" applyFont="1" applyBorder="1" applyAlignment="1">
      <alignment horizontal="center" vertical="center"/>
    </xf>
  </cellXfs>
  <cellStyles count="33">
    <cellStyle name="Comma" xfId="31" builtinId="3"/>
    <cellStyle name="Currency 2" xfId="1" xr:uid="{00000000-0005-0000-0000-000000000000}"/>
    <cellStyle name="Currency 3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2 2" xfId="5" xr:uid="{00000000-0005-0000-0000-000005000000}"/>
    <cellStyle name="Normal 2 2 2 2" xfId="6" xr:uid="{00000000-0005-0000-0000-000006000000}"/>
    <cellStyle name="Normal 2 2 2 2 2" xfId="7" xr:uid="{00000000-0005-0000-0000-000007000000}"/>
    <cellStyle name="Normal 2 2 2 3" xfId="8" xr:uid="{00000000-0005-0000-0000-000008000000}"/>
    <cellStyle name="Normal 2 2 3" xfId="9" xr:uid="{00000000-0005-0000-0000-000009000000}"/>
    <cellStyle name="Normal 2 2 3 2" xfId="10" xr:uid="{00000000-0005-0000-0000-00000A000000}"/>
    <cellStyle name="Normal 2 2 4" xfId="11" xr:uid="{00000000-0005-0000-0000-00000B000000}"/>
    <cellStyle name="Normal 2 2 4 2" xfId="12" xr:uid="{00000000-0005-0000-0000-00000C000000}"/>
    <cellStyle name="Normal 2 2 5" xfId="13" xr:uid="{00000000-0005-0000-0000-00000D000000}"/>
    <cellStyle name="Normal 2 2 6" xfId="14" xr:uid="{00000000-0005-0000-0000-00000E000000}"/>
    <cellStyle name="Normal 2 3" xfId="15" xr:uid="{00000000-0005-0000-0000-00000F000000}"/>
    <cellStyle name="Normal 2 4" xfId="16" xr:uid="{00000000-0005-0000-0000-000010000000}"/>
    <cellStyle name="Normal 2 4 2" xfId="17" xr:uid="{00000000-0005-0000-0000-000011000000}"/>
    <cellStyle name="Normal 2 4 2 2" xfId="18" xr:uid="{00000000-0005-0000-0000-000012000000}"/>
    <cellStyle name="Normal 2 4 3" xfId="19" xr:uid="{00000000-0005-0000-0000-000013000000}"/>
    <cellStyle name="Normal 2 4 3 2" xfId="20" xr:uid="{00000000-0005-0000-0000-000014000000}"/>
    <cellStyle name="Normal 2 4 4" xfId="21" xr:uid="{00000000-0005-0000-0000-000015000000}"/>
    <cellStyle name="Normal 3" xfId="22" xr:uid="{00000000-0005-0000-0000-000016000000}"/>
    <cellStyle name="Normal 3 2" xfId="23" xr:uid="{00000000-0005-0000-0000-000017000000}"/>
    <cellStyle name="Normal 4" xfId="24" xr:uid="{00000000-0005-0000-0000-000018000000}"/>
    <cellStyle name="Normal 4 2" xfId="25" xr:uid="{00000000-0005-0000-0000-000019000000}"/>
    <cellStyle name="Normal 4 3" xfId="26" xr:uid="{00000000-0005-0000-0000-00001A000000}"/>
    <cellStyle name="Normal 4 4" xfId="27" xr:uid="{00000000-0005-0000-0000-00001B000000}"/>
    <cellStyle name="Normal 4 4 2" xfId="28" xr:uid="{00000000-0005-0000-0000-00001C000000}"/>
    <cellStyle name="Normal 5" xfId="29" xr:uid="{00000000-0005-0000-0000-00001D000000}"/>
    <cellStyle name="Normal 6" xfId="30" xr:uid="{00000000-0005-0000-0000-00001E000000}"/>
    <cellStyle name="Percent" xfId="32" builtinId="5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21"/>
  <sheetViews>
    <sheetView tabSelected="1" zoomScale="90" zoomScaleNormal="90" workbookViewId="0">
      <pane ySplit="1" topLeftCell="A36" activePane="bottomLeft" state="frozen"/>
      <selection pane="bottomLeft" activeCell="M46" sqref="M46:N46"/>
    </sheetView>
  </sheetViews>
  <sheetFormatPr defaultRowHeight="15"/>
  <cols>
    <col min="1" max="1" width="6.28515625" style="7" bestFit="1" customWidth="1"/>
    <col min="2" max="2" width="9.42578125" bestFit="1" customWidth="1"/>
    <col min="3" max="3" width="11.42578125" bestFit="1" customWidth="1"/>
    <col min="4" max="4" width="8.42578125" bestFit="1" customWidth="1"/>
    <col min="5" max="5" width="10.28515625" bestFit="1" customWidth="1"/>
    <col min="6" max="6" width="7.42578125" style="108" bestFit="1" customWidth="1"/>
    <col min="7" max="7" width="10" bestFit="1" customWidth="1"/>
    <col min="8" max="8" width="11.28515625" bestFit="1" customWidth="1"/>
    <col min="9" max="9" width="10.28515625" bestFit="1" customWidth="1"/>
    <col min="10" max="10" width="10.140625" bestFit="1" customWidth="1"/>
    <col min="11" max="11" width="10.7109375" bestFit="1" customWidth="1"/>
    <col min="12" max="12" width="9.5703125" bestFit="1" customWidth="1"/>
    <col min="13" max="13" width="11.42578125" bestFit="1" customWidth="1"/>
    <col min="14" max="14" width="8.85546875" style="36" bestFit="1" customWidth="1"/>
    <col min="15" max="15" width="8.85546875" style="73" bestFit="1" customWidth="1"/>
    <col min="16" max="16" width="7.7109375" customWidth="1"/>
    <col min="17" max="17" width="7.28515625" bestFit="1" customWidth="1"/>
    <col min="18" max="18" width="9.42578125" bestFit="1" customWidth="1"/>
    <col min="19" max="19" width="8.7109375" customWidth="1"/>
    <col min="20" max="20" width="8.140625" style="108" bestFit="1" customWidth="1"/>
    <col min="21" max="21" width="8.5703125" bestFit="1" customWidth="1"/>
    <col min="22" max="22" width="7.7109375" bestFit="1" customWidth="1"/>
    <col min="23" max="23" width="8.42578125" bestFit="1" customWidth="1"/>
    <col min="24" max="24" width="10.140625" bestFit="1" customWidth="1"/>
    <col min="25" max="25" width="9" customWidth="1"/>
    <col min="26" max="26" width="9.140625" style="73"/>
    <col min="27" max="27" width="11.140625" bestFit="1" customWidth="1"/>
  </cols>
  <sheetData>
    <row r="1" spans="1:27" ht="24" thickBot="1">
      <c r="A1" s="8" t="s">
        <v>5</v>
      </c>
      <c r="B1" s="8" t="s">
        <v>0</v>
      </c>
      <c r="C1" s="9" t="s">
        <v>6</v>
      </c>
      <c r="D1" s="19" t="s">
        <v>7</v>
      </c>
      <c r="E1" s="10" t="s">
        <v>1</v>
      </c>
      <c r="F1" s="102" t="s">
        <v>58</v>
      </c>
      <c r="G1" s="10" t="s">
        <v>1</v>
      </c>
      <c r="H1" s="10" t="s">
        <v>1</v>
      </c>
      <c r="I1" s="100" t="s">
        <v>47</v>
      </c>
      <c r="J1" s="10" t="s">
        <v>1</v>
      </c>
      <c r="K1" s="10" t="s">
        <v>1</v>
      </c>
      <c r="L1" s="11" t="s">
        <v>11</v>
      </c>
      <c r="M1" s="11" t="s">
        <v>12</v>
      </c>
      <c r="N1" s="33" t="s">
        <v>4</v>
      </c>
      <c r="O1" s="120" t="s">
        <v>32</v>
      </c>
      <c r="P1" s="121"/>
      <c r="Q1" s="121"/>
      <c r="R1" s="121"/>
      <c r="S1" s="122"/>
      <c r="T1" s="120" t="s">
        <v>33</v>
      </c>
      <c r="U1" s="121"/>
      <c r="V1" s="121"/>
      <c r="W1" s="121"/>
      <c r="X1" s="121"/>
      <c r="Y1" s="122"/>
    </row>
    <row r="2" spans="1:27" ht="35.25" thickBot="1">
      <c r="A2" s="8" t="s">
        <v>3</v>
      </c>
      <c r="B2" s="8" t="s">
        <v>42</v>
      </c>
      <c r="C2" s="12" t="s">
        <v>13</v>
      </c>
      <c r="D2" s="98" t="s">
        <v>43</v>
      </c>
      <c r="E2" s="99" t="s">
        <v>44</v>
      </c>
      <c r="F2" s="99" t="s">
        <v>59</v>
      </c>
      <c r="G2" s="99" t="s">
        <v>45</v>
      </c>
      <c r="H2" s="99" t="s">
        <v>46</v>
      </c>
      <c r="I2" s="99" t="s">
        <v>48</v>
      </c>
      <c r="J2" s="99" t="s">
        <v>49</v>
      </c>
      <c r="K2" s="99" t="s">
        <v>50</v>
      </c>
      <c r="L2" s="11" t="s">
        <v>51</v>
      </c>
      <c r="M2" s="11" t="s">
        <v>52</v>
      </c>
      <c r="N2" s="33" t="s">
        <v>8</v>
      </c>
      <c r="O2" s="101" t="s">
        <v>53</v>
      </c>
      <c r="P2" s="101" t="s">
        <v>34</v>
      </c>
      <c r="Q2" s="101" t="s">
        <v>35</v>
      </c>
      <c r="R2" s="101" t="s">
        <v>55</v>
      </c>
      <c r="S2" s="101" t="s">
        <v>54</v>
      </c>
      <c r="T2" s="99" t="s">
        <v>57</v>
      </c>
      <c r="U2" s="101" t="s">
        <v>53</v>
      </c>
      <c r="V2" s="101" t="s">
        <v>34</v>
      </c>
      <c r="W2" s="101" t="s">
        <v>35</v>
      </c>
      <c r="X2" s="101" t="s">
        <v>56</v>
      </c>
      <c r="Y2" s="101" t="s">
        <v>36</v>
      </c>
    </row>
    <row r="3" spans="1:27" s="23" customFormat="1">
      <c r="A3" s="123">
        <v>1</v>
      </c>
      <c r="B3" s="14">
        <v>43982</v>
      </c>
      <c r="C3" s="15">
        <v>10500</v>
      </c>
      <c r="D3" s="17">
        <v>1200</v>
      </c>
      <c r="E3" s="21">
        <f>C3+D3</f>
        <v>11700</v>
      </c>
      <c r="F3" s="103"/>
      <c r="G3" s="22"/>
      <c r="H3" s="22"/>
      <c r="I3" s="21">
        <f>E3+G3-H3</f>
        <v>11700</v>
      </c>
      <c r="J3" s="22"/>
      <c r="K3" s="22"/>
      <c r="L3" s="21"/>
      <c r="M3" s="21">
        <f>C3+D3</f>
        <v>11700</v>
      </c>
      <c r="N3" s="34">
        <f>(M3-C3)/C3</f>
        <v>0.11428571428571428</v>
      </c>
      <c r="O3" s="95">
        <v>3500</v>
      </c>
      <c r="P3" s="96">
        <f>weekly_return</f>
        <v>180</v>
      </c>
      <c r="Q3" s="85">
        <f>O3+P3</f>
        <v>3680</v>
      </c>
      <c r="R3" s="85">
        <f>IF(Q3&gt;main_acc_threshold,Q3-main_acc_threshold,0)</f>
        <v>180</v>
      </c>
      <c r="S3" s="86">
        <f>Q3-R3</f>
        <v>3500</v>
      </c>
      <c r="T3" s="110">
        <f t="shared" ref="T3:T26" si="0">(U3/O3)</f>
        <v>1</v>
      </c>
      <c r="U3" s="96">
        <v>3500</v>
      </c>
      <c r="V3" s="85">
        <f>shadow_wkly_return</f>
        <v>110</v>
      </c>
      <c r="W3" s="85">
        <f>U3+V3</f>
        <v>3610</v>
      </c>
      <c r="X3" s="85">
        <f>R3</f>
        <v>180</v>
      </c>
      <c r="Y3" s="86">
        <f>W3+X3</f>
        <v>3790</v>
      </c>
      <c r="Z3" s="74"/>
    </row>
    <row r="4" spans="1:27" s="29" customFormat="1">
      <c r="A4" s="126"/>
      <c r="B4" s="1">
        <f>B3+7</f>
        <v>43989</v>
      </c>
      <c r="C4" s="24">
        <f>I3+G3</f>
        <v>11700</v>
      </c>
      <c r="D4" s="17">
        <v>2330</v>
      </c>
      <c r="E4" s="25">
        <f>C4+D4</f>
        <v>14030</v>
      </c>
      <c r="F4" s="104"/>
      <c r="G4" s="26"/>
      <c r="H4" s="32"/>
      <c r="I4" s="25">
        <f>E4+G4-H4</f>
        <v>14030</v>
      </c>
      <c r="J4" s="26"/>
      <c r="K4" s="26"/>
      <c r="L4" s="25"/>
      <c r="M4" s="21">
        <f>M3+D4+G3</f>
        <v>14030</v>
      </c>
      <c r="N4" s="34">
        <f>(M4-(C3+SUM(G3:G3)))/(C3+SUM(G3:G3))</f>
        <v>0.33619047619047621</v>
      </c>
      <c r="O4" s="87">
        <f>S3</f>
        <v>3500</v>
      </c>
      <c r="P4" s="88">
        <f>P3</f>
        <v>180</v>
      </c>
      <c r="Q4" s="89">
        <f>O4+P4</f>
        <v>3680</v>
      </c>
      <c r="R4" s="89">
        <f t="shared" ref="R4:R26" si="1">IF(Q4&gt;main_acc_threshold,Q4-main_acc_threshold,0)</f>
        <v>180</v>
      </c>
      <c r="S4" s="90">
        <f>Q4-R4</f>
        <v>3500</v>
      </c>
      <c r="T4" s="111">
        <f t="shared" si="0"/>
        <v>1.082857142857143</v>
      </c>
      <c r="U4" s="88">
        <f>Y3</f>
        <v>3790</v>
      </c>
      <c r="V4" s="89">
        <f>shadow_wkly_return*T4</f>
        <v>119.11428571428573</v>
      </c>
      <c r="W4" s="89">
        <f>U4+V4</f>
        <v>3909.1142857142859</v>
      </c>
      <c r="X4" s="89">
        <f>R4</f>
        <v>180</v>
      </c>
      <c r="Y4" s="90">
        <f>W4+X4</f>
        <v>4089.1142857142859</v>
      </c>
      <c r="Z4" s="75"/>
    </row>
    <row r="5" spans="1:27" s="29" customFormat="1">
      <c r="A5" s="126"/>
      <c r="B5" s="1">
        <f>B4+7</f>
        <v>43996</v>
      </c>
      <c r="C5" s="24">
        <f>E4+G4-K4</f>
        <v>14030</v>
      </c>
      <c r="D5" s="17">
        <v>900</v>
      </c>
      <c r="E5" s="25">
        <f>C5+D5</f>
        <v>14930</v>
      </c>
      <c r="F5" s="104"/>
      <c r="G5" s="26"/>
      <c r="H5" s="32"/>
      <c r="I5" s="25">
        <f>E5+G5-H5</f>
        <v>14930</v>
      </c>
      <c r="J5" s="26"/>
      <c r="K5" s="32">
        <v>300</v>
      </c>
      <c r="L5" s="25"/>
      <c r="M5" s="21">
        <f>M4+D5+G4</f>
        <v>14930</v>
      </c>
      <c r="N5" s="34">
        <f>(M5-(C3+SUM(G3:G4)))/(C3+SUM(G3:G4))</f>
        <v>0.42190476190476189</v>
      </c>
      <c r="O5" s="114">
        <f>S4</f>
        <v>3500</v>
      </c>
      <c r="P5" s="88">
        <f t="shared" ref="P5:P62" si="2">P4</f>
        <v>180</v>
      </c>
      <c r="Q5" s="89">
        <f t="shared" ref="Q5:Q26" si="3">O5+P5</f>
        <v>3680</v>
      </c>
      <c r="R5" s="89">
        <f t="shared" si="1"/>
        <v>180</v>
      </c>
      <c r="S5" s="90">
        <f t="shared" ref="S5:S26" si="4">Q5-R5</f>
        <v>3500</v>
      </c>
      <c r="T5" s="119">
        <f t="shared" si="0"/>
        <v>1.1683183673469388</v>
      </c>
      <c r="U5" s="115">
        <f t="shared" ref="U5:U26" si="5">Y4</f>
        <v>4089.1142857142859</v>
      </c>
      <c r="V5" s="115">
        <f t="shared" ref="V5:V26" si="6">shadow_wkly_return*T5</f>
        <v>128.51502040816328</v>
      </c>
      <c r="W5" s="89">
        <f t="shared" ref="W5:W26" si="7">U5+V5</f>
        <v>4217.6293061224487</v>
      </c>
      <c r="X5" s="89">
        <f t="shared" ref="X5:X26" si="8">R5</f>
        <v>180</v>
      </c>
      <c r="Y5" s="113">
        <f t="shared" ref="Y5:Y26" si="9">W5+X5</f>
        <v>4397.6293061224487</v>
      </c>
      <c r="Z5" s="75"/>
      <c r="AA5" s="118"/>
    </row>
    <row r="6" spans="1:27" s="29" customFormat="1" ht="15.75" thickBot="1">
      <c r="A6" s="127"/>
      <c r="B6" s="1">
        <f>B5+7</f>
        <v>44003</v>
      </c>
      <c r="C6" s="24">
        <f>E5+G5-K5</f>
        <v>14630</v>
      </c>
      <c r="D6" s="17">
        <v>1500</v>
      </c>
      <c r="E6" s="25">
        <f>C6+D6</f>
        <v>16130</v>
      </c>
      <c r="F6" s="104"/>
      <c r="G6" s="26"/>
      <c r="H6" s="26"/>
      <c r="I6" s="25">
        <f>E6+G6-H6</f>
        <v>16130</v>
      </c>
      <c r="J6" s="26"/>
      <c r="K6" s="32">
        <v>30</v>
      </c>
      <c r="L6" s="25"/>
      <c r="M6" s="21">
        <f>M5+D6+G5</f>
        <v>16430</v>
      </c>
      <c r="N6" s="34">
        <f>(M6-(C3+SUM(G3:G5)))/(C3+SUM(G3:G5))</f>
        <v>0.5647619047619048</v>
      </c>
      <c r="O6" s="91">
        <f t="shared" ref="O6:O26" si="10">S5</f>
        <v>3500</v>
      </c>
      <c r="P6" s="92">
        <f t="shared" si="2"/>
        <v>180</v>
      </c>
      <c r="Q6" s="93">
        <f t="shared" si="3"/>
        <v>3680</v>
      </c>
      <c r="R6" s="93">
        <f t="shared" si="1"/>
        <v>180</v>
      </c>
      <c r="S6" s="94">
        <f t="shared" si="4"/>
        <v>3500</v>
      </c>
      <c r="T6" s="112">
        <f t="shared" si="0"/>
        <v>1.2564655160349854</v>
      </c>
      <c r="U6" s="92">
        <f t="shared" si="5"/>
        <v>4397.6293061224487</v>
      </c>
      <c r="V6" s="93">
        <f t="shared" si="6"/>
        <v>138.21120676384839</v>
      </c>
      <c r="W6" s="93">
        <f t="shared" si="7"/>
        <v>4535.8405128862969</v>
      </c>
      <c r="X6" s="93">
        <f t="shared" si="8"/>
        <v>180</v>
      </c>
      <c r="Y6" s="94">
        <f t="shared" si="9"/>
        <v>4715.8405128862969</v>
      </c>
      <c r="Z6" s="75"/>
    </row>
    <row r="7" spans="1:27" s="29" customFormat="1" ht="15.75" thickBot="1">
      <c r="A7" s="2"/>
      <c r="B7" s="2"/>
      <c r="C7" s="3"/>
      <c r="D7" s="18"/>
      <c r="E7" s="4"/>
      <c r="F7" s="105"/>
      <c r="G7" s="4"/>
      <c r="H7" s="4"/>
      <c r="I7" s="4"/>
      <c r="J7" s="5"/>
      <c r="K7" s="56"/>
      <c r="L7" s="4"/>
      <c r="M7" s="4"/>
      <c r="N7" s="35"/>
      <c r="O7" s="95">
        <f t="shared" si="10"/>
        <v>3500</v>
      </c>
      <c r="P7" s="96">
        <f t="shared" si="2"/>
        <v>180</v>
      </c>
      <c r="Q7" s="85">
        <f t="shared" si="3"/>
        <v>3680</v>
      </c>
      <c r="R7" s="85">
        <f t="shared" si="1"/>
        <v>180</v>
      </c>
      <c r="S7" s="86">
        <f t="shared" si="4"/>
        <v>3500</v>
      </c>
      <c r="T7" s="110">
        <f t="shared" si="0"/>
        <v>1.3473830036817991</v>
      </c>
      <c r="U7" s="96">
        <f t="shared" si="5"/>
        <v>4715.8405128862969</v>
      </c>
      <c r="V7" s="85">
        <f t="shared" si="6"/>
        <v>148.21213040499791</v>
      </c>
      <c r="W7" s="85">
        <f t="shared" si="7"/>
        <v>4864.0526432912948</v>
      </c>
      <c r="X7" s="85">
        <f t="shared" si="8"/>
        <v>180</v>
      </c>
      <c r="Y7" s="86">
        <f t="shared" si="9"/>
        <v>5044.0526432912948</v>
      </c>
      <c r="Z7" s="75"/>
    </row>
    <row r="8" spans="1:27" s="29" customFormat="1">
      <c r="A8" s="123">
        <v>2</v>
      </c>
      <c r="B8" s="1">
        <f>B6+7</f>
        <v>44010</v>
      </c>
      <c r="C8" s="24">
        <f>E6+G6-K6</f>
        <v>16100</v>
      </c>
      <c r="D8" s="17">
        <v>900</v>
      </c>
      <c r="E8" s="21">
        <f>C8+D8</f>
        <v>17000</v>
      </c>
      <c r="F8" s="104"/>
      <c r="G8" s="26"/>
      <c r="H8" s="26"/>
      <c r="I8" s="21">
        <f>E8+G8-H8</f>
        <v>17000</v>
      </c>
      <c r="J8" s="27"/>
      <c r="K8" s="57"/>
      <c r="L8" s="25"/>
      <c r="M8" s="21">
        <f>M6+D8+G6</f>
        <v>17330</v>
      </c>
      <c r="N8" s="34">
        <f>(M8-(C3+SUM(G3:G6)))/(C3+SUM(G3:G6))</f>
        <v>0.65047619047619043</v>
      </c>
      <c r="O8" s="87">
        <f t="shared" si="10"/>
        <v>3500</v>
      </c>
      <c r="P8" s="88">
        <f t="shared" si="2"/>
        <v>180</v>
      </c>
      <c r="Q8" s="89">
        <f t="shared" si="3"/>
        <v>3680</v>
      </c>
      <c r="R8" s="89">
        <f t="shared" si="1"/>
        <v>180</v>
      </c>
      <c r="S8" s="90">
        <f t="shared" si="4"/>
        <v>3500</v>
      </c>
      <c r="T8" s="111">
        <f t="shared" si="0"/>
        <v>1.4411578980832271</v>
      </c>
      <c r="U8" s="88">
        <f t="shared" si="5"/>
        <v>5044.0526432912948</v>
      </c>
      <c r="V8" s="89">
        <f t="shared" si="6"/>
        <v>158.52736878915499</v>
      </c>
      <c r="W8" s="89">
        <f t="shared" si="7"/>
        <v>5202.5800120804497</v>
      </c>
      <c r="X8" s="89">
        <f t="shared" si="8"/>
        <v>180</v>
      </c>
      <c r="Y8" s="90">
        <f t="shared" si="9"/>
        <v>5382.5800120804497</v>
      </c>
      <c r="Z8" s="75"/>
    </row>
    <row r="9" spans="1:27" s="29" customFormat="1">
      <c r="A9" s="126"/>
      <c r="B9" s="1">
        <f>B8+7</f>
        <v>44017</v>
      </c>
      <c r="C9" s="24">
        <f>E8+G8-K8</f>
        <v>17000</v>
      </c>
      <c r="D9" s="17">
        <v>700</v>
      </c>
      <c r="E9" s="25">
        <f>C9+D9</f>
        <v>17700</v>
      </c>
      <c r="F9" s="104"/>
      <c r="G9" s="26"/>
      <c r="H9" s="26"/>
      <c r="I9" s="25">
        <f>E9+G9-H9</f>
        <v>17700</v>
      </c>
      <c r="J9" s="27"/>
      <c r="K9" s="57"/>
      <c r="L9" s="25"/>
      <c r="M9" s="21">
        <f>M8+D9+G8</f>
        <v>18030</v>
      </c>
      <c r="N9" s="34">
        <f>(M9-(C3+SUM(G3:G8)))/(C3+SUM(G3:G8))</f>
        <v>0.71714285714285719</v>
      </c>
      <c r="O9" s="87">
        <f t="shared" si="10"/>
        <v>3500</v>
      </c>
      <c r="P9" s="88">
        <f t="shared" si="2"/>
        <v>180</v>
      </c>
      <c r="Q9" s="89">
        <f t="shared" si="3"/>
        <v>3680</v>
      </c>
      <c r="R9" s="89">
        <f t="shared" si="1"/>
        <v>180</v>
      </c>
      <c r="S9" s="90">
        <f t="shared" si="4"/>
        <v>3500</v>
      </c>
      <c r="T9" s="111">
        <f t="shared" si="0"/>
        <v>1.537880003451557</v>
      </c>
      <c r="U9" s="88">
        <f t="shared" si="5"/>
        <v>5382.5800120804497</v>
      </c>
      <c r="V9" s="89">
        <f t="shared" si="6"/>
        <v>169.16680037967126</v>
      </c>
      <c r="W9" s="89">
        <f t="shared" si="7"/>
        <v>5551.746812460121</v>
      </c>
      <c r="X9" s="89">
        <f t="shared" si="8"/>
        <v>180</v>
      </c>
      <c r="Y9" s="90">
        <f t="shared" si="9"/>
        <v>5731.746812460121</v>
      </c>
      <c r="Z9" s="75"/>
    </row>
    <row r="10" spans="1:27" s="29" customFormat="1" ht="15.75" thickBot="1">
      <c r="A10" s="126"/>
      <c r="B10" s="1">
        <f>B9+7</f>
        <v>44024</v>
      </c>
      <c r="C10" s="24">
        <f>E9+G9-K9</f>
        <v>17700</v>
      </c>
      <c r="D10" s="17">
        <v>1300</v>
      </c>
      <c r="E10" s="25">
        <f>C10+D10</f>
        <v>19000</v>
      </c>
      <c r="F10" s="104"/>
      <c r="G10" s="26">
        <v>1000</v>
      </c>
      <c r="H10" s="26"/>
      <c r="I10" s="25">
        <f>E10+G10-H10</f>
        <v>20000</v>
      </c>
      <c r="J10" s="27"/>
      <c r="K10" s="57"/>
      <c r="L10" s="25"/>
      <c r="M10" s="21">
        <f>M9+D10+G9</f>
        <v>19330</v>
      </c>
      <c r="N10" s="34">
        <f>(M10-(C3+SUM(G3:G9)))/(C3+SUM(G3:G9))</f>
        <v>0.84095238095238101</v>
      </c>
      <c r="O10" s="91">
        <f t="shared" si="10"/>
        <v>3500</v>
      </c>
      <c r="P10" s="92">
        <f t="shared" si="2"/>
        <v>180</v>
      </c>
      <c r="Q10" s="93">
        <f t="shared" si="3"/>
        <v>3680</v>
      </c>
      <c r="R10" s="93">
        <f t="shared" si="1"/>
        <v>180</v>
      </c>
      <c r="S10" s="94">
        <f t="shared" si="4"/>
        <v>3500</v>
      </c>
      <c r="T10" s="112">
        <f t="shared" si="0"/>
        <v>1.6376419464171774</v>
      </c>
      <c r="U10" s="92">
        <f t="shared" si="5"/>
        <v>5731.746812460121</v>
      </c>
      <c r="V10" s="93">
        <f t="shared" si="6"/>
        <v>180.14061410588951</v>
      </c>
      <c r="W10" s="93">
        <f t="shared" si="7"/>
        <v>5911.8874265660106</v>
      </c>
      <c r="X10" s="93">
        <f t="shared" si="8"/>
        <v>180</v>
      </c>
      <c r="Y10" s="94">
        <f t="shared" si="9"/>
        <v>6091.8874265660106</v>
      </c>
      <c r="Z10" s="75"/>
    </row>
    <row r="11" spans="1:27" s="29" customFormat="1" ht="15.75" thickBot="1">
      <c r="A11" s="127"/>
      <c r="B11" s="1">
        <f>B10+7</f>
        <v>44031</v>
      </c>
      <c r="C11" s="24">
        <f>E10+G10-K10</f>
        <v>20000</v>
      </c>
      <c r="D11" s="17">
        <v>350</v>
      </c>
      <c r="E11" s="25">
        <f>C11+D11</f>
        <v>20350</v>
      </c>
      <c r="F11" s="104"/>
      <c r="G11" s="26"/>
      <c r="H11" s="26"/>
      <c r="I11" s="25">
        <f>E11+G11-H11</f>
        <v>20350</v>
      </c>
      <c r="J11" s="27"/>
      <c r="K11" s="57">
        <v>30</v>
      </c>
      <c r="L11" s="25"/>
      <c r="M11" s="21">
        <f>M10+D11+G10</f>
        <v>20680</v>
      </c>
      <c r="N11" s="34">
        <f>(M11-(C3+SUM(G3:G10)))/(C3+SUM(G3:G10))</f>
        <v>0.79826086956521736</v>
      </c>
      <c r="O11" s="95">
        <f t="shared" si="10"/>
        <v>3500</v>
      </c>
      <c r="P11" s="96">
        <f t="shared" si="2"/>
        <v>180</v>
      </c>
      <c r="Q11" s="85">
        <f t="shared" si="3"/>
        <v>3680</v>
      </c>
      <c r="R11" s="85">
        <f t="shared" si="1"/>
        <v>180</v>
      </c>
      <c r="S11" s="86">
        <f t="shared" si="4"/>
        <v>3500</v>
      </c>
      <c r="T11" s="110">
        <f t="shared" si="0"/>
        <v>1.7405392647331459</v>
      </c>
      <c r="U11" s="96">
        <f t="shared" si="5"/>
        <v>6091.8874265660106</v>
      </c>
      <c r="V11" s="85">
        <f t="shared" si="6"/>
        <v>191.45931912064606</v>
      </c>
      <c r="W11" s="85">
        <f t="shared" si="7"/>
        <v>6283.3467456866565</v>
      </c>
      <c r="X11" s="85">
        <f t="shared" si="8"/>
        <v>180</v>
      </c>
      <c r="Y11" s="86">
        <f t="shared" si="9"/>
        <v>6463.3467456866565</v>
      </c>
      <c r="Z11" s="75"/>
    </row>
    <row r="12" spans="1:27" s="29" customFormat="1" ht="15.75" thickBot="1">
      <c r="A12" s="2"/>
      <c r="B12" s="2"/>
      <c r="C12" s="3"/>
      <c r="D12" s="4"/>
      <c r="E12" s="4"/>
      <c r="F12" s="105"/>
      <c r="G12" s="4"/>
      <c r="H12" s="4"/>
      <c r="I12" s="4"/>
      <c r="J12" s="5"/>
      <c r="K12" s="56"/>
      <c r="L12" s="4"/>
      <c r="M12" s="4"/>
      <c r="N12" s="35"/>
      <c r="O12" s="87">
        <f t="shared" si="10"/>
        <v>3500</v>
      </c>
      <c r="P12" s="88">
        <f t="shared" si="2"/>
        <v>180</v>
      </c>
      <c r="Q12" s="89">
        <f t="shared" si="3"/>
        <v>3680</v>
      </c>
      <c r="R12" s="89">
        <f t="shared" si="1"/>
        <v>180</v>
      </c>
      <c r="S12" s="90">
        <f t="shared" si="4"/>
        <v>3500</v>
      </c>
      <c r="T12" s="111">
        <f t="shared" si="0"/>
        <v>1.8466704987676161</v>
      </c>
      <c r="U12" s="88">
        <f t="shared" si="5"/>
        <v>6463.3467456866565</v>
      </c>
      <c r="V12" s="89">
        <f t="shared" si="6"/>
        <v>203.13375486443778</v>
      </c>
      <c r="W12" s="89">
        <f t="shared" si="7"/>
        <v>6666.4805005510943</v>
      </c>
      <c r="X12" s="89">
        <f t="shared" si="8"/>
        <v>180</v>
      </c>
      <c r="Y12" s="90">
        <f t="shared" si="9"/>
        <v>6846.4805005510943</v>
      </c>
      <c r="Z12" s="75"/>
    </row>
    <row r="13" spans="1:27" s="29" customFormat="1">
      <c r="A13" s="123">
        <v>3</v>
      </c>
      <c r="B13" s="1">
        <f>B11+7</f>
        <v>44038</v>
      </c>
      <c r="C13" s="54">
        <f>E11+G11-K11</f>
        <v>20320</v>
      </c>
      <c r="D13" s="52">
        <v>-4950</v>
      </c>
      <c r="E13" s="21">
        <f>C13+D13</f>
        <v>15370</v>
      </c>
      <c r="F13" s="106"/>
      <c r="G13" s="28"/>
      <c r="H13" s="28"/>
      <c r="I13" s="25">
        <f>E13+G13-H13</f>
        <v>15370</v>
      </c>
      <c r="J13" s="27"/>
      <c r="K13" s="57"/>
      <c r="L13" s="25"/>
      <c r="M13" s="21">
        <f>M11+D13+G11</f>
        <v>15730</v>
      </c>
      <c r="N13" s="34">
        <f>(M13-(C3+SUM(G3:G11)))/(C3+SUM(G3:G11))</f>
        <v>0.36782608695652175</v>
      </c>
      <c r="O13" s="87">
        <f t="shared" si="10"/>
        <v>3500</v>
      </c>
      <c r="P13" s="88">
        <f t="shared" si="2"/>
        <v>180</v>
      </c>
      <c r="Q13" s="89">
        <f t="shared" si="3"/>
        <v>3680</v>
      </c>
      <c r="R13" s="89">
        <f t="shared" si="1"/>
        <v>180</v>
      </c>
      <c r="S13" s="90">
        <f t="shared" si="4"/>
        <v>3500</v>
      </c>
      <c r="T13" s="111">
        <f t="shared" si="0"/>
        <v>1.9561372858717412</v>
      </c>
      <c r="U13" s="88">
        <f t="shared" si="5"/>
        <v>6846.4805005510943</v>
      </c>
      <c r="V13" s="89">
        <f t="shared" si="6"/>
        <v>215.17510144589153</v>
      </c>
      <c r="W13" s="89">
        <f t="shared" si="7"/>
        <v>7061.6556019969858</v>
      </c>
      <c r="X13" s="89">
        <f t="shared" si="8"/>
        <v>180</v>
      </c>
      <c r="Y13" s="90">
        <f t="shared" si="9"/>
        <v>7241.6556019969858</v>
      </c>
      <c r="Z13" s="75"/>
    </row>
    <row r="14" spans="1:27" s="29" customFormat="1" ht="15.75" thickBot="1">
      <c r="A14" s="126"/>
      <c r="B14" s="1">
        <f>B13+7</f>
        <v>44045</v>
      </c>
      <c r="C14" s="24">
        <f>E13+G13-K13</f>
        <v>15370</v>
      </c>
      <c r="D14" s="17">
        <v>1900</v>
      </c>
      <c r="E14" s="25">
        <f>C14+D14</f>
        <v>17270</v>
      </c>
      <c r="F14" s="104"/>
      <c r="G14" s="26"/>
      <c r="H14" s="26"/>
      <c r="I14" s="25">
        <f>E14+G14-H14</f>
        <v>17270</v>
      </c>
      <c r="J14" s="27"/>
      <c r="K14" s="57"/>
      <c r="L14" s="25"/>
      <c r="M14" s="21">
        <f>M13+D14+G13</f>
        <v>17630</v>
      </c>
      <c r="N14" s="34">
        <f>(M14-(C3+SUM(G3:G13)))/(C3+SUM(G3:G13))</f>
        <v>0.53304347826086962</v>
      </c>
      <c r="O14" s="91">
        <f t="shared" si="10"/>
        <v>3500</v>
      </c>
      <c r="P14" s="92">
        <f t="shared" si="2"/>
        <v>180</v>
      </c>
      <c r="Q14" s="93">
        <f t="shared" si="3"/>
        <v>3680</v>
      </c>
      <c r="R14" s="93">
        <f t="shared" si="1"/>
        <v>180</v>
      </c>
      <c r="S14" s="94">
        <f t="shared" si="4"/>
        <v>3500</v>
      </c>
      <c r="T14" s="112">
        <f t="shared" si="0"/>
        <v>2.0690444577134244</v>
      </c>
      <c r="U14" s="92">
        <f t="shared" si="5"/>
        <v>7241.6556019969858</v>
      </c>
      <c r="V14" s="93">
        <f t="shared" si="6"/>
        <v>227.59489034847667</v>
      </c>
      <c r="W14" s="93">
        <f t="shared" si="7"/>
        <v>7469.2504923454626</v>
      </c>
      <c r="X14" s="93">
        <f t="shared" si="8"/>
        <v>180</v>
      </c>
      <c r="Y14" s="94">
        <f t="shared" si="9"/>
        <v>7649.2504923454626</v>
      </c>
      <c r="Z14" s="75"/>
    </row>
    <row r="15" spans="1:27" s="29" customFormat="1">
      <c r="A15" s="126"/>
      <c r="B15" s="1">
        <f>B14+7</f>
        <v>44052</v>
      </c>
      <c r="C15" s="24">
        <f>E14+G14-K14</f>
        <v>17270</v>
      </c>
      <c r="D15" s="17">
        <v>1890</v>
      </c>
      <c r="E15" s="25">
        <f>C15+D15</f>
        <v>19160</v>
      </c>
      <c r="F15" s="104"/>
      <c r="G15" s="26"/>
      <c r="H15" s="26"/>
      <c r="I15" s="25">
        <f>E15+G15-H15</f>
        <v>19160</v>
      </c>
      <c r="J15" s="27"/>
      <c r="K15" s="57"/>
      <c r="L15" s="25"/>
      <c r="M15" s="21">
        <f>M14+D15+G14</f>
        <v>19520</v>
      </c>
      <c r="N15" s="34">
        <f>(M15-(C3+SUM(G3:G14)))/(C3+SUM(G3:G14))</f>
        <v>0.69739130434782604</v>
      </c>
      <c r="O15" s="95">
        <f t="shared" si="10"/>
        <v>3500</v>
      </c>
      <c r="P15" s="96">
        <f t="shared" si="2"/>
        <v>180</v>
      </c>
      <c r="Q15" s="85">
        <f t="shared" si="3"/>
        <v>3680</v>
      </c>
      <c r="R15" s="85">
        <f t="shared" si="1"/>
        <v>180</v>
      </c>
      <c r="S15" s="86">
        <f t="shared" si="4"/>
        <v>3500</v>
      </c>
      <c r="T15" s="110">
        <f t="shared" si="0"/>
        <v>2.1855001406701322</v>
      </c>
      <c r="U15" s="96">
        <f t="shared" si="5"/>
        <v>7649.2504923454626</v>
      </c>
      <c r="V15" s="85">
        <f t="shared" si="6"/>
        <v>240.40501547371454</v>
      </c>
      <c r="W15" s="85">
        <f t="shared" si="7"/>
        <v>7889.6555078191768</v>
      </c>
      <c r="X15" s="85">
        <f t="shared" si="8"/>
        <v>180</v>
      </c>
      <c r="Y15" s="86">
        <f t="shared" si="9"/>
        <v>8069.6555078191768</v>
      </c>
      <c r="Z15" s="75"/>
    </row>
    <row r="16" spans="1:27" s="29" customFormat="1" ht="15.75" thickBot="1">
      <c r="A16" s="127"/>
      <c r="B16" s="1">
        <f>B15+7</f>
        <v>44059</v>
      </c>
      <c r="C16" s="24">
        <f>E15+G15-K15</f>
        <v>19160</v>
      </c>
      <c r="D16" s="17">
        <v>584</v>
      </c>
      <c r="E16" s="25">
        <f>C16+D16</f>
        <v>19744</v>
      </c>
      <c r="F16" s="104"/>
      <c r="G16" s="26"/>
      <c r="H16" s="26"/>
      <c r="I16" s="25">
        <f>E16+G16-H16</f>
        <v>19744</v>
      </c>
      <c r="J16" s="27"/>
      <c r="K16" s="57">
        <v>30</v>
      </c>
      <c r="L16" s="25"/>
      <c r="M16" s="21">
        <f>M15+D16+G15</f>
        <v>20104</v>
      </c>
      <c r="N16" s="34">
        <f>(M16-(C3+SUM(G3:G15)))/(C3+SUM(G3:G15))</f>
        <v>0.74817391304347824</v>
      </c>
      <c r="O16" s="87">
        <f t="shared" si="10"/>
        <v>3500</v>
      </c>
      <c r="P16" s="88">
        <f t="shared" si="2"/>
        <v>180</v>
      </c>
      <c r="Q16" s="89">
        <f t="shared" si="3"/>
        <v>3680</v>
      </c>
      <c r="R16" s="89">
        <f t="shared" si="1"/>
        <v>180</v>
      </c>
      <c r="S16" s="90">
        <f t="shared" si="4"/>
        <v>3500</v>
      </c>
      <c r="T16" s="111">
        <f t="shared" si="0"/>
        <v>2.3056158593769078</v>
      </c>
      <c r="U16" s="88">
        <f t="shared" si="5"/>
        <v>8069.6555078191768</v>
      </c>
      <c r="V16" s="89">
        <f t="shared" si="6"/>
        <v>253.61774453145986</v>
      </c>
      <c r="W16" s="89">
        <f t="shared" si="7"/>
        <v>8323.2732523506365</v>
      </c>
      <c r="X16" s="89">
        <f t="shared" si="8"/>
        <v>180</v>
      </c>
      <c r="Y16" s="90">
        <f t="shared" si="9"/>
        <v>8503.2732523506365</v>
      </c>
      <c r="Z16" s="75"/>
    </row>
    <row r="17" spans="1:26" s="29" customFormat="1" ht="15.75" thickBot="1">
      <c r="A17" s="2"/>
      <c r="B17" s="2"/>
      <c r="C17" s="3"/>
      <c r="D17" s="18"/>
      <c r="E17" s="4"/>
      <c r="F17" s="105"/>
      <c r="G17" s="4"/>
      <c r="H17" s="4"/>
      <c r="I17" s="4"/>
      <c r="J17" s="5"/>
      <c r="K17" s="56"/>
      <c r="L17" s="4"/>
      <c r="M17" s="4"/>
      <c r="N17" s="35"/>
      <c r="O17" s="87">
        <f t="shared" si="10"/>
        <v>3500</v>
      </c>
      <c r="P17" s="88">
        <f t="shared" si="2"/>
        <v>180</v>
      </c>
      <c r="Q17" s="89">
        <f t="shared" si="3"/>
        <v>3680</v>
      </c>
      <c r="R17" s="89">
        <f t="shared" si="1"/>
        <v>180</v>
      </c>
      <c r="S17" s="90">
        <f t="shared" si="4"/>
        <v>3500</v>
      </c>
      <c r="T17" s="111">
        <f t="shared" si="0"/>
        <v>2.4295066435287533</v>
      </c>
      <c r="U17" s="88">
        <f t="shared" si="5"/>
        <v>8503.2732523506365</v>
      </c>
      <c r="V17" s="89">
        <f t="shared" si="6"/>
        <v>267.24573078816286</v>
      </c>
      <c r="W17" s="89">
        <f t="shared" si="7"/>
        <v>8770.5189831387997</v>
      </c>
      <c r="X17" s="89">
        <f t="shared" si="8"/>
        <v>180</v>
      </c>
      <c r="Y17" s="90">
        <f t="shared" si="9"/>
        <v>8950.5189831387997</v>
      </c>
      <c r="Z17" s="75"/>
    </row>
    <row r="18" spans="1:26" s="29" customFormat="1" ht="15.75" thickBot="1">
      <c r="A18" s="123">
        <v>4</v>
      </c>
      <c r="B18" s="1">
        <f>B16+7</f>
        <v>44066</v>
      </c>
      <c r="C18" s="54">
        <f>E16+G16-K16</f>
        <v>19714</v>
      </c>
      <c r="D18" s="52">
        <v>-1230</v>
      </c>
      <c r="E18" s="21">
        <f>C18+D18</f>
        <v>18484</v>
      </c>
      <c r="F18" s="104"/>
      <c r="G18" s="26"/>
      <c r="H18" s="26"/>
      <c r="I18" s="21">
        <f>E18+G18-H18</f>
        <v>18484</v>
      </c>
      <c r="J18" s="27"/>
      <c r="K18" s="57"/>
      <c r="L18" s="25"/>
      <c r="M18" s="21">
        <f>M16+D18+G16</f>
        <v>18874</v>
      </c>
      <c r="N18" s="34">
        <f>(M18-(C3+SUM(G3:G16)))/(C3+SUM(G3:G16))</f>
        <v>0.64121739130434785</v>
      </c>
      <c r="O18" s="91">
        <f t="shared" si="10"/>
        <v>3500</v>
      </c>
      <c r="P18" s="92">
        <f t="shared" si="2"/>
        <v>180</v>
      </c>
      <c r="Q18" s="93">
        <f t="shared" si="3"/>
        <v>3680</v>
      </c>
      <c r="R18" s="93">
        <f t="shared" si="1"/>
        <v>180</v>
      </c>
      <c r="S18" s="94">
        <f t="shared" si="4"/>
        <v>3500</v>
      </c>
      <c r="T18" s="112">
        <f t="shared" si="0"/>
        <v>2.5572911380396572</v>
      </c>
      <c r="U18" s="92">
        <f t="shared" si="5"/>
        <v>8950.5189831387997</v>
      </c>
      <c r="V18" s="93">
        <f t="shared" si="6"/>
        <v>281.30202518436232</v>
      </c>
      <c r="W18" s="93">
        <f t="shared" si="7"/>
        <v>9231.8210083231625</v>
      </c>
      <c r="X18" s="93">
        <f t="shared" si="8"/>
        <v>180</v>
      </c>
      <c r="Y18" s="94">
        <f t="shared" si="9"/>
        <v>9411.8210083231625</v>
      </c>
      <c r="Z18" s="75"/>
    </row>
    <row r="19" spans="1:26" s="29" customFormat="1">
      <c r="A19" s="126"/>
      <c r="B19" s="1">
        <f>B18+7</f>
        <v>44073</v>
      </c>
      <c r="C19" s="24">
        <f>E18+G18-K18</f>
        <v>18484</v>
      </c>
      <c r="D19" s="17">
        <v>4765</v>
      </c>
      <c r="E19" s="25">
        <f>C19+D19</f>
        <v>23249</v>
      </c>
      <c r="F19" s="104"/>
      <c r="G19" s="26"/>
      <c r="H19" s="26"/>
      <c r="I19" s="25">
        <f>E19+G19-H19</f>
        <v>23249</v>
      </c>
      <c r="J19" s="27"/>
      <c r="K19" s="57"/>
      <c r="L19" s="25"/>
      <c r="M19" s="21">
        <f>M18+D19+G18</f>
        <v>23639</v>
      </c>
      <c r="N19" s="34">
        <f>(M19-(C3+SUM(G3:G18)))/(C3+SUM(G3:G18))</f>
        <v>1.0555652173913044</v>
      </c>
      <c r="O19" s="95">
        <f t="shared" si="10"/>
        <v>3500</v>
      </c>
      <c r="P19" s="96">
        <f t="shared" si="2"/>
        <v>180</v>
      </c>
      <c r="Q19" s="85">
        <f t="shared" si="3"/>
        <v>3680</v>
      </c>
      <c r="R19" s="85">
        <f t="shared" si="1"/>
        <v>180</v>
      </c>
      <c r="S19" s="86">
        <f t="shared" si="4"/>
        <v>3500</v>
      </c>
      <c r="T19" s="110">
        <f t="shared" si="0"/>
        <v>2.6890917166637607</v>
      </c>
      <c r="U19" s="96">
        <f t="shared" si="5"/>
        <v>9411.8210083231625</v>
      </c>
      <c r="V19" s="85">
        <f t="shared" si="6"/>
        <v>295.80008883301366</v>
      </c>
      <c r="W19" s="85">
        <f t="shared" si="7"/>
        <v>9707.6210971561759</v>
      </c>
      <c r="X19" s="85">
        <f t="shared" si="8"/>
        <v>180</v>
      </c>
      <c r="Y19" s="86">
        <f t="shared" si="9"/>
        <v>9887.6210971561759</v>
      </c>
      <c r="Z19" s="75"/>
    </row>
    <row r="20" spans="1:26" s="29" customFormat="1">
      <c r="A20" s="126"/>
      <c r="B20" s="1">
        <f>B19+7</f>
        <v>44080</v>
      </c>
      <c r="C20" s="54">
        <f>E19+G19-K19</f>
        <v>23249</v>
      </c>
      <c r="D20" s="52">
        <v>-780</v>
      </c>
      <c r="E20" s="21">
        <f>C20+D20</f>
        <v>22469</v>
      </c>
      <c r="F20" s="104"/>
      <c r="G20" s="26"/>
      <c r="H20" s="26"/>
      <c r="I20" s="25">
        <f>E20+G20-H20</f>
        <v>22469</v>
      </c>
      <c r="J20" s="27"/>
      <c r="K20" s="57"/>
      <c r="L20" s="25"/>
      <c r="M20" s="21">
        <f>M19+D20+G19</f>
        <v>22859</v>
      </c>
      <c r="N20" s="34">
        <f>(M20-(C3+SUM(G3:G19)))/(C3+SUM(G3:G19))</f>
        <v>0.98773913043478256</v>
      </c>
      <c r="O20" s="87">
        <f t="shared" si="10"/>
        <v>3500</v>
      </c>
      <c r="P20" s="88">
        <f t="shared" si="2"/>
        <v>180</v>
      </c>
      <c r="Q20" s="89">
        <f t="shared" si="3"/>
        <v>3680</v>
      </c>
      <c r="R20" s="89">
        <f t="shared" si="1"/>
        <v>180</v>
      </c>
      <c r="S20" s="90">
        <f t="shared" si="4"/>
        <v>3500</v>
      </c>
      <c r="T20" s="111">
        <f t="shared" si="0"/>
        <v>2.8250345991874788</v>
      </c>
      <c r="U20" s="88">
        <f t="shared" si="5"/>
        <v>9887.6210971561759</v>
      </c>
      <c r="V20" s="89">
        <f t="shared" si="6"/>
        <v>310.75380591062265</v>
      </c>
      <c r="W20" s="89">
        <f t="shared" si="7"/>
        <v>10198.374903066799</v>
      </c>
      <c r="X20" s="89">
        <f t="shared" si="8"/>
        <v>180</v>
      </c>
      <c r="Y20" s="90">
        <f t="shared" si="9"/>
        <v>10378.374903066799</v>
      </c>
      <c r="Z20" s="75"/>
    </row>
    <row r="21" spans="1:26" s="29" customFormat="1" ht="15.75" thickBot="1">
      <c r="A21" s="127"/>
      <c r="B21" s="1">
        <f>B20+7</f>
        <v>44087</v>
      </c>
      <c r="C21" s="24">
        <f>E20+G20-K20</f>
        <v>22469</v>
      </c>
      <c r="D21" s="17">
        <v>3370</v>
      </c>
      <c r="E21" s="25">
        <f>C21+D21</f>
        <v>25839</v>
      </c>
      <c r="F21" s="104"/>
      <c r="G21" s="26"/>
      <c r="H21" s="26"/>
      <c r="I21" s="25">
        <f>E21+G21-H21</f>
        <v>25839</v>
      </c>
      <c r="J21" s="27"/>
      <c r="K21" s="57">
        <v>30</v>
      </c>
      <c r="L21" s="25"/>
      <c r="M21" s="21">
        <f>M20+D21+G20</f>
        <v>26229</v>
      </c>
      <c r="N21" s="34">
        <f>(M21-(C3+SUM(G3:G20)))/(C3+SUM(G3:G20))</f>
        <v>1.2807826086956522</v>
      </c>
      <c r="O21" s="87">
        <f t="shared" si="10"/>
        <v>3500</v>
      </c>
      <c r="P21" s="88">
        <f t="shared" si="2"/>
        <v>180</v>
      </c>
      <c r="Q21" s="89">
        <f t="shared" si="3"/>
        <v>3680</v>
      </c>
      <c r="R21" s="89">
        <f t="shared" si="1"/>
        <v>180</v>
      </c>
      <c r="S21" s="90">
        <f t="shared" si="4"/>
        <v>3500</v>
      </c>
      <c r="T21" s="111">
        <f t="shared" si="0"/>
        <v>2.9652499723047998</v>
      </c>
      <c r="U21" s="88">
        <f t="shared" si="5"/>
        <v>10378.374903066799</v>
      </c>
      <c r="V21" s="89">
        <f t="shared" si="6"/>
        <v>326.17749695352796</v>
      </c>
      <c r="W21" s="89">
        <f t="shared" si="7"/>
        <v>10704.552400020326</v>
      </c>
      <c r="X21" s="89">
        <f t="shared" si="8"/>
        <v>180</v>
      </c>
      <c r="Y21" s="90">
        <f t="shared" si="9"/>
        <v>10884.552400020326</v>
      </c>
      <c r="Z21" s="75"/>
    </row>
    <row r="22" spans="1:26" s="29" customFormat="1" ht="15.75" thickBot="1">
      <c r="A22" s="2"/>
      <c r="B22" s="2"/>
      <c r="C22" s="3"/>
      <c r="D22" s="18"/>
      <c r="E22" s="4"/>
      <c r="F22" s="105"/>
      <c r="G22" s="4"/>
      <c r="H22" s="4"/>
      <c r="I22" s="4"/>
      <c r="J22" s="5"/>
      <c r="K22" s="56"/>
      <c r="L22" s="4"/>
      <c r="M22" s="4"/>
      <c r="N22" s="35"/>
      <c r="O22" s="91">
        <f t="shared" si="10"/>
        <v>3500</v>
      </c>
      <c r="P22" s="92">
        <f t="shared" si="2"/>
        <v>180</v>
      </c>
      <c r="Q22" s="93">
        <f t="shared" si="3"/>
        <v>3680</v>
      </c>
      <c r="R22" s="93">
        <f t="shared" si="1"/>
        <v>180</v>
      </c>
      <c r="S22" s="94">
        <f t="shared" si="4"/>
        <v>3500</v>
      </c>
      <c r="T22" s="112">
        <f t="shared" si="0"/>
        <v>3.1098721142915218</v>
      </c>
      <c r="U22" s="92">
        <f t="shared" si="5"/>
        <v>10884.552400020326</v>
      </c>
      <c r="V22" s="93">
        <f t="shared" si="6"/>
        <v>342.08593257206741</v>
      </c>
      <c r="W22" s="93">
        <f t="shared" si="7"/>
        <v>11226.638332592393</v>
      </c>
      <c r="X22" s="93">
        <f t="shared" si="8"/>
        <v>180</v>
      </c>
      <c r="Y22" s="94">
        <f t="shared" si="9"/>
        <v>11406.638332592393</v>
      </c>
      <c r="Z22" s="75"/>
    </row>
    <row r="23" spans="1:26" s="29" customFormat="1">
      <c r="A23" s="123">
        <v>5</v>
      </c>
      <c r="B23" s="1">
        <f>B21+7</f>
        <v>44094</v>
      </c>
      <c r="C23" s="24">
        <f>E21+G21-K21</f>
        <v>25809</v>
      </c>
      <c r="D23" s="17">
        <v>2280</v>
      </c>
      <c r="E23" s="21">
        <f>C23+D23</f>
        <v>28089</v>
      </c>
      <c r="F23" s="104"/>
      <c r="G23" s="26"/>
      <c r="H23" s="26"/>
      <c r="I23" s="21">
        <f>E23+G23-H23</f>
        <v>28089</v>
      </c>
      <c r="J23" s="27"/>
      <c r="K23" s="57"/>
      <c r="L23" s="25"/>
      <c r="M23" s="21">
        <f>M21+D23+G21</f>
        <v>28509</v>
      </c>
      <c r="N23" s="34">
        <f>(M23-(C3+SUM(G3:G21)))/(C3+SUM(G3:G21))</f>
        <v>1.4790434782608695</v>
      </c>
      <c r="O23" s="95">
        <f t="shared" si="10"/>
        <v>3500</v>
      </c>
      <c r="P23" s="96">
        <f t="shared" si="2"/>
        <v>180</v>
      </c>
      <c r="Q23" s="85">
        <f t="shared" si="3"/>
        <v>3680</v>
      </c>
      <c r="R23" s="85">
        <f t="shared" si="1"/>
        <v>180</v>
      </c>
      <c r="S23" s="86">
        <f t="shared" si="4"/>
        <v>3500</v>
      </c>
      <c r="T23" s="110">
        <f t="shared" si="0"/>
        <v>3.2590395235978264</v>
      </c>
      <c r="U23" s="96">
        <f t="shared" si="5"/>
        <v>11406.638332592393</v>
      </c>
      <c r="V23" s="85">
        <f t="shared" si="6"/>
        <v>358.49434759576093</v>
      </c>
      <c r="W23" s="85">
        <f t="shared" si="7"/>
        <v>11765.132680188153</v>
      </c>
      <c r="X23" s="85">
        <f t="shared" si="8"/>
        <v>180</v>
      </c>
      <c r="Y23" s="86">
        <f t="shared" si="9"/>
        <v>11945.132680188153</v>
      </c>
      <c r="Z23" s="55"/>
    </row>
    <row r="24" spans="1:26" s="29" customFormat="1">
      <c r="A24" s="126"/>
      <c r="B24" s="1">
        <f>B23+7</f>
        <v>44101</v>
      </c>
      <c r="C24" s="54">
        <f>E23+G23-K23</f>
        <v>28089</v>
      </c>
      <c r="D24" s="52">
        <v>-294</v>
      </c>
      <c r="E24" s="25">
        <f>C24+D24</f>
        <v>27795</v>
      </c>
      <c r="F24" s="104"/>
      <c r="G24" s="26"/>
      <c r="H24" s="26"/>
      <c r="I24" s="25">
        <f>E24+G24-H24</f>
        <v>27795</v>
      </c>
      <c r="J24" s="27"/>
      <c r="K24" s="57">
        <v>2770</v>
      </c>
      <c r="L24" s="25"/>
      <c r="M24" s="21">
        <f>M23+D24+G23</f>
        <v>28215</v>
      </c>
      <c r="N24" s="34">
        <f>(M24-(C3+SUM(G3:G23)))/(C3+SUM(G3:G23))</f>
        <v>1.4534782608695651</v>
      </c>
      <c r="O24" s="87">
        <f t="shared" si="10"/>
        <v>3500</v>
      </c>
      <c r="P24" s="88">
        <f t="shared" si="2"/>
        <v>180</v>
      </c>
      <c r="Q24" s="89">
        <f t="shared" si="3"/>
        <v>3680</v>
      </c>
      <c r="R24" s="89">
        <f t="shared" si="1"/>
        <v>180</v>
      </c>
      <c r="S24" s="90">
        <f t="shared" si="4"/>
        <v>3500</v>
      </c>
      <c r="T24" s="111">
        <f t="shared" si="0"/>
        <v>3.4128950514823293</v>
      </c>
      <c r="U24" s="88">
        <f t="shared" si="5"/>
        <v>11945.132680188153</v>
      </c>
      <c r="V24" s="89">
        <f t="shared" si="6"/>
        <v>375.41845566305625</v>
      </c>
      <c r="W24" s="89">
        <f t="shared" si="7"/>
        <v>12320.55113585121</v>
      </c>
      <c r="X24" s="89">
        <f t="shared" si="8"/>
        <v>180</v>
      </c>
      <c r="Y24" s="90">
        <f t="shared" si="9"/>
        <v>12500.55113585121</v>
      </c>
      <c r="Z24" s="55"/>
    </row>
    <row r="25" spans="1:26" s="29" customFormat="1">
      <c r="A25" s="126"/>
      <c r="B25" s="1">
        <f>B24+7</f>
        <v>44108</v>
      </c>
      <c r="C25" s="24">
        <f>E24+G24-K24</f>
        <v>25025</v>
      </c>
      <c r="D25" s="17">
        <v>1100</v>
      </c>
      <c r="E25" s="25">
        <f>C25+D25</f>
        <v>26125</v>
      </c>
      <c r="F25" s="106"/>
      <c r="G25" s="28">
        <v>2600</v>
      </c>
      <c r="H25" s="28"/>
      <c r="I25" s="25">
        <f>E25+G25-H25</f>
        <v>28725</v>
      </c>
      <c r="J25" s="27"/>
      <c r="K25" s="27"/>
      <c r="L25" s="25"/>
      <c r="M25" s="21">
        <f>M24+D25+G24</f>
        <v>29315</v>
      </c>
      <c r="N25" s="34">
        <f>(M25-(C3+SUM(G3:G24)))/(C3+SUM(G3:G24))</f>
        <v>1.5491304347826087</v>
      </c>
      <c r="O25" s="87">
        <f t="shared" si="10"/>
        <v>3500</v>
      </c>
      <c r="P25" s="88">
        <f t="shared" si="2"/>
        <v>180</v>
      </c>
      <c r="Q25" s="89">
        <f t="shared" si="3"/>
        <v>3680</v>
      </c>
      <c r="R25" s="89">
        <f t="shared" si="1"/>
        <v>180</v>
      </c>
      <c r="S25" s="90">
        <f t="shared" si="4"/>
        <v>3500</v>
      </c>
      <c r="T25" s="111">
        <f t="shared" si="0"/>
        <v>3.5715860388146314</v>
      </c>
      <c r="U25" s="88">
        <f t="shared" si="5"/>
        <v>12500.55113585121</v>
      </c>
      <c r="V25" s="89">
        <f t="shared" si="6"/>
        <v>392.87446426960946</v>
      </c>
      <c r="W25" s="89">
        <f t="shared" si="7"/>
        <v>12893.42560012082</v>
      </c>
      <c r="X25" s="89">
        <f t="shared" si="8"/>
        <v>180</v>
      </c>
      <c r="Y25" s="90">
        <f t="shared" si="9"/>
        <v>13073.42560012082</v>
      </c>
      <c r="Z25" s="55"/>
    </row>
    <row r="26" spans="1:26" s="29" customFormat="1" ht="15.75" thickBot="1">
      <c r="A26" s="127"/>
      <c r="B26" s="1">
        <f>B25+7</f>
        <v>44115</v>
      </c>
      <c r="C26" s="24">
        <f>E25+G25-K25</f>
        <v>28725</v>
      </c>
      <c r="D26" s="17">
        <v>3200</v>
      </c>
      <c r="E26" s="25">
        <f>C26+D26</f>
        <v>31925</v>
      </c>
      <c r="F26" s="106"/>
      <c r="G26" s="28"/>
      <c r="H26" s="28"/>
      <c r="I26" s="25">
        <f>E26+G26-H26</f>
        <v>31925</v>
      </c>
      <c r="J26" s="27"/>
      <c r="K26" s="27">
        <v>1000</v>
      </c>
      <c r="L26" s="25"/>
      <c r="M26" s="21">
        <f>M25+D26+G25</f>
        <v>35115</v>
      </c>
      <c r="N26" s="34">
        <f>(M26-(C3+SUM(G3:G25)))/(C3+SUM(G3:G25))</f>
        <v>1.4904255319148936</v>
      </c>
      <c r="O26" s="91">
        <f t="shared" si="10"/>
        <v>3500</v>
      </c>
      <c r="P26" s="92">
        <f t="shared" si="2"/>
        <v>180</v>
      </c>
      <c r="Q26" s="93">
        <f t="shared" si="3"/>
        <v>3680</v>
      </c>
      <c r="R26" s="93">
        <f t="shared" si="1"/>
        <v>180</v>
      </c>
      <c r="S26" s="94">
        <f t="shared" si="4"/>
        <v>3500</v>
      </c>
      <c r="T26" s="112">
        <f t="shared" si="0"/>
        <v>3.7352644571773772</v>
      </c>
      <c r="U26" s="92">
        <f t="shared" si="5"/>
        <v>13073.42560012082</v>
      </c>
      <c r="V26" s="93">
        <f t="shared" si="6"/>
        <v>410.87909028951151</v>
      </c>
      <c r="W26" s="93">
        <f t="shared" si="7"/>
        <v>13484.30469041033</v>
      </c>
      <c r="X26" s="93">
        <f t="shared" si="8"/>
        <v>180</v>
      </c>
      <c r="Y26" s="94">
        <f t="shared" si="9"/>
        <v>13664.30469041033</v>
      </c>
      <c r="Z26" s="55"/>
    </row>
    <row r="27" spans="1:26" s="29" customFormat="1" ht="15.75" thickBot="1">
      <c r="A27" s="2"/>
      <c r="B27" s="2"/>
      <c r="C27" s="3"/>
      <c r="D27" s="18"/>
      <c r="E27" s="4"/>
      <c r="F27" s="105"/>
      <c r="G27" s="4"/>
      <c r="H27" s="4"/>
      <c r="I27" s="4"/>
      <c r="J27" s="5"/>
      <c r="K27" s="4"/>
      <c r="L27" s="4"/>
      <c r="M27" s="4"/>
      <c r="N27" s="35"/>
      <c r="O27" s="95">
        <f t="shared" ref="O27:O46" si="11">S26</f>
        <v>3500</v>
      </c>
      <c r="P27" s="96">
        <f>P26</f>
        <v>180</v>
      </c>
      <c r="Q27" s="85">
        <f t="shared" ref="Q27:Q46" si="12">O27+P27</f>
        <v>3680</v>
      </c>
      <c r="R27" s="85">
        <f t="shared" ref="R27:R46" si="13">IF(Q27&gt;main_acc_threshold,Q27-main_acc_threshold,0)</f>
        <v>180</v>
      </c>
      <c r="S27" s="86">
        <f t="shared" ref="S27:S46" si="14">Q27-R27</f>
        <v>3500</v>
      </c>
      <c r="T27" s="110">
        <f t="shared" ref="T27:T46" si="15">(U27/O27)</f>
        <v>3.9040870544029516</v>
      </c>
      <c r="U27" s="96">
        <f>Y26</f>
        <v>13664.30469041033</v>
      </c>
      <c r="V27" s="85">
        <f t="shared" ref="V27:V46" si="16">shadow_wkly_return*T27</f>
        <v>429.44957598432467</v>
      </c>
      <c r="W27" s="85">
        <f t="shared" ref="W27:W46" si="17">U27+V27</f>
        <v>14093.754266394655</v>
      </c>
      <c r="X27" s="85">
        <f t="shared" ref="X27:X46" si="18">R27</f>
        <v>180</v>
      </c>
      <c r="Y27" s="86">
        <f t="shared" ref="Y27:Y46" si="19">W27+X27</f>
        <v>14273.754266394655</v>
      </c>
      <c r="Z27" s="55"/>
    </row>
    <row r="28" spans="1:26" s="29" customFormat="1">
      <c r="A28" s="123">
        <v>6</v>
      </c>
      <c r="B28" s="1">
        <f>B26+7</f>
        <v>44122</v>
      </c>
      <c r="C28" s="24">
        <f>E26+G26-K26</f>
        <v>30925</v>
      </c>
      <c r="D28" s="17">
        <v>140</v>
      </c>
      <c r="E28" s="21">
        <f>C28+D28</f>
        <v>31065</v>
      </c>
      <c r="F28" s="106"/>
      <c r="G28" s="28"/>
      <c r="H28" s="28"/>
      <c r="I28" s="21">
        <f>E28+G28-H28</f>
        <v>31065</v>
      </c>
      <c r="J28" s="27"/>
      <c r="K28" s="27"/>
      <c r="L28" s="25"/>
      <c r="M28" s="21">
        <f>M26+D28+G26</f>
        <v>35255</v>
      </c>
      <c r="N28" s="34">
        <f>(M28-(C3+SUM(G3:G26)))/(C3+SUM(G3:G26))</f>
        <v>1.5003546099290781</v>
      </c>
      <c r="O28" s="87">
        <f t="shared" si="11"/>
        <v>3500</v>
      </c>
      <c r="P28" s="88">
        <f t="shared" si="2"/>
        <v>180</v>
      </c>
      <c r="Q28" s="89">
        <f t="shared" si="12"/>
        <v>3680</v>
      </c>
      <c r="R28" s="89">
        <f t="shared" si="13"/>
        <v>180</v>
      </c>
      <c r="S28" s="90">
        <f t="shared" si="14"/>
        <v>3500</v>
      </c>
      <c r="T28" s="111">
        <f t="shared" si="15"/>
        <v>4.078215504684187</v>
      </c>
      <c r="U28" s="88">
        <f t="shared" ref="U28:U46" si="20">Y27</f>
        <v>14273.754266394655</v>
      </c>
      <c r="V28" s="89">
        <f t="shared" si="16"/>
        <v>448.60370551526057</v>
      </c>
      <c r="W28" s="89">
        <f t="shared" si="17"/>
        <v>14722.357971909916</v>
      </c>
      <c r="X28" s="89">
        <f t="shared" si="18"/>
        <v>180</v>
      </c>
      <c r="Y28" s="90">
        <f t="shared" si="19"/>
        <v>14902.357971909916</v>
      </c>
      <c r="Z28" s="55"/>
    </row>
    <row r="29" spans="1:26" s="29" customFormat="1">
      <c r="A29" s="126"/>
      <c r="B29" s="1">
        <f>B28+7</f>
        <v>44129</v>
      </c>
      <c r="C29" s="24">
        <f>E28+G28-K28</f>
        <v>31065</v>
      </c>
      <c r="D29" s="17">
        <v>3700</v>
      </c>
      <c r="E29" s="25">
        <f>C29+D29</f>
        <v>34765</v>
      </c>
      <c r="F29" s="106"/>
      <c r="G29" s="28"/>
      <c r="H29" s="28"/>
      <c r="I29" s="25">
        <f>E29+G29-H29</f>
        <v>34765</v>
      </c>
      <c r="J29" s="27"/>
      <c r="K29" s="27"/>
      <c r="L29" s="25"/>
      <c r="M29" s="21">
        <f>M28+D29+G28</f>
        <v>38955</v>
      </c>
      <c r="N29" s="34">
        <f>(M29-(C3+SUM(G3:G28)))/(C3+SUM(G3:G28))</f>
        <v>1.7627659574468084</v>
      </c>
      <c r="O29" s="87">
        <f t="shared" si="11"/>
        <v>3500</v>
      </c>
      <c r="P29" s="88">
        <f t="shared" si="2"/>
        <v>180</v>
      </c>
      <c r="Q29" s="89">
        <f t="shared" si="12"/>
        <v>3680</v>
      </c>
      <c r="R29" s="89">
        <f t="shared" si="13"/>
        <v>180</v>
      </c>
      <c r="S29" s="90">
        <f t="shared" si="14"/>
        <v>3500</v>
      </c>
      <c r="T29" s="111">
        <f t="shared" si="15"/>
        <v>4.2578165634028329</v>
      </c>
      <c r="U29" s="88">
        <f t="shared" si="20"/>
        <v>14902.357971909916</v>
      </c>
      <c r="V29" s="89">
        <f t="shared" si="16"/>
        <v>468.35982197431161</v>
      </c>
      <c r="W29" s="89">
        <f t="shared" si="17"/>
        <v>15370.717793884227</v>
      </c>
      <c r="X29" s="89">
        <f t="shared" si="18"/>
        <v>180</v>
      </c>
      <c r="Y29" s="90">
        <f t="shared" si="19"/>
        <v>15550.717793884227</v>
      </c>
      <c r="Z29" s="55"/>
    </row>
    <row r="30" spans="1:26" s="29" customFormat="1" ht="15.75" thickBot="1">
      <c r="A30" s="126"/>
      <c r="B30" s="1">
        <f>B29+7</f>
        <v>44136</v>
      </c>
      <c r="C30" s="72">
        <f>E29+G29-K29</f>
        <v>34765</v>
      </c>
      <c r="D30" s="70">
        <v>0</v>
      </c>
      <c r="E30" s="25">
        <f>C30+D30</f>
        <v>34765</v>
      </c>
      <c r="F30" s="106"/>
      <c r="G30" s="28"/>
      <c r="H30" s="28"/>
      <c r="I30" s="25">
        <f>E30+G30-H30</f>
        <v>34765</v>
      </c>
      <c r="J30" s="27"/>
      <c r="K30" s="27"/>
      <c r="L30" s="25"/>
      <c r="M30" s="21">
        <f>M29+D30+G29</f>
        <v>38955</v>
      </c>
      <c r="N30" s="34">
        <f>(M30-(C3+SUM(G3:G29)))/(C3+SUM(G3:G29))</f>
        <v>1.7627659574468084</v>
      </c>
      <c r="O30" s="91">
        <f t="shared" si="11"/>
        <v>3500</v>
      </c>
      <c r="P30" s="92">
        <f t="shared" si="2"/>
        <v>180</v>
      </c>
      <c r="Q30" s="93">
        <f t="shared" si="12"/>
        <v>3680</v>
      </c>
      <c r="R30" s="93">
        <f t="shared" si="13"/>
        <v>180</v>
      </c>
      <c r="S30" s="94">
        <f t="shared" si="14"/>
        <v>3500</v>
      </c>
      <c r="T30" s="112">
        <f t="shared" si="15"/>
        <v>4.4430622268240647</v>
      </c>
      <c r="U30" s="92">
        <f t="shared" si="20"/>
        <v>15550.717793884227</v>
      </c>
      <c r="V30" s="93">
        <f t="shared" si="16"/>
        <v>488.73684495064714</v>
      </c>
      <c r="W30" s="93">
        <f t="shared" si="17"/>
        <v>16039.454638834874</v>
      </c>
      <c r="X30" s="93">
        <f t="shared" si="18"/>
        <v>180</v>
      </c>
      <c r="Y30" s="94">
        <f t="shared" si="19"/>
        <v>16219.454638834874</v>
      </c>
      <c r="Z30" s="55"/>
    </row>
    <row r="31" spans="1:26" s="29" customFormat="1" ht="15.75" thickBot="1">
      <c r="A31" s="127"/>
      <c r="B31" s="1">
        <f>B30+7</f>
        <v>44143</v>
      </c>
      <c r="C31" s="54">
        <f>E30+G30-K30</f>
        <v>34765</v>
      </c>
      <c r="D31" s="52">
        <v>-1500</v>
      </c>
      <c r="E31" s="25">
        <f>C31+D31</f>
        <v>33265</v>
      </c>
      <c r="F31" s="106"/>
      <c r="G31" s="28"/>
      <c r="H31" s="28"/>
      <c r="I31" s="25">
        <f>E31+G31-H31</f>
        <v>33265</v>
      </c>
      <c r="J31" s="27"/>
      <c r="K31" s="27"/>
      <c r="L31" s="25"/>
      <c r="M31" s="21">
        <f>M30+D31+G30</f>
        <v>37455</v>
      </c>
      <c r="N31" s="34">
        <f>(M31-(C3+SUM(G3:G30)))/(C3+SUM(G3:G30))</f>
        <v>1.6563829787234043</v>
      </c>
      <c r="O31" s="95">
        <f t="shared" si="11"/>
        <v>3500</v>
      </c>
      <c r="P31" s="96">
        <f t="shared" si="2"/>
        <v>180</v>
      </c>
      <c r="Q31" s="85">
        <f t="shared" si="12"/>
        <v>3680</v>
      </c>
      <c r="R31" s="85">
        <f t="shared" si="13"/>
        <v>180</v>
      </c>
      <c r="S31" s="86">
        <f t="shared" si="14"/>
        <v>3500</v>
      </c>
      <c r="T31" s="110">
        <f t="shared" si="15"/>
        <v>4.6341298968099638</v>
      </c>
      <c r="U31" s="96">
        <f t="shared" si="20"/>
        <v>16219.454638834874</v>
      </c>
      <c r="V31" s="85">
        <f t="shared" si="16"/>
        <v>509.754288649096</v>
      </c>
      <c r="W31" s="85">
        <f t="shared" si="17"/>
        <v>16729.208927483971</v>
      </c>
      <c r="X31" s="85">
        <f t="shared" si="18"/>
        <v>180</v>
      </c>
      <c r="Y31" s="86">
        <f t="shared" si="19"/>
        <v>16909.208927483971</v>
      </c>
      <c r="Z31" s="55"/>
    </row>
    <row r="32" spans="1:26" s="29" customFormat="1" ht="15.75" thickBot="1">
      <c r="A32" s="2"/>
      <c r="B32" s="2"/>
      <c r="C32" s="3"/>
      <c r="D32" s="18"/>
      <c r="E32" s="4"/>
      <c r="F32" s="105"/>
      <c r="G32" s="4"/>
      <c r="H32" s="4"/>
      <c r="I32" s="4"/>
      <c r="J32" s="5"/>
      <c r="K32" s="4"/>
      <c r="L32" s="4"/>
      <c r="M32" s="4"/>
      <c r="N32" s="35"/>
      <c r="O32" s="87">
        <f t="shared" si="11"/>
        <v>3500</v>
      </c>
      <c r="P32" s="88">
        <f t="shared" si="2"/>
        <v>180</v>
      </c>
      <c r="Q32" s="89">
        <f t="shared" si="12"/>
        <v>3680</v>
      </c>
      <c r="R32" s="89">
        <f t="shared" si="13"/>
        <v>180</v>
      </c>
      <c r="S32" s="90">
        <f t="shared" si="14"/>
        <v>3500</v>
      </c>
      <c r="T32" s="111">
        <f t="shared" si="15"/>
        <v>4.8312025507097056</v>
      </c>
      <c r="U32" s="88">
        <f t="shared" si="20"/>
        <v>16909.208927483971</v>
      </c>
      <c r="V32" s="89">
        <f t="shared" si="16"/>
        <v>531.43228057806766</v>
      </c>
      <c r="W32" s="89">
        <f t="shared" si="17"/>
        <v>17440.641208062039</v>
      </c>
      <c r="X32" s="89">
        <f t="shared" si="18"/>
        <v>180</v>
      </c>
      <c r="Y32" s="90">
        <f t="shared" si="19"/>
        <v>17620.641208062039</v>
      </c>
      <c r="Z32" s="55"/>
    </row>
    <row r="33" spans="1:26" s="29" customFormat="1">
      <c r="A33" s="123">
        <v>7</v>
      </c>
      <c r="B33" s="1">
        <f>B31+7</f>
        <v>44150</v>
      </c>
      <c r="C33" s="24">
        <f>E31+G31-K31</f>
        <v>33265</v>
      </c>
      <c r="D33" s="17">
        <v>200</v>
      </c>
      <c r="E33" s="21">
        <f>C33+D33</f>
        <v>33465</v>
      </c>
      <c r="F33" s="106"/>
      <c r="G33" s="28"/>
      <c r="H33" s="28"/>
      <c r="I33" s="21">
        <f>E33+G33-H33</f>
        <v>33465</v>
      </c>
      <c r="J33" s="27"/>
      <c r="K33" s="27"/>
      <c r="L33" s="25"/>
      <c r="M33" s="21">
        <f>M31+D33+G31</f>
        <v>37655</v>
      </c>
      <c r="N33" s="34">
        <f>(M33-(C3+SUM(G3:G31)))/(C3+SUM(G3:G31))</f>
        <v>1.6705673758865249</v>
      </c>
      <c r="O33" s="87">
        <f t="shared" si="11"/>
        <v>3500</v>
      </c>
      <c r="P33" s="88">
        <f t="shared" si="2"/>
        <v>180</v>
      </c>
      <c r="Q33" s="89">
        <f t="shared" si="12"/>
        <v>3680</v>
      </c>
      <c r="R33" s="89">
        <f t="shared" si="13"/>
        <v>180</v>
      </c>
      <c r="S33" s="90">
        <f t="shared" si="14"/>
        <v>3500</v>
      </c>
      <c r="T33" s="111">
        <f t="shared" si="15"/>
        <v>5.0344689165891543</v>
      </c>
      <c r="U33" s="88">
        <f t="shared" si="20"/>
        <v>17620.641208062039</v>
      </c>
      <c r="V33" s="89">
        <f t="shared" si="16"/>
        <v>553.79158082480694</v>
      </c>
      <c r="W33" s="89">
        <f t="shared" si="17"/>
        <v>18174.432788886847</v>
      </c>
      <c r="X33" s="89">
        <f t="shared" si="18"/>
        <v>180</v>
      </c>
      <c r="Y33" s="90">
        <f t="shared" si="19"/>
        <v>18354.432788886847</v>
      </c>
      <c r="Z33" s="55"/>
    </row>
    <row r="34" spans="1:26" s="29" customFormat="1" ht="15.75" thickBot="1">
      <c r="A34" s="126"/>
      <c r="B34" s="1">
        <f>B33+7</f>
        <v>44157</v>
      </c>
      <c r="C34" s="54">
        <f>E33+G33-K33</f>
        <v>33465</v>
      </c>
      <c r="D34" s="52">
        <v>-4200</v>
      </c>
      <c r="E34" s="25">
        <f>C34+D34</f>
        <v>29265</v>
      </c>
      <c r="F34" s="106"/>
      <c r="G34" s="28"/>
      <c r="H34" s="28"/>
      <c r="I34" s="25">
        <f>E34+G34-H34</f>
        <v>29265</v>
      </c>
      <c r="J34" s="27"/>
      <c r="K34" s="27">
        <v>11000</v>
      </c>
      <c r="L34" s="25"/>
      <c r="M34" s="21">
        <f>M33+D34+G33</f>
        <v>33455</v>
      </c>
      <c r="N34" s="34">
        <f>(M34-(C3+SUM(G3:G33)))/(C3+SUM(G3:G33))</f>
        <v>1.3726950354609928</v>
      </c>
      <c r="O34" s="91">
        <f t="shared" si="11"/>
        <v>3500</v>
      </c>
      <c r="P34" s="92">
        <f t="shared" si="2"/>
        <v>180</v>
      </c>
      <c r="Q34" s="93">
        <f t="shared" si="12"/>
        <v>3680</v>
      </c>
      <c r="R34" s="93">
        <f t="shared" si="13"/>
        <v>180</v>
      </c>
      <c r="S34" s="94">
        <f t="shared" si="14"/>
        <v>3500</v>
      </c>
      <c r="T34" s="112">
        <f t="shared" si="15"/>
        <v>5.2441236539676703</v>
      </c>
      <c r="U34" s="92">
        <f t="shared" si="20"/>
        <v>18354.432788886847</v>
      </c>
      <c r="V34" s="93">
        <f t="shared" si="16"/>
        <v>576.85360193644374</v>
      </c>
      <c r="W34" s="93">
        <f t="shared" si="17"/>
        <v>18931.28639082329</v>
      </c>
      <c r="X34" s="93">
        <f t="shared" si="18"/>
        <v>180</v>
      </c>
      <c r="Y34" s="94">
        <f t="shared" si="19"/>
        <v>19111.28639082329</v>
      </c>
      <c r="Z34" s="75"/>
    </row>
    <row r="35" spans="1:26" s="29" customFormat="1">
      <c r="A35" s="126"/>
      <c r="B35" s="1">
        <f>B34+7</f>
        <v>44164</v>
      </c>
      <c r="C35" s="54">
        <f>E34+G34-K34</f>
        <v>18265</v>
      </c>
      <c r="D35" s="52">
        <v>-3000</v>
      </c>
      <c r="E35" s="25">
        <f>C35+D35</f>
        <v>15265</v>
      </c>
      <c r="F35" s="106"/>
      <c r="G35" s="28"/>
      <c r="H35" s="28"/>
      <c r="I35" s="25">
        <f>E35+G35-H35</f>
        <v>15265</v>
      </c>
      <c r="J35" s="27"/>
      <c r="K35" s="27"/>
      <c r="L35" s="25"/>
      <c r="M35" s="21">
        <f>M34+D35+G34</f>
        <v>30455</v>
      </c>
      <c r="N35" s="34">
        <f>(M35-(C3+SUM(G3:G34)))/(C3+SUM(G3:G34))</f>
        <v>1.1599290780141844</v>
      </c>
      <c r="O35" s="95">
        <f t="shared" si="11"/>
        <v>3500</v>
      </c>
      <c r="P35" s="96">
        <f t="shared" si="2"/>
        <v>180</v>
      </c>
      <c r="Q35" s="85">
        <f t="shared" si="12"/>
        <v>3680</v>
      </c>
      <c r="R35" s="85">
        <f t="shared" si="13"/>
        <v>180</v>
      </c>
      <c r="S35" s="86">
        <f t="shared" si="14"/>
        <v>3500</v>
      </c>
      <c r="T35" s="110">
        <f t="shared" si="15"/>
        <v>5.4603675402352261</v>
      </c>
      <c r="U35" s="96">
        <f t="shared" si="20"/>
        <v>19111.28639082329</v>
      </c>
      <c r="V35" s="85">
        <f t="shared" si="16"/>
        <v>600.64042942587491</v>
      </c>
      <c r="W35" s="85">
        <f t="shared" si="17"/>
        <v>19711.926820249166</v>
      </c>
      <c r="X35" s="85">
        <f t="shared" si="18"/>
        <v>180</v>
      </c>
      <c r="Y35" s="86">
        <f t="shared" si="19"/>
        <v>19891.926820249166</v>
      </c>
      <c r="Z35" s="76"/>
    </row>
    <row r="36" spans="1:26" s="29" customFormat="1" ht="15.75" thickBot="1">
      <c r="A36" s="127"/>
      <c r="B36" s="1">
        <f>B35+7</f>
        <v>44171</v>
      </c>
      <c r="C36" s="24">
        <f>E35+G35-K35</f>
        <v>15265</v>
      </c>
      <c r="D36" s="17">
        <v>1100</v>
      </c>
      <c r="E36" s="25">
        <f>C36+D36</f>
        <v>16365</v>
      </c>
      <c r="F36" s="106"/>
      <c r="G36" s="28"/>
      <c r="H36" s="28"/>
      <c r="I36" s="25">
        <f>E36+G36-H36</f>
        <v>16365</v>
      </c>
      <c r="J36" s="27"/>
      <c r="K36" s="27"/>
      <c r="L36" s="25"/>
      <c r="M36" s="21">
        <f>M35+D36+G35</f>
        <v>31555</v>
      </c>
      <c r="N36" s="34">
        <f>(M36-(C3+SUM(G3:G35)))/(C3+SUM(G3:G35))</f>
        <v>1.2379432624113476</v>
      </c>
      <c r="O36" s="87">
        <f t="shared" si="11"/>
        <v>3500</v>
      </c>
      <c r="P36" s="88">
        <f t="shared" si="2"/>
        <v>180</v>
      </c>
      <c r="Q36" s="89">
        <f t="shared" si="12"/>
        <v>3680</v>
      </c>
      <c r="R36" s="89">
        <f t="shared" si="13"/>
        <v>180</v>
      </c>
      <c r="S36" s="90">
        <f t="shared" si="14"/>
        <v>3500</v>
      </c>
      <c r="T36" s="111">
        <f t="shared" si="15"/>
        <v>5.6834076629283334</v>
      </c>
      <c r="U36" s="88">
        <f t="shared" si="20"/>
        <v>19891.926820249166</v>
      </c>
      <c r="V36" s="89">
        <f t="shared" si="16"/>
        <v>625.17484292211668</v>
      </c>
      <c r="W36" s="89">
        <f t="shared" si="17"/>
        <v>20517.101663171281</v>
      </c>
      <c r="X36" s="89">
        <f t="shared" si="18"/>
        <v>180</v>
      </c>
      <c r="Y36" s="90">
        <f t="shared" si="19"/>
        <v>20697.101663171281</v>
      </c>
      <c r="Z36" s="55"/>
    </row>
    <row r="37" spans="1:26" s="29" customFormat="1" ht="15.75" thickBot="1">
      <c r="A37" s="2"/>
      <c r="B37" s="2"/>
      <c r="C37" s="3"/>
      <c r="D37" s="18"/>
      <c r="E37" s="4"/>
      <c r="F37" s="105"/>
      <c r="G37" s="4"/>
      <c r="H37" s="4"/>
      <c r="I37" s="4"/>
      <c r="J37" s="5"/>
      <c r="K37" s="4"/>
      <c r="L37" s="4"/>
      <c r="M37" s="4"/>
      <c r="N37" s="35"/>
      <c r="O37" s="87">
        <f t="shared" si="11"/>
        <v>3500</v>
      </c>
      <c r="P37" s="88">
        <f t="shared" si="2"/>
        <v>180</v>
      </c>
      <c r="Q37" s="89">
        <f t="shared" si="12"/>
        <v>3680</v>
      </c>
      <c r="R37" s="89">
        <f t="shared" si="13"/>
        <v>180</v>
      </c>
      <c r="S37" s="90">
        <f t="shared" si="14"/>
        <v>3500</v>
      </c>
      <c r="T37" s="111">
        <f t="shared" si="15"/>
        <v>5.9134576180489375</v>
      </c>
      <c r="U37" s="88">
        <f t="shared" si="20"/>
        <v>20697.101663171281</v>
      </c>
      <c r="V37" s="89">
        <f t="shared" si="16"/>
        <v>650.48033798538313</v>
      </c>
      <c r="W37" s="89">
        <f t="shared" si="17"/>
        <v>21347.582001156665</v>
      </c>
      <c r="X37" s="89">
        <f t="shared" si="18"/>
        <v>180</v>
      </c>
      <c r="Y37" s="90">
        <f t="shared" si="19"/>
        <v>21527.582001156665</v>
      </c>
      <c r="Z37" s="75"/>
    </row>
    <row r="38" spans="1:26" s="29" customFormat="1" ht="15.75" thickBot="1">
      <c r="A38" s="123">
        <v>8</v>
      </c>
      <c r="B38" s="1">
        <f>B36+7</f>
        <v>44178</v>
      </c>
      <c r="C38" s="24">
        <f>E36+G36-K36</f>
        <v>16365</v>
      </c>
      <c r="D38" s="17">
        <v>700</v>
      </c>
      <c r="E38" s="21">
        <f>C38+D38</f>
        <v>17065</v>
      </c>
      <c r="F38" s="106"/>
      <c r="G38" s="28"/>
      <c r="H38" s="28"/>
      <c r="I38" s="21">
        <f>E38+G38-H38</f>
        <v>17065</v>
      </c>
      <c r="J38" s="27"/>
      <c r="K38" s="27"/>
      <c r="L38" s="25"/>
      <c r="M38" s="21">
        <f>M36+D38+G36</f>
        <v>32255</v>
      </c>
      <c r="N38" s="34">
        <f>(M38-(C3+SUM(G3:G36)))/(C3+SUM(G3:G36))</f>
        <v>1.2875886524822695</v>
      </c>
      <c r="O38" s="91">
        <f t="shared" si="11"/>
        <v>3500</v>
      </c>
      <c r="P38" s="92">
        <f t="shared" si="2"/>
        <v>180</v>
      </c>
      <c r="Q38" s="93">
        <f t="shared" si="12"/>
        <v>3680</v>
      </c>
      <c r="R38" s="93">
        <f t="shared" si="13"/>
        <v>180</v>
      </c>
      <c r="S38" s="94">
        <f t="shared" si="14"/>
        <v>3500</v>
      </c>
      <c r="T38" s="112">
        <f t="shared" si="15"/>
        <v>6.1507377146161897</v>
      </c>
      <c r="U38" s="92">
        <f t="shared" si="20"/>
        <v>21527.582001156665</v>
      </c>
      <c r="V38" s="93">
        <f t="shared" si="16"/>
        <v>676.58114860778085</v>
      </c>
      <c r="W38" s="93">
        <f t="shared" si="17"/>
        <v>22204.163149764445</v>
      </c>
      <c r="X38" s="93">
        <f t="shared" si="18"/>
        <v>180</v>
      </c>
      <c r="Y38" s="94">
        <f t="shared" si="19"/>
        <v>22384.163149764445</v>
      </c>
      <c r="Z38" s="75"/>
    </row>
    <row r="39" spans="1:26" s="29" customFormat="1">
      <c r="A39" s="126"/>
      <c r="B39" s="1">
        <f>B38+7</f>
        <v>44185</v>
      </c>
      <c r="C39" s="24">
        <f>E38+G38-K38</f>
        <v>17065</v>
      </c>
      <c r="D39" s="17">
        <v>1200</v>
      </c>
      <c r="E39" s="25">
        <f>C39+D39</f>
        <v>18265</v>
      </c>
      <c r="F39" s="106"/>
      <c r="G39" s="28"/>
      <c r="H39" s="28"/>
      <c r="I39" s="25">
        <f>E39+G39-H39</f>
        <v>18265</v>
      </c>
      <c r="J39" s="27"/>
      <c r="K39" s="27"/>
      <c r="L39" s="25"/>
      <c r="M39" s="21">
        <f>M38+D39+G38</f>
        <v>33455</v>
      </c>
      <c r="N39" s="34">
        <f>(M39-(C3+SUM(G3:G38)))/(C3+SUM(G3:G38))</f>
        <v>1.3726950354609928</v>
      </c>
      <c r="O39" s="95">
        <f t="shared" si="11"/>
        <v>3500</v>
      </c>
      <c r="P39" s="96">
        <f t="shared" si="2"/>
        <v>180</v>
      </c>
      <c r="Q39" s="85">
        <f t="shared" si="12"/>
        <v>3680</v>
      </c>
      <c r="R39" s="85">
        <f t="shared" si="13"/>
        <v>180</v>
      </c>
      <c r="S39" s="86">
        <f t="shared" si="14"/>
        <v>3500</v>
      </c>
      <c r="T39" s="110">
        <f t="shared" si="15"/>
        <v>6.3954751856469843</v>
      </c>
      <c r="U39" s="96">
        <f t="shared" si="20"/>
        <v>22384.163149764445</v>
      </c>
      <c r="V39" s="85">
        <f t="shared" si="16"/>
        <v>703.5022704211683</v>
      </c>
      <c r="W39" s="85">
        <f t="shared" si="17"/>
        <v>23087.665420185614</v>
      </c>
      <c r="X39" s="85">
        <f t="shared" si="18"/>
        <v>180</v>
      </c>
      <c r="Y39" s="86">
        <f t="shared" si="19"/>
        <v>23267.665420185614</v>
      </c>
      <c r="Z39" s="75"/>
    </row>
    <row r="40" spans="1:26" s="29" customFormat="1">
      <c r="A40" s="126"/>
      <c r="B40" s="1">
        <f>B39+7</f>
        <v>44192</v>
      </c>
      <c r="C40" s="72">
        <f>E39+G39-K39</f>
        <v>18265</v>
      </c>
      <c r="D40" s="70">
        <v>0</v>
      </c>
      <c r="E40" s="25">
        <f>C40+D40</f>
        <v>18265</v>
      </c>
      <c r="F40" s="106"/>
      <c r="G40" s="28"/>
      <c r="H40" s="28"/>
      <c r="I40" s="25">
        <f>E40+G40-H40</f>
        <v>18265</v>
      </c>
      <c r="J40" s="27"/>
      <c r="K40" s="27"/>
      <c r="L40" s="25"/>
      <c r="M40" s="21">
        <f>M39+D40+G39</f>
        <v>33455</v>
      </c>
      <c r="N40" s="34">
        <f>(M40-(C3+SUM(G3:G39)))/(C3+SUM(G3:G39))</f>
        <v>1.3726950354609928</v>
      </c>
      <c r="O40" s="87">
        <f t="shared" si="11"/>
        <v>3500</v>
      </c>
      <c r="P40" s="88">
        <f t="shared" si="2"/>
        <v>180</v>
      </c>
      <c r="Q40" s="89">
        <f t="shared" si="12"/>
        <v>3680</v>
      </c>
      <c r="R40" s="89">
        <f t="shared" si="13"/>
        <v>180</v>
      </c>
      <c r="S40" s="90">
        <f t="shared" si="14"/>
        <v>3500</v>
      </c>
      <c r="T40" s="111">
        <f t="shared" si="15"/>
        <v>6.647904405767318</v>
      </c>
      <c r="U40" s="88">
        <f t="shared" si="20"/>
        <v>23267.665420185614</v>
      </c>
      <c r="V40" s="89">
        <f t="shared" si="16"/>
        <v>731.26948463440499</v>
      </c>
      <c r="W40" s="89">
        <f t="shared" si="17"/>
        <v>23998.93490482002</v>
      </c>
      <c r="X40" s="89">
        <f t="shared" si="18"/>
        <v>180</v>
      </c>
      <c r="Y40" s="90">
        <f t="shared" si="19"/>
        <v>24178.93490482002</v>
      </c>
      <c r="Z40" s="75"/>
    </row>
    <row r="41" spans="1:26" s="29" customFormat="1" ht="15.75" thickBot="1">
      <c r="A41" s="127"/>
      <c r="B41" s="1">
        <f>B40+7</f>
        <v>44199</v>
      </c>
      <c r="C41" s="24">
        <f>E40+G40-K40</f>
        <v>18265</v>
      </c>
      <c r="D41" s="17">
        <v>1000</v>
      </c>
      <c r="E41" s="25">
        <f>C41+D41</f>
        <v>19265</v>
      </c>
      <c r="F41" s="106"/>
      <c r="G41" s="28"/>
      <c r="H41" s="28"/>
      <c r="I41" s="25">
        <f>E41+G41-H41</f>
        <v>19265</v>
      </c>
      <c r="J41" s="27"/>
      <c r="K41" s="27"/>
      <c r="L41" s="25"/>
      <c r="M41" s="21">
        <f>M40+D41+G40</f>
        <v>34455</v>
      </c>
      <c r="N41" s="34">
        <f>(M41-(C3+SUM(G3:G40)))/(C3+SUM(G3:G40))</f>
        <v>1.4436170212765957</v>
      </c>
      <c r="O41" s="87">
        <f t="shared" si="11"/>
        <v>3500</v>
      </c>
      <c r="P41" s="88">
        <f t="shared" si="2"/>
        <v>180</v>
      </c>
      <c r="Q41" s="89">
        <f t="shared" si="12"/>
        <v>3680</v>
      </c>
      <c r="R41" s="89">
        <f t="shared" si="13"/>
        <v>180</v>
      </c>
      <c r="S41" s="90">
        <f t="shared" si="14"/>
        <v>3500</v>
      </c>
      <c r="T41" s="111">
        <f t="shared" si="15"/>
        <v>6.9082671156628628</v>
      </c>
      <c r="U41" s="88">
        <f t="shared" si="20"/>
        <v>24178.93490482002</v>
      </c>
      <c r="V41" s="89">
        <f t="shared" si="16"/>
        <v>759.90938272291487</v>
      </c>
      <c r="W41" s="89">
        <f t="shared" si="17"/>
        <v>24938.844287542935</v>
      </c>
      <c r="X41" s="89">
        <f t="shared" si="18"/>
        <v>180</v>
      </c>
      <c r="Y41" s="90">
        <f t="shared" si="19"/>
        <v>25118.844287542935</v>
      </c>
      <c r="Z41" s="75"/>
    </row>
    <row r="42" spans="1:26" s="29" customFormat="1" ht="15.75" thickBot="1">
      <c r="A42" s="2"/>
      <c r="B42" s="2"/>
      <c r="C42" s="3"/>
      <c r="D42" s="18"/>
      <c r="E42" s="4"/>
      <c r="F42" s="105"/>
      <c r="G42" s="4"/>
      <c r="H42" s="4"/>
      <c r="I42" s="4"/>
      <c r="J42" s="5"/>
      <c r="K42" s="4"/>
      <c r="L42" s="4"/>
      <c r="M42" s="4"/>
      <c r="N42" s="35"/>
      <c r="O42" s="91">
        <f t="shared" si="11"/>
        <v>3500</v>
      </c>
      <c r="P42" s="92">
        <f t="shared" si="2"/>
        <v>180</v>
      </c>
      <c r="Q42" s="93">
        <f t="shared" si="12"/>
        <v>3680</v>
      </c>
      <c r="R42" s="93">
        <f t="shared" si="13"/>
        <v>180</v>
      </c>
      <c r="S42" s="94">
        <f t="shared" si="14"/>
        <v>3500</v>
      </c>
      <c r="T42" s="112">
        <f t="shared" si="15"/>
        <v>7.1768126535836956</v>
      </c>
      <c r="U42" s="92">
        <f t="shared" si="20"/>
        <v>25118.844287542935</v>
      </c>
      <c r="V42" s="93">
        <f t="shared" si="16"/>
        <v>789.44939189420654</v>
      </c>
      <c r="W42" s="93">
        <f t="shared" si="17"/>
        <v>25908.293679437142</v>
      </c>
      <c r="X42" s="93">
        <f t="shared" si="18"/>
        <v>180</v>
      </c>
      <c r="Y42" s="94">
        <f t="shared" si="19"/>
        <v>26088.293679437142</v>
      </c>
      <c r="Z42" s="75"/>
    </row>
    <row r="43" spans="1:26" s="29" customFormat="1">
      <c r="A43" s="123">
        <v>9</v>
      </c>
      <c r="B43" s="1">
        <f>B41+7</f>
        <v>44206</v>
      </c>
      <c r="C43" s="24">
        <f>E41+G41-K41</f>
        <v>19265</v>
      </c>
      <c r="D43" s="17">
        <v>800</v>
      </c>
      <c r="E43" s="21">
        <f>C43+D43</f>
        <v>20065</v>
      </c>
      <c r="F43" s="106"/>
      <c r="G43" s="28"/>
      <c r="H43" s="28"/>
      <c r="I43" s="21">
        <f>E43+G43-H43</f>
        <v>20065</v>
      </c>
      <c r="J43" s="27"/>
      <c r="K43" s="27"/>
      <c r="L43" s="25"/>
      <c r="M43" s="21">
        <f>M41+D43+G41</f>
        <v>35255</v>
      </c>
      <c r="N43" s="34">
        <f>(M43-(C3+SUM(G3:G41)))/(C3+SUM(G3:G41))</f>
        <v>1.5003546099290781</v>
      </c>
      <c r="O43" s="95">
        <f t="shared" si="11"/>
        <v>3500</v>
      </c>
      <c r="P43" s="96">
        <f t="shared" si="2"/>
        <v>180</v>
      </c>
      <c r="Q43" s="85">
        <f t="shared" si="12"/>
        <v>3680</v>
      </c>
      <c r="R43" s="85">
        <f t="shared" si="13"/>
        <v>180</v>
      </c>
      <c r="S43" s="86">
        <f t="shared" si="14"/>
        <v>3500</v>
      </c>
      <c r="T43" s="110">
        <f t="shared" si="15"/>
        <v>7.4537981941248974</v>
      </c>
      <c r="U43" s="96">
        <f t="shared" si="20"/>
        <v>26088.293679437142</v>
      </c>
      <c r="V43" s="85">
        <f t="shared" si="16"/>
        <v>819.9178013537387</v>
      </c>
      <c r="W43" s="85">
        <f t="shared" si="17"/>
        <v>26908.21148079088</v>
      </c>
      <c r="X43" s="85">
        <f t="shared" si="18"/>
        <v>180</v>
      </c>
      <c r="Y43" s="86">
        <f t="shared" si="19"/>
        <v>27088.21148079088</v>
      </c>
      <c r="Z43" s="75"/>
    </row>
    <row r="44" spans="1:26" s="29" customFormat="1">
      <c r="A44" s="126"/>
      <c r="B44" s="1">
        <f>B43+7</f>
        <v>44213</v>
      </c>
      <c r="C44" s="24">
        <f>E43+G43-K43</f>
        <v>20065</v>
      </c>
      <c r="D44" s="17">
        <f>180*6</f>
        <v>1080</v>
      </c>
      <c r="E44" s="25">
        <f>C44+D44</f>
        <v>21145</v>
      </c>
      <c r="F44" s="106"/>
      <c r="G44" s="28"/>
      <c r="H44" s="28"/>
      <c r="I44" s="25">
        <f>E44+G44-H44</f>
        <v>21145</v>
      </c>
      <c r="J44" s="27"/>
      <c r="K44" s="27"/>
      <c r="L44" s="25"/>
      <c r="M44" s="21">
        <f>M43+D44+G43</f>
        <v>36335</v>
      </c>
      <c r="N44" s="34">
        <f>(M44-(C3+SUM(G3:G43)))/(C3+SUM(G3:G43))</f>
        <v>1.5769503546099291</v>
      </c>
      <c r="O44" s="87">
        <f t="shared" si="11"/>
        <v>3500</v>
      </c>
      <c r="P44" s="88">
        <f t="shared" si="2"/>
        <v>180</v>
      </c>
      <c r="Q44" s="89">
        <f t="shared" si="12"/>
        <v>3680</v>
      </c>
      <c r="R44" s="89">
        <f t="shared" si="13"/>
        <v>180</v>
      </c>
      <c r="S44" s="90">
        <f t="shared" si="14"/>
        <v>3500</v>
      </c>
      <c r="T44" s="111">
        <f t="shared" si="15"/>
        <v>7.7394889945116798</v>
      </c>
      <c r="U44" s="88">
        <f t="shared" si="20"/>
        <v>27088.21148079088</v>
      </c>
      <c r="V44" s="89">
        <f t="shared" si="16"/>
        <v>851.34378939628482</v>
      </c>
      <c r="W44" s="89">
        <f t="shared" si="17"/>
        <v>27939.555270187164</v>
      </c>
      <c r="X44" s="89">
        <f t="shared" si="18"/>
        <v>180</v>
      </c>
      <c r="Y44" s="90">
        <f t="shared" si="19"/>
        <v>28119.555270187164</v>
      </c>
      <c r="Z44" s="75"/>
    </row>
    <row r="45" spans="1:26" s="29" customFormat="1">
      <c r="A45" s="126"/>
      <c r="B45" s="1">
        <f>B44+7</f>
        <v>44220</v>
      </c>
      <c r="C45" s="24">
        <f>E44+G44-K44</f>
        <v>21145</v>
      </c>
      <c r="D45" s="17">
        <v>5</v>
      </c>
      <c r="E45" s="25">
        <f>C45+D45</f>
        <v>21150</v>
      </c>
      <c r="F45" s="106"/>
      <c r="G45" s="28"/>
      <c r="H45" s="28"/>
      <c r="I45" s="25">
        <f>E45+G45-H45</f>
        <v>21150</v>
      </c>
      <c r="J45" s="27"/>
      <c r="K45" s="27"/>
      <c r="L45" s="25"/>
      <c r="M45" s="21">
        <f>M44+D45+G44</f>
        <v>36340</v>
      </c>
      <c r="N45" s="34">
        <f>(M45-(C3+SUM(G3:G44)))/(C3+SUM(G33:G44))</f>
        <v>2.118095238095238</v>
      </c>
      <c r="O45" s="87">
        <f t="shared" si="11"/>
        <v>3500</v>
      </c>
      <c r="P45" s="88">
        <f t="shared" si="2"/>
        <v>180</v>
      </c>
      <c r="Q45" s="89">
        <f t="shared" si="12"/>
        <v>3680</v>
      </c>
      <c r="R45" s="89">
        <f t="shared" si="13"/>
        <v>180</v>
      </c>
      <c r="S45" s="90">
        <f t="shared" si="14"/>
        <v>3500</v>
      </c>
      <c r="T45" s="111">
        <f t="shared" si="15"/>
        <v>8.0341586486249046</v>
      </c>
      <c r="U45" s="88">
        <f t="shared" si="20"/>
        <v>28119.555270187164</v>
      </c>
      <c r="V45" s="89">
        <f t="shared" si="16"/>
        <v>883.75745134873955</v>
      </c>
      <c r="W45" s="89">
        <f t="shared" si="17"/>
        <v>29003.312721535902</v>
      </c>
      <c r="X45" s="89">
        <f t="shared" si="18"/>
        <v>180</v>
      </c>
      <c r="Y45" s="90">
        <f t="shared" si="19"/>
        <v>29183.312721535902</v>
      </c>
      <c r="Z45" s="75"/>
    </row>
    <row r="46" spans="1:26" s="29" customFormat="1" ht="15.75" thickBot="1">
      <c r="A46" s="127"/>
      <c r="B46" s="1">
        <f>B45+7</f>
        <v>44227</v>
      </c>
      <c r="C46" s="24">
        <f>E45+G45-K45</f>
        <v>21150</v>
      </c>
      <c r="D46" s="17">
        <v>1100</v>
      </c>
      <c r="E46" s="25">
        <f>C46+D46</f>
        <v>22250</v>
      </c>
      <c r="F46" s="107"/>
      <c r="G46" s="30"/>
      <c r="H46" s="30"/>
      <c r="I46" s="25">
        <f>E46+G46-H46</f>
        <v>22250</v>
      </c>
      <c r="J46" s="27"/>
      <c r="K46" s="27"/>
      <c r="L46" s="25"/>
      <c r="M46" s="21">
        <f>M45+D46+G45</f>
        <v>37440</v>
      </c>
      <c r="N46" s="34">
        <f>(M46-(C3+SUM(G33:G45)))/(C3+SUM(G33:G45))</f>
        <v>2.5657142857142858</v>
      </c>
      <c r="O46" s="91">
        <f t="shared" si="11"/>
        <v>3500</v>
      </c>
      <c r="P46" s="92">
        <f t="shared" si="2"/>
        <v>180</v>
      </c>
      <c r="Q46" s="93">
        <f t="shared" si="12"/>
        <v>3680</v>
      </c>
      <c r="R46" s="93">
        <f t="shared" si="13"/>
        <v>180</v>
      </c>
      <c r="S46" s="94">
        <f t="shared" si="14"/>
        <v>3500</v>
      </c>
      <c r="T46" s="112">
        <f t="shared" si="15"/>
        <v>8.3380893490102572</v>
      </c>
      <c r="U46" s="92">
        <f t="shared" si="20"/>
        <v>29183.312721535902</v>
      </c>
      <c r="V46" s="93">
        <f t="shared" si="16"/>
        <v>917.18982839112834</v>
      </c>
      <c r="W46" s="93">
        <f t="shared" si="17"/>
        <v>30100.50254992703</v>
      </c>
      <c r="X46" s="93">
        <f t="shared" si="18"/>
        <v>180</v>
      </c>
      <c r="Y46" s="94">
        <f t="shared" si="19"/>
        <v>30280.50254992703</v>
      </c>
      <c r="Z46" s="75"/>
    </row>
    <row r="47" spans="1:26" s="29" customFormat="1" ht="15.75" thickBot="1">
      <c r="A47" s="2"/>
      <c r="B47" s="2"/>
      <c r="C47" s="83">
        <v>180</v>
      </c>
      <c r="D47" s="84">
        <v>3500</v>
      </c>
      <c r="E47" s="4"/>
      <c r="F47" s="105"/>
      <c r="G47" s="4"/>
      <c r="H47" s="4"/>
      <c r="I47" s="4"/>
      <c r="J47" s="5"/>
      <c r="K47" s="4"/>
      <c r="L47" s="4"/>
      <c r="M47" s="4"/>
      <c r="N47" s="35"/>
      <c r="O47" s="95">
        <f t="shared" ref="O47:O62" si="21">S46</f>
        <v>3500</v>
      </c>
      <c r="P47" s="96">
        <f t="shared" si="2"/>
        <v>180</v>
      </c>
      <c r="Q47" s="85">
        <f t="shared" ref="Q47:Q62" si="22">O47+P47</f>
        <v>3680</v>
      </c>
      <c r="R47" s="85">
        <f t="shared" ref="R47:R62" si="23">IF(Q47&gt;main_acc_threshold,Q47-main_acc_threshold,0)</f>
        <v>180</v>
      </c>
      <c r="S47" s="86">
        <f t="shared" ref="S47:S62" si="24">Q47-R47</f>
        <v>3500</v>
      </c>
      <c r="T47" s="110">
        <f t="shared" ref="T47:T62" si="25">(U47/O47)</f>
        <v>8.6515721571220094</v>
      </c>
      <c r="U47" s="96">
        <f t="shared" ref="U47:U62" si="26">Y46</f>
        <v>30280.50254992703</v>
      </c>
      <c r="V47" s="85">
        <f t="shared" ref="V47:V62" si="27">shadow_wkly_return*T47</f>
        <v>951.67293728342099</v>
      </c>
      <c r="W47" s="85">
        <f t="shared" ref="W47:W62" si="28">U47+V47</f>
        <v>31232.17548721045</v>
      </c>
      <c r="X47" s="85">
        <f t="shared" ref="X47:X62" si="29">R47</f>
        <v>180</v>
      </c>
      <c r="Y47" s="86">
        <f t="shared" ref="Y47:Y62" si="30">W47+X47</f>
        <v>31412.17548721045</v>
      </c>
      <c r="Z47" s="75"/>
    </row>
    <row r="48" spans="1:26" s="29" customFormat="1">
      <c r="A48" s="123">
        <v>10</v>
      </c>
      <c r="B48" s="1">
        <f>B46+7</f>
        <v>44234</v>
      </c>
      <c r="C48" s="24">
        <f>O3*no_actual_accs+U3*no_shadow_accs</f>
        <v>21000</v>
      </c>
      <c r="D48" s="17">
        <v>3300</v>
      </c>
      <c r="E48" s="21">
        <f>C48+D48</f>
        <v>24300</v>
      </c>
      <c r="F48" s="106">
        <f>T3</f>
        <v>1</v>
      </c>
      <c r="G48" s="28"/>
      <c r="H48" s="28"/>
      <c r="I48" s="21">
        <f>E48+G48-H48</f>
        <v>24300</v>
      </c>
      <c r="J48" s="27"/>
      <c r="K48" s="27"/>
      <c r="L48" s="25"/>
      <c r="M48" s="50">
        <f>M46+D48+G46</f>
        <v>40740</v>
      </c>
      <c r="N48" s="51">
        <f>(M48-(C3+SUM(G3:G46)))/(C3+SUM(G3:G46))</f>
        <v>1.8893617021276596</v>
      </c>
      <c r="O48" s="87">
        <f t="shared" si="21"/>
        <v>3500</v>
      </c>
      <c r="P48" s="88">
        <f t="shared" si="2"/>
        <v>180</v>
      </c>
      <c r="Q48" s="89">
        <f t="shared" si="22"/>
        <v>3680</v>
      </c>
      <c r="R48" s="89">
        <f t="shared" si="23"/>
        <v>180</v>
      </c>
      <c r="S48" s="90">
        <f t="shared" si="24"/>
        <v>3500</v>
      </c>
      <c r="T48" s="111">
        <f t="shared" si="25"/>
        <v>8.9749072820601281</v>
      </c>
      <c r="U48" s="88">
        <f t="shared" si="26"/>
        <v>31412.17548721045</v>
      </c>
      <c r="V48" s="89">
        <f t="shared" si="27"/>
        <v>987.23980102661415</v>
      </c>
      <c r="W48" s="89">
        <f t="shared" si="28"/>
        <v>32399.415288237065</v>
      </c>
      <c r="X48" s="89">
        <f t="shared" si="29"/>
        <v>180</v>
      </c>
      <c r="Y48" s="90">
        <f t="shared" si="30"/>
        <v>32579.415288237065</v>
      </c>
      <c r="Z48" s="75"/>
    </row>
    <row r="49" spans="1:28" s="29" customFormat="1">
      <c r="A49" s="124"/>
      <c r="B49" s="1">
        <f>B48+7</f>
        <v>44241</v>
      </c>
      <c r="C49" s="82">
        <f>E48+G48-K48</f>
        <v>24300</v>
      </c>
      <c r="D49" s="16">
        <f>(weekly_return*no_actual_accs)+(V4*no_shadow_accs)</f>
        <v>836.45714285714291</v>
      </c>
      <c r="E49" s="25">
        <f>C49+D49</f>
        <v>25136.457142857143</v>
      </c>
      <c r="F49" s="106">
        <f>T4</f>
        <v>1.082857142857143</v>
      </c>
      <c r="G49" s="28"/>
      <c r="H49" s="28"/>
      <c r="I49" s="25">
        <f>E49+G49-H49</f>
        <v>25136.457142857143</v>
      </c>
      <c r="J49" s="27"/>
      <c r="K49" s="27"/>
      <c r="L49" s="25"/>
      <c r="M49" s="21">
        <f>M48+D49+G48</f>
        <v>41576.457142857143</v>
      </c>
      <c r="N49" s="34">
        <f>(M49-(C3+SUM(G3:G48)))/(C3+SUM(G3:G48))</f>
        <v>1.9486849037487335</v>
      </c>
      <c r="O49" s="87">
        <f t="shared" si="21"/>
        <v>3500</v>
      </c>
      <c r="P49" s="88">
        <f t="shared" si="2"/>
        <v>180</v>
      </c>
      <c r="Q49" s="89">
        <f t="shared" si="22"/>
        <v>3680</v>
      </c>
      <c r="R49" s="89">
        <f t="shared" si="23"/>
        <v>180</v>
      </c>
      <c r="S49" s="90">
        <f t="shared" si="24"/>
        <v>3500</v>
      </c>
      <c r="T49" s="111">
        <f t="shared" si="25"/>
        <v>9.3084043680677322</v>
      </c>
      <c r="U49" s="88">
        <f t="shared" si="26"/>
        <v>32579.415288237065</v>
      </c>
      <c r="V49" s="89">
        <f t="shared" si="27"/>
        <v>1023.9244804874505</v>
      </c>
      <c r="W49" s="89">
        <f t="shared" si="28"/>
        <v>33603.339768724516</v>
      </c>
      <c r="X49" s="89">
        <f t="shared" si="29"/>
        <v>180</v>
      </c>
      <c r="Y49" s="90">
        <f t="shared" si="30"/>
        <v>33783.339768724516</v>
      </c>
      <c r="Z49" s="75"/>
    </row>
    <row r="50" spans="1:28" s="29" customFormat="1" ht="15.75" thickBot="1">
      <c r="A50" s="124"/>
      <c r="B50" s="1">
        <f>B49+7</f>
        <v>44248</v>
      </c>
      <c r="C50" s="24">
        <f>E49+G49-K49</f>
        <v>25136.457142857143</v>
      </c>
      <c r="D50" s="16">
        <f>(weekly_return*no_actual_accs)+(V5*no_shadow_accs)</f>
        <v>874.06008163265312</v>
      </c>
      <c r="E50" s="25">
        <f>C50+D50</f>
        <v>26010.517224489795</v>
      </c>
      <c r="F50" s="117">
        <f>T5</f>
        <v>1.1683183673469388</v>
      </c>
      <c r="G50" s="28"/>
      <c r="H50" s="28"/>
      <c r="I50" s="25">
        <f>E50+G50-H50</f>
        <v>26010.517224489795</v>
      </c>
      <c r="J50" s="27"/>
      <c r="K50" s="27"/>
      <c r="L50" s="25"/>
      <c r="M50" s="21">
        <f>M49+D50+G49</f>
        <v>42450.517224489799</v>
      </c>
      <c r="N50" s="34">
        <f>(M50-(C3+SUM(G3:G49)))/(C3+SUM(G3:G49))</f>
        <v>2.0106749804602693</v>
      </c>
      <c r="O50" s="91">
        <f t="shared" si="21"/>
        <v>3500</v>
      </c>
      <c r="P50" s="92">
        <f t="shared" si="2"/>
        <v>180</v>
      </c>
      <c r="Q50" s="93">
        <f t="shared" si="22"/>
        <v>3680</v>
      </c>
      <c r="R50" s="93">
        <f t="shared" si="23"/>
        <v>180</v>
      </c>
      <c r="S50" s="94">
        <f t="shared" si="24"/>
        <v>3500</v>
      </c>
      <c r="T50" s="112">
        <f t="shared" si="25"/>
        <v>9.6523827910641469</v>
      </c>
      <c r="U50" s="92">
        <f t="shared" si="26"/>
        <v>33783.339768724516</v>
      </c>
      <c r="V50" s="93">
        <f t="shared" si="27"/>
        <v>1061.7621070170562</v>
      </c>
      <c r="W50" s="93">
        <f t="shared" si="28"/>
        <v>34845.101875741573</v>
      </c>
      <c r="X50" s="93">
        <f t="shared" si="29"/>
        <v>180</v>
      </c>
      <c r="Y50" s="94">
        <f t="shared" si="30"/>
        <v>35025.101875741573</v>
      </c>
      <c r="Z50" s="75"/>
    </row>
    <row r="51" spans="1:28" s="29" customFormat="1" ht="15.75" thickBot="1">
      <c r="A51" s="125"/>
      <c r="B51" s="1">
        <f>B50+7</f>
        <v>44255</v>
      </c>
      <c r="C51" s="24">
        <f>E50+G50-K50</f>
        <v>26010.517224489795</v>
      </c>
      <c r="D51" s="16">
        <f>(weekly_return*no_actual_accs)+(V6*no_shadow_accs)</f>
        <v>912.84482705539358</v>
      </c>
      <c r="E51" s="25">
        <f>C51+D51</f>
        <v>26923.362051545188</v>
      </c>
      <c r="F51" s="106">
        <f>T6</f>
        <v>1.2564655160349854</v>
      </c>
      <c r="G51" s="30"/>
      <c r="H51" s="30"/>
      <c r="I51" s="25">
        <f>E51+G51-H51</f>
        <v>26923.362051545188</v>
      </c>
      <c r="J51" s="31"/>
      <c r="K51" s="27"/>
      <c r="L51" s="25"/>
      <c r="M51" s="21">
        <f>M50+D51+G50</f>
        <v>43363.362051545191</v>
      </c>
      <c r="N51" s="34">
        <f>(M51-(C3+SUM(G3:G50)))/(C3+SUM(G3:G50))</f>
        <v>2.0754157483365385</v>
      </c>
      <c r="O51" s="95">
        <f t="shared" si="21"/>
        <v>3500</v>
      </c>
      <c r="P51" s="96">
        <f t="shared" si="2"/>
        <v>180</v>
      </c>
      <c r="Q51" s="85">
        <f t="shared" si="22"/>
        <v>3680</v>
      </c>
      <c r="R51" s="85">
        <f t="shared" si="23"/>
        <v>180</v>
      </c>
      <c r="S51" s="86">
        <f t="shared" si="24"/>
        <v>3500</v>
      </c>
      <c r="T51" s="110">
        <f t="shared" si="25"/>
        <v>10.007171964497592</v>
      </c>
      <c r="U51" s="96">
        <f t="shared" si="26"/>
        <v>35025.101875741573</v>
      </c>
      <c r="V51" s="85">
        <f t="shared" si="27"/>
        <v>1100.7889160947352</v>
      </c>
      <c r="W51" s="85">
        <f t="shared" si="28"/>
        <v>36125.890791836311</v>
      </c>
      <c r="X51" s="85">
        <f t="shared" si="29"/>
        <v>180</v>
      </c>
      <c r="Y51" s="86">
        <f t="shared" si="30"/>
        <v>36305.890791836311</v>
      </c>
      <c r="Z51" s="75"/>
    </row>
    <row r="52" spans="1:28" ht="15.75" thickBot="1">
      <c r="A52" s="2"/>
      <c r="B52" s="2"/>
      <c r="C52" s="3"/>
      <c r="D52" s="18"/>
      <c r="E52" s="4"/>
      <c r="F52" s="105"/>
      <c r="G52" s="4"/>
      <c r="H52" s="4"/>
      <c r="I52" s="4"/>
      <c r="J52" s="5"/>
      <c r="K52" s="4"/>
      <c r="L52" s="4"/>
      <c r="M52" s="4"/>
      <c r="N52" s="35"/>
      <c r="O52" s="87">
        <f t="shared" si="21"/>
        <v>3500</v>
      </c>
      <c r="P52" s="88">
        <f t="shared" si="2"/>
        <v>180</v>
      </c>
      <c r="Q52" s="89">
        <f t="shared" si="22"/>
        <v>3680</v>
      </c>
      <c r="R52" s="89">
        <f t="shared" si="23"/>
        <v>180</v>
      </c>
      <c r="S52" s="90">
        <f t="shared" si="24"/>
        <v>3500</v>
      </c>
      <c r="T52" s="111">
        <f t="shared" si="25"/>
        <v>10.373111654810375</v>
      </c>
      <c r="U52" s="88">
        <f t="shared" si="26"/>
        <v>36305.890791836311</v>
      </c>
      <c r="V52" s="89">
        <f t="shared" si="27"/>
        <v>1141.0422820291412</v>
      </c>
      <c r="W52" s="89">
        <f t="shared" si="28"/>
        <v>37446.933073865453</v>
      </c>
      <c r="X52" s="89">
        <f t="shared" si="29"/>
        <v>180</v>
      </c>
      <c r="Y52" s="90">
        <f t="shared" si="30"/>
        <v>37626.933073865453</v>
      </c>
      <c r="AB52" s="29"/>
    </row>
    <row r="53" spans="1:28" s="29" customFormat="1">
      <c r="A53" s="123">
        <v>11</v>
      </c>
      <c r="B53" s="1">
        <f>B51+7</f>
        <v>44262</v>
      </c>
      <c r="C53" s="24">
        <f>E51+G51-K51</f>
        <v>26923.362051545188</v>
      </c>
      <c r="D53" s="16">
        <f>(weekly_return*no_actual_accs)+(V7*no_shadow_accs)</f>
        <v>952.84852161999163</v>
      </c>
      <c r="E53" s="21">
        <f>C53+D53</f>
        <v>27876.210573165179</v>
      </c>
      <c r="F53" s="106">
        <f>T7</f>
        <v>1.3473830036817991</v>
      </c>
      <c r="G53" s="28"/>
      <c r="H53" s="28"/>
      <c r="I53" s="21">
        <f>E53+G53-H53</f>
        <v>27876.210573165179</v>
      </c>
      <c r="J53" s="27"/>
      <c r="K53" s="27"/>
      <c r="L53" s="25"/>
      <c r="M53" s="21">
        <f>M51+D53+G51</f>
        <v>44316.210573165183</v>
      </c>
      <c r="N53" s="34">
        <f>(M53-(C3+SUM(G3:G51)))/(C3+SUM(G3:G51))</f>
        <v>2.1429936576712896</v>
      </c>
      <c r="O53" s="87">
        <f t="shared" si="21"/>
        <v>3500</v>
      </c>
      <c r="P53" s="88">
        <f t="shared" si="2"/>
        <v>180</v>
      </c>
      <c r="Q53" s="89">
        <f t="shared" si="22"/>
        <v>3680</v>
      </c>
      <c r="R53" s="89">
        <f t="shared" si="23"/>
        <v>180</v>
      </c>
      <c r="S53" s="90">
        <f t="shared" si="24"/>
        <v>3500</v>
      </c>
      <c r="T53" s="111">
        <f t="shared" si="25"/>
        <v>10.750552306818701</v>
      </c>
      <c r="U53" s="88">
        <f t="shared" si="26"/>
        <v>37626.933073865453</v>
      </c>
      <c r="V53" s="89">
        <f t="shared" si="27"/>
        <v>1182.5607537500571</v>
      </c>
      <c r="W53" s="89">
        <f t="shared" si="28"/>
        <v>38809.493827615508</v>
      </c>
      <c r="X53" s="89">
        <f t="shared" si="29"/>
        <v>180</v>
      </c>
      <c r="Y53" s="90">
        <f t="shared" si="30"/>
        <v>38989.493827615508</v>
      </c>
      <c r="Z53" s="75"/>
    </row>
    <row r="54" spans="1:28" s="29" customFormat="1" ht="15.75" thickBot="1">
      <c r="A54" s="124"/>
      <c r="B54" s="1">
        <f>B53+7</f>
        <v>44269</v>
      </c>
      <c r="C54" s="24">
        <f>E53+G53-K53</f>
        <v>27876.210573165179</v>
      </c>
      <c r="D54" s="16">
        <f>(weekly_return*no_actual_accs)+(V8*no_shadow_accs)</f>
        <v>994.10947515661996</v>
      </c>
      <c r="E54" s="25">
        <f>C54+D54</f>
        <v>28870.320048321799</v>
      </c>
      <c r="F54" s="106">
        <f>T8</f>
        <v>1.4411578980832271</v>
      </c>
      <c r="G54" s="28"/>
      <c r="H54" s="28"/>
      <c r="I54" s="25">
        <f>E54+G54-H54</f>
        <v>28870.320048321799</v>
      </c>
      <c r="J54" s="27"/>
      <c r="K54" s="27"/>
      <c r="L54" s="25"/>
      <c r="M54" s="21">
        <f>M53+D54+G53</f>
        <v>45310.320048321802</v>
      </c>
      <c r="N54" s="34">
        <f>(M54-(C3+SUM(G3:G53)))/(C3+SUM(G3:G53))</f>
        <v>2.2134978757675037</v>
      </c>
      <c r="O54" s="91">
        <f t="shared" si="21"/>
        <v>3500</v>
      </c>
      <c r="P54" s="92">
        <f t="shared" si="2"/>
        <v>180</v>
      </c>
      <c r="Q54" s="93">
        <f t="shared" si="22"/>
        <v>3680</v>
      </c>
      <c r="R54" s="93">
        <f t="shared" si="23"/>
        <v>180</v>
      </c>
      <c r="S54" s="94">
        <f t="shared" si="24"/>
        <v>3500</v>
      </c>
      <c r="T54" s="112">
        <f t="shared" si="25"/>
        <v>11.139855379318716</v>
      </c>
      <c r="U54" s="92">
        <f t="shared" si="26"/>
        <v>38989.493827615508</v>
      </c>
      <c r="V54" s="93">
        <f t="shared" si="27"/>
        <v>1225.3840917250589</v>
      </c>
      <c r="W54" s="93">
        <f t="shared" si="28"/>
        <v>40214.877919340564</v>
      </c>
      <c r="X54" s="93">
        <f t="shared" si="29"/>
        <v>180</v>
      </c>
      <c r="Y54" s="94">
        <f t="shared" si="30"/>
        <v>40394.877919340564</v>
      </c>
      <c r="Z54" s="75"/>
    </row>
    <row r="55" spans="1:28" s="29" customFormat="1">
      <c r="A55" s="124"/>
      <c r="B55" s="1">
        <f>B54+7</f>
        <v>44276</v>
      </c>
      <c r="C55" s="24">
        <f>E54+G54-K54</f>
        <v>28870.320048321799</v>
      </c>
      <c r="D55" s="16">
        <f>(weekly_return*no_actual_accs)+(V9*no_shadow_accs)</f>
        <v>1036.667201518685</v>
      </c>
      <c r="E55" s="25">
        <f>C55+D55</f>
        <v>29906.987249840484</v>
      </c>
      <c r="F55" s="106">
        <f>T9</f>
        <v>1.537880003451557</v>
      </c>
      <c r="G55" s="28"/>
      <c r="H55" s="28"/>
      <c r="I55" s="25">
        <f>E55+G55-H55</f>
        <v>29906.987249840484</v>
      </c>
      <c r="J55" s="27"/>
      <c r="K55" s="27"/>
      <c r="L55" s="25"/>
      <c r="M55" s="21">
        <f>M54+D55+G54</f>
        <v>46346.987249840487</v>
      </c>
      <c r="N55" s="34">
        <f>(M55-(C3+SUM(G3:G54)))/(C3+SUM(G3:G54))</f>
        <v>2.2870203723291125</v>
      </c>
      <c r="O55" s="95">
        <f t="shared" si="21"/>
        <v>3500</v>
      </c>
      <c r="P55" s="96">
        <f t="shared" si="2"/>
        <v>180</v>
      </c>
      <c r="Q55" s="85">
        <f t="shared" si="22"/>
        <v>3680</v>
      </c>
      <c r="R55" s="85">
        <f t="shared" si="23"/>
        <v>180</v>
      </c>
      <c r="S55" s="86">
        <f t="shared" si="24"/>
        <v>3500</v>
      </c>
      <c r="T55" s="110">
        <f t="shared" si="25"/>
        <v>11.541393691240161</v>
      </c>
      <c r="U55" s="96">
        <f t="shared" si="26"/>
        <v>40394.877919340564</v>
      </c>
      <c r="V55" s="85">
        <f t="shared" si="27"/>
        <v>1269.5533060364178</v>
      </c>
      <c r="W55" s="85">
        <f t="shared" si="28"/>
        <v>41664.431225376982</v>
      </c>
      <c r="X55" s="85">
        <f t="shared" si="29"/>
        <v>180</v>
      </c>
      <c r="Y55" s="86">
        <f t="shared" si="30"/>
        <v>41844.431225376982</v>
      </c>
      <c r="Z55" s="75"/>
    </row>
    <row r="56" spans="1:28" s="29" customFormat="1" ht="15.75" thickBot="1">
      <c r="A56" s="125"/>
      <c r="B56" s="1">
        <f>B55+7</f>
        <v>44283</v>
      </c>
      <c r="C56" s="24">
        <f>E55+G55-K55</f>
        <v>29906.987249840484</v>
      </c>
      <c r="D56" s="16">
        <f>(weekly_return*no_actual_accs)+(V10*no_shadow_accs)</f>
        <v>1080.5624564235582</v>
      </c>
      <c r="E56" s="25">
        <f>C56+D56</f>
        <v>30987.549706264042</v>
      </c>
      <c r="F56" s="106">
        <f>T10</f>
        <v>1.6376419464171774</v>
      </c>
      <c r="G56" s="30"/>
      <c r="H56" s="30"/>
      <c r="I56" s="25">
        <f>E56+G56-H56</f>
        <v>30987.549706264042</v>
      </c>
      <c r="J56" s="31"/>
      <c r="K56" s="27"/>
      <c r="L56" s="25"/>
      <c r="M56" s="21">
        <f>M55+D56+G55</f>
        <v>47427.549706264042</v>
      </c>
      <c r="N56" s="34">
        <f>(M56-(C3+SUM(G3:G55)))/(C3+SUM(G3:G55))</f>
        <v>2.363656007536457</v>
      </c>
      <c r="O56" s="87">
        <f t="shared" si="21"/>
        <v>3500</v>
      </c>
      <c r="P56" s="88">
        <f t="shared" si="2"/>
        <v>180</v>
      </c>
      <c r="Q56" s="89">
        <f t="shared" si="22"/>
        <v>3680</v>
      </c>
      <c r="R56" s="89">
        <f t="shared" si="23"/>
        <v>180</v>
      </c>
      <c r="S56" s="90">
        <f t="shared" si="24"/>
        <v>3500</v>
      </c>
      <c r="T56" s="111">
        <f t="shared" si="25"/>
        <v>11.955551778679137</v>
      </c>
      <c r="U56" s="88">
        <f t="shared" si="26"/>
        <v>41844.431225376982</v>
      </c>
      <c r="V56" s="89">
        <f t="shared" si="27"/>
        <v>1315.1106956547051</v>
      </c>
      <c r="W56" s="89">
        <f t="shared" si="28"/>
        <v>43159.54192103169</v>
      </c>
      <c r="X56" s="89">
        <f t="shared" si="29"/>
        <v>180</v>
      </c>
      <c r="Y56" s="90">
        <f t="shared" si="30"/>
        <v>43339.54192103169</v>
      </c>
      <c r="Z56" s="75"/>
    </row>
    <row r="57" spans="1:28" ht="15.75" thickBot="1">
      <c r="A57" s="2"/>
      <c r="B57" s="2"/>
      <c r="C57" s="3"/>
      <c r="D57" s="18"/>
      <c r="E57" s="4"/>
      <c r="F57" s="105"/>
      <c r="G57" s="4"/>
      <c r="H57" s="4"/>
      <c r="I57" s="4"/>
      <c r="J57" s="5"/>
      <c r="K57" s="4"/>
      <c r="L57" s="4"/>
      <c r="M57" s="4"/>
      <c r="N57" s="35"/>
      <c r="O57" s="87">
        <f t="shared" si="21"/>
        <v>3500</v>
      </c>
      <c r="P57" s="88">
        <f t="shared" si="2"/>
        <v>180</v>
      </c>
      <c r="Q57" s="89">
        <f t="shared" si="22"/>
        <v>3680</v>
      </c>
      <c r="R57" s="89">
        <f t="shared" si="23"/>
        <v>180</v>
      </c>
      <c r="S57" s="90">
        <f t="shared" si="24"/>
        <v>3500</v>
      </c>
      <c r="T57" s="111">
        <f t="shared" si="25"/>
        <v>12.382726263151911</v>
      </c>
      <c r="U57" s="88">
        <f t="shared" si="26"/>
        <v>43339.54192103169</v>
      </c>
      <c r="V57" s="89">
        <f t="shared" si="27"/>
        <v>1362.0998889467103</v>
      </c>
      <c r="W57" s="89">
        <f t="shared" si="28"/>
        <v>44701.641809978399</v>
      </c>
      <c r="X57" s="89">
        <f t="shared" si="29"/>
        <v>180</v>
      </c>
      <c r="Y57" s="90">
        <f t="shared" si="30"/>
        <v>44881.641809978399</v>
      </c>
    </row>
    <row r="58" spans="1:28" s="29" customFormat="1" ht="15.75" thickBot="1">
      <c r="A58" s="123">
        <v>12</v>
      </c>
      <c r="B58" s="1">
        <f>B56+7</f>
        <v>44290</v>
      </c>
      <c r="C58" s="24">
        <f>E56+G56-K56</f>
        <v>30987.549706264042</v>
      </c>
      <c r="D58" s="16">
        <f>(weekly_return*no_actual_accs)+(V11*no_shadow_accs)</f>
        <v>1125.8372764825842</v>
      </c>
      <c r="E58" s="21">
        <f>C58+D58</f>
        <v>32113.386982746626</v>
      </c>
      <c r="F58" s="106">
        <f>T11</f>
        <v>1.7405392647331459</v>
      </c>
      <c r="G58" s="28"/>
      <c r="H58" s="28"/>
      <c r="I58" s="21">
        <f>E58+G58-H58</f>
        <v>32113.386982746626</v>
      </c>
      <c r="J58" s="27"/>
      <c r="K58" s="27">
        <f>IF(E58&gt;C58,E58*0.013,0)</f>
        <v>417.47403077570613</v>
      </c>
      <c r="L58" s="25"/>
      <c r="M58" s="21">
        <f>M56+D58+G56</f>
        <v>48553.386982746626</v>
      </c>
      <c r="N58" s="34">
        <f>(M58-(C3+SUM(G3:G56)))/(C3+SUM(G3:G56))</f>
        <v>2.4435026228898318</v>
      </c>
      <c r="O58" s="91">
        <f t="shared" si="21"/>
        <v>3500</v>
      </c>
      <c r="P58" s="92">
        <f t="shared" si="2"/>
        <v>180</v>
      </c>
      <c r="Q58" s="93">
        <f t="shared" si="22"/>
        <v>3680</v>
      </c>
      <c r="R58" s="93">
        <f t="shared" si="23"/>
        <v>180</v>
      </c>
      <c r="S58" s="94">
        <f t="shared" si="24"/>
        <v>3500</v>
      </c>
      <c r="T58" s="112">
        <f t="shared" si="25"/>
        <v>12.823326231422399</v>
      </c>
      <c r="U58" s="92">
        <f t="shared" si="26"/>
        <v>44881.641809978399</v>
      </c>
      <c r="V58" s="93">
        <f t="shared" si="27"/>
        <v>1410.565885456464</v>
      </c>
      <c r="W58" s="93">
        <f t="shared" si="28"/>
        <v>46292.207695434859</v>
      </c>
      <c r="X58" s="93">
        <f t="shared" si="29"/>
        <v>180</v>
      </c>
      <c r="Y58" s="94">
        <f t="shared" si="30"/>
        <v>46472.207695434859</v>
      </c>
      <c r="Z58" s="75"/>
    </row>
    <row r="59" spans="1:28" s="29" customFormat="1">
      <c r="A59" s="124"/>
      <c r="B59" s="1">
        <f>B58+7</f>
        <v>44297</v>
      </c>
      <c r="C59" s="24">
        <f>E58+G58-K58</f>
        <v>31695.91295197092</v>
      </c>
      <c r="D59" s="16">
        <f>(weekly_return*no_actual_accs)+(V12*no_shadow_accs)</f>
        <v>1172.5350194577511</v>
      </c>
      <c r="E59" s="25">
        <f>C59+D59</f>
        <v>32868.447971428672</v>
      </c>
      <c r="F59" s="106">
        <f>T12</f>
        <v>1.8466704987676161</v>
      </c>
      <c r="G59" s="28"/>
      <c r="H59" s="28"/>
      <c r="I59" s="25">
        <f>E59+G59-H59</f>
        <v>32868.447971428672</v>
      </c>
      <c r="J59" s="27"/>
      <c r="K59" s="27">
        <f>IF(E59&gt;C59,E59*0.013,0)</f>
        <v>427.28982362857272</v>
      </c>
      <c r="L59" s="25"/>
      <c r="M59" s="21">
        <f>M58+D59+G58</f>
        <v>49725.922002204374</v>
      </c>
      <c r="N59" s="34">
        <f>(M59-(C3+SUM(G3:G58)))/(C3+SUM(G3:G58))</f>
        <v>2.5266611349081116</v>
      </c>
      <c r="O59" s="95">
        <f t="shared" si="21"/>
        <v>3500</v>
      </c>
      <c r="P59" s="96">
        <f t="shared" si="2"/>
        <v>180</v>
      </c>
      <c r="Q59" s="85">
        <f t="shared" si="22"/>
        <v>3680</v>
      </c>
      <c r="R59" s="85">
        <f t="shared" si="23"/>
        <v>180</v>
      </c>
      <c r="S59" s="86">
        <f t="shared" si="24"/>
        <v>3500</v>
      </c>
      <c r="T59" s="110">
        <f t="shared" si="25"/>
        <v>13.277773627267102</v>
      </c>
      <c r="U59" s="96">
        <f t="shared" si="26"/>
        <v>46472.207695434859</v>
      </c>
      <c r="V59" s="85">
        <f t="shared" si="27"/>
        <v>1460.5550989993812</v>
      </c>
      <c r="W59" s="85">
        <f t="shared" si="28"/>
        <v>47932.762794434238</v>
      </c>
      <c r="X59" s="85">
        <f t="shared" si="29"/>
        <v>180</v>
      </c>
      <c r="Y59" s="86">
        <f t="shared" si="30"/>
        <v>48112.762794434238</v>
      </c>
      <c r="Z59" s="75"/>
    </row>
    <row r="60" spans="1:28" s="29" customFormat="1">
      <c r="A60" s="124"/>
      <c r="B60" s="1">
        <f>B59+7</f>
        <v>44304</v>
      </c>
      <c r="C60" s="24">
        <f>E59+G59-K59</f>
        <v>32441.158147800099</v>
      </c>
      <c r="D60" s="16">
        <f>(weekly_return*no_actual_accs)+(V13*no_shadow_accs)</f>
        <v>1220.7004057835661</v>
      </c>
      <c r="E60" s="25">
        <f>C60+D60</f>
        <v>33661.858553583668</v>
      </c>
      <c r="F60" s="106">
        <f>T13</f>
        <v>1.9561372858717412</v>
      </c>
      <c r="G60" s="28"/>
      <c r="H60" s="28"/>
      <c r="I60" s="25">
        <f>E60+G60-H60</f>
        <v>33661.858553583668</v>
      </c>
      <c r="J60" s="27"/>
      <c r="K60" s="27">
        <f>IF(E60&gt;C60,E60*0.013,0)</f>
        <v>437.60416119658765</v>
      </c>
      <c r="L60" s="25"/>
      <c r="M60" s="21">
        <f>M59+D60+G59</f>
        <v>50946.622407987939</v>
      </c>
      <c r="N60" s="34">
        <f>(M60-(C3+SUM(G3:G59)))/(C3+SUM(G3:G59))</f>
        <v>2.6132356317721941</v>
      </c>
      <c r="O60" s="87">
        <f t="shared" si="21"/>
        <v>3500</v>
      </c>
      <c r="P60" s="88">
        <f t="shared" si="2"/>
        <v>180</v>
      </c>
      <c r="Q60" s="89">
        <f t="shared" si="22"/>
        <v>3680</v>
      </c>
      <c r="R60" s="89">
        <f t="shared" si="23"/>
        <v>180</v>
      </c>
      <c r="S60" s="90">
        <f t="shared" si="24"/>
        <v>3500</v>
      </c>
      <c r="T60" s="111">
        <f t="shared" si="25"/>
        <v>13.74650365555264</v>
      </c>
      <c r="U60" s="88">
        <f t="shared" si="26"/>
        <v>48112.762794434238</v>
      </c>
      <c r="V60" s="89">
        <f t="shared" si="27"/>
        <v>1512.1154021107905</v>
      </c>
      <c r="W60" s="89">
        <f t="shared" si="28"/>
        <v>49624.878196545033</v>
      </c>
      <c r="X60" s="89">
        <f t="shared" si="29"/>
        <v>180</v>
      </c>
      <c r="Y60" s="90">
        <f t="shared" si="30"/>
        <v>49804.878196545033</v>
      </c>
      <c r="Z60" s="75"/>
    </row>
    <row r="61" spans="1:28" s="29" customFormat="1" ht="15.75" thickBot="1">
      <c r="A61" s="125"/>
      <c r="B61" s="1">
        <f>B60+7</f>
        <v>44311</v>
      </c>
      <c r="C61" s="24">
        <f>E60+G60-K60</f>
        <v>33224.254392387083</v>
      </c>
      <c r="D61" s="16">
        <f>(weekly_return*no_actual_accs)+(V14*no_shadow_accs)</f>
        <v>1270.3795613939067</v>
      </c>
      <c r="E61" s="25">
        <f>C61+D61</f>
        <v>34494.633953780991</v>
      </c>
      <c r="F61" s="106">
        <f>T14</f>
        <v>2.0690444577134244</v>
      </c>
      <c r="G61" s="30"/>
      <c r="H61" s="30"/>
      <c r="I61" s="25">
        <f>E61+G61-H61</f>
        <v>34494.633953780991</v>
      </c>
      <c r="J61" s="31"/>
      <c r="K61" s="27">
        <f>IF(E61&gt;C61,E61*0.013,0)</f>
        <v>448.43024139915286</v>
      </c>
      <c r="L61" s="25">
        <f>L56+SUM(K58:K61)</f>
        <v>1730.7982570000195</v>
      </c>
      <c r="M61" s="21">
        <f>M60+D61+G60</f>
        <v>52217.001969381847</v>
      </c>
      <c r="N61" s="34">
        <f>(M61-(C3+SUM(G3:G60)))/(C3+SUM(G3:G60))</f>
        <v>2.7033334730058045</v>
      </c>
      <c r="O61" s="87">
        <f t="shared" si="21"/>
        <v>3500</v>
      </c>
      <c r="P61" s="88">
        <f t="shared" si="2"/>
        <v>180</v>
      </c>
      <c r="Q61" s="89">
        <f t="shared" si="22"/>
        <v>3680</v>
      </c>
      <c r="R61" s="89">
        <f t="shared" si="23"/>
        <v>180</v>
      </c>
      <c r="S61" s="90">
        <f t="shared" si="24"/>
        <v>3500</v>
      </c>
      <c r="T61" s="111">
        <f t="shared" si="25"/>
        <v>14.229965199012867</v>
      </c>
      <c r="U61" s="88">
        <f t="shared" si="26"/>
        <v>49804.878196545033</v>
      </c>
      <c r="V61" s="89">
        <f t="shared" si="27"/>
        <v>1565.2961718914153</v>
      </c>
      <c r="W61" s="89">
        <f t="shared" si="28"/>
        <v>51370.174368436448</v>
      </c>
      <c r="X61" s="89">
        <f t="shared" si="29"/>
        <v>180</v>
      </c>
      <c r="Y61" s="90">
        <f t="shared" si="30"/>
        <v>51550.174368436448</v>
      </c>
      <c r="Z61" s="75"/>
    </row>
    <row r="62" spans="1:28" ht="15.75" thickBot="1">
      <c r="A62" s="2"/>
      <c r="B62" s="2"/>
      <c r="C62" s="3"/>
      <c r="D62" s="18"/>
      <c r="E62" s="4"/>
      <c r="F62" s="105"/>
      <c r="G62" s="4"/>
      <c r="H62" s="4"/>
      <c r="I62" s="4"/>
      <c r="J62" s="5"/>
      <c r="K62" s="4"/>
      <c r="L62" s="4"/>
      <c r="M62" s="4"/>
      <c r="N62" s="35"/>
      <c r="O62" s="91">
        <f t="shared" si="21"/>
        <v>3500</v>
      </c>
      <c r="P62" s="92">
        <f t="shared" si="2"/>
        <v>180</v>
      </c>
      <c r="Q62" s="93">
        <f t="shared" si="22"/>
        <v>3680</v>
      </c>
      <c r="R62" s="93">
        <f t="shared" si="23"/>
        <v>180</v>
      </c>
      <c r="S62" s="94">
        <f t="shared" si="24"/>
        <v>3500</v>
      </c>
      <c r="T62" s="112">
        <f t="shared" si="25"/>
        <v>14.7286212481247</v>
      </c>
      <c r="U62" s="92">
        <f t="shared" si="26"/>
        <v>51550.174368436448</v>
      </c>
      <c r="V62" s="93">
        <f t="shared" si="27"/>
        <v>1620.1483372937171</v>
      </c>
      <c r="W62" s="93">
        <f t="shared" si="28"/>
        <v>53170.322705730163</v>
      </c>
      <c r="X62" s="93">
        <f t="shared" si="29"/>
        <v>180</v>
      </c>
      <c r="Y62" s="94">
        <f t="shared" si="30"/>
        <v>53350.322705730163</v>
      </c>
    </row>
    <row r="63" spans="1:28" s="29" customFormat="1">
      <c r="A63" s="123">
        <v>13</v>
      </c>
      <c r="B63" s="1">
        <f>B61+7</f>
        <v>44318</v>
      </c>
      <c r="C63" s="24">
        <f>E61+G61-K61</f>
        <v>34046.203712381837</v>
      </c>
      <c r="D63" s="16">
        <f>(weekly_return*no_actual_accs)+(V15*no_shadow_accs)</f>
        <v>1321.6200618948583</v>
      </c>
      <c r="E63" s="21">
        <f>C63+D63</f>
        <v>35367.823774276694</v>
      </c>
      <c r="F63" s="106">
        <f>T15</f>
        <v>2.1855001406701322</v>
      </c>
      <c r="G63" s="28"/>
      <c r="H63" s="28"/>
      <c r="I63" s="21">
        <f>E63+G63-H63</f>
        <v>35367.823774276694</v>
      </c>
      <c r="J63" s="27"/>
      <c r="K63" s="27">
        <f>IF(E63&gt;C63,E63*0.013,0)</f>
        <v>459.781709065597</v>
      </c>
      <c r="L63" s="25"/>
      <c r="M63" s="21">
        <f>M61+D63+G61</f>
        <v>53538.622031276704</v>
      </c>
      <c r="N63" s="34">
        <f>(M63-(C3+SUM(G3:G61)))/(C3+SUM(G3:G61))</f>
        <v>2.7970653922891278</v>
      </c>
      <c r="O63" s="73"/>
      <c r="P63"/>
      <c r="Q63"/>
      <c r="R63"/>
      <c r="S63"/>
      <c r="T63" s="108"/>
      <c r="U63"/>
      <c r="V63"/>
      <c r="W63"/>
      <c r="X63"/>
      <c r="Y63"/>
      <c r="Z63" s="75"/>
    </row>
    <row r="64" spans="1:28" s="29" customFormat="1">
      <c r="A64" s="124"/>
      <c r="B64" s="1">
        <f>B63+7</f>
        <v>44325</v>
      </c>
      <c r="C64" s="24">
        <f>E63+G63-K63</f>
        <v>34908.042065211099</v>
      </c>
      <c r="D64" s="16">
        <f>(weekly_return*no_actual_accs)+(V16*no_shadow_accs)</f>
        <v>1374.4709781258393</v>
      </c>
      <c r="E64" s="25">
        <f>C64+D64</f>
        <v>36282.513043336941</v>
      </c>
      <c r="F64" s="106">
        <f>T16</f>
        <v>2.3056158593769078</v>
      </c>
      <c r="G64" s="28"/>
      <c r="H64" s="28"/>
      <c r="I64" s="25">
        <f>E64+G64-H64</f>
        <v>36282.513043336941</v>
      </c>
      <c r="J64" s="27"/>
      <c r="K64" s="27">
        <f>IF(E64&gt;C64,E64*0.013,0)</f>
        <v>471.67266956338023</v>
      </c>
      <c r="L64" s="25"/>
      <c r="M64" s="21">
        <f>M63+D64+G63</f>
        <v>54913.093009402546</v>
      </c>
      <c r="N64" s="34">
        <f>(M64-(C3+SUM(G3:G63)))/(C3+SUM(G3:G63))</f>
        <v>2.8945456035037265</v>
      </c>
      <c r="O64" s="73"/>
      <c r="P64"/>
      <c r="Q64"/>
      <c r="R64"/>
      <c r="S64"/>
      <c r="T64" s="108"/>
      <c r="U64"/>
      <c r="V64"/>
      <c r="W64"/>
      <c r="X64"/>
      <c r="Y64"/>
      <c r="Z64" s="75"/>
    </row>
    <row r="65" spans="1:26" s="29" customFormat="1">
      <c r="A65" s="124"/>
      <c r="B65" s="1">
        <f>B64+7</f>
        <v>44332</v>
      </c>
      <c r="C65" s="24">
        <f>E64+G64-K64</f>
        <v>35810.840373773564</v>
      </c>
      <c r="D65" s="16">
        <f>(weekly_return*no_actual_accs)+(V17*no_shadow_accs)</f>
        <v>1428.9829231526514</v>
      </c>
      <c r="E65" s="25">
        <f>C65+D65</f>
        <v>37239.823296926217</v>
      </c>
      <c r="F65" s="106">
        <f>T17</f>
        <v>2.4295066435287533</v>
      </c>
      <c r="G65" s="28"/>
      <c r="H65" s="28"/>
      <c r="I65" s="25">
        <f>E65+G65-H65</f>
        <v>37239.823296926217</v>
      </c>
      <c r="J65" s="27"/>
      <c r="K65" s="27">
        <f>IF(E65&gt;C65,E65*0.013,0)</f>
        <v>484.11770286004082</v>
      </c>
      <c r="L65" s="25"/>
      <c r="M65" s="21">
        <f>M64+D65+G64</f>
        <v>56342.075932555199</v>
      </c>
      <c r="N65" s="34">
        <f>(M65-(C3+SUM(G3:G64)))/(C3+SUM(G3:G64))</f>
        <v>2.9958919101102977</v>
      </c>
      <c r="O65" s="73"/>
      <c r="P65"/>
      <c r="Q65"/>
      <c r="R65"/>
      <c r="S65"/>
      <c r="T65" s="108"/>
      <c r="U65"/>
      <c r="V65"/>
      <c r="W65"/>
      <c r="X65"/>
      <c r="Y65"/>
      <c r="Z65" s="75"/>
    </row>
    <row r="66" spans="1:26" s="29" customFormat="1" ht="15.75" thickBot="1">
      <c r="A66" s="125"/>
      <c r="B66" s="6">
        <f>B65+7</f>
        <v>44339</v>
      </c>
      <c r="C66" s="24">
        <f>E65+G65-K65</f>
        <v>36755.705594066174</v>
      </c>
      <c r="D66" s="16">
        <f>(weekly_return*no_actual_accs)+(V18*no_shadow_accs)</f>
        <v>1485.2081007374493</v>
      </c>
      <c r="E66" s="25">
        <f>C66+D66</f>
        <v>38240.913694803625</v>
      </c>
      <c r="F66" s="106">
        <f>T18</f>
        <v>2.5572911380396572</v>
      </c>
      <c r="G66" s="30"/>
      <c r="H66" s="30"/>
      <c r="I66" s="25">
        <f>E66+G66-H66</f>
        <v>38240.913694803625</v>
      </c>
      <c r="J66" s="31"/>
      <c r="K66" s="27">
        <f>IF(E66&gt;C66,E66*0.013,0)</f>
        <v>497.1318780324471</v>
      </c>
      <c r="L66" s="25">
        <f>L61+SUM(K63:K66)</f>
        <v>3643.5022165214846</v>
      </c>
      <c r="M66" s="21">
        <f>M65+D66+G65</f>
        <v>57827.28403329265</v>
      </c>
      <c r="N66" s="34">
        <f>(M66-(C3+SUM(G3:G65)))/(C3+SUM(G3:G65))</f>
        <v>3.1012258179640178</v>
      </c>
      <c r="O66" s="73"/>
      <c r="P66"/>
      <c r="Q66"/>
      <c r="R66"/>
      <c r="S66"/>
      <c r="T66" s="108"/>
      <c r="U66"/>
      <c r="V66"/>
      <c r="W66"/>
      <c r="X66"/>
      <c r="Y66"/>
      <c r="Z66" s="75"/>
    </row>
    <row r="67" spans="1:26" ht="15.75" thickBot="1">
      <c r="A67" s="2"/>
      <c r="B67" s="2"/>
      <c r="C67" s="3"/>
      <c r="D67" s="18"/>
      <c r="E67" s="4"/>
      <c r="F67" s="105"/>
      <c r="G67" s="4"/>
      <c r="H67" s="4"/>
      <c r="I67" s="4"/>
      <c r="J67" s="5"/>
      <c r="K67" s="4"/>
      <c r="L67" s="4"/>
      <c r="M67" s="4"/>
      <c r="N67" s="35"/>
    </row>
    <row r="68" spans="1:26" s="29" customFormat="1">
      <c r="A68" s="123">
        <v>14</v>
      </c>
      <c r="B68" s="1">
        <f>B66+7</f>
        <v>44346</v>
      </c>
      <c r="C68" s="24">
        <f>E66+G66-K66</f>
        <v>37743.781816771181</v>
      </c>
      <c r="D68" s="16">
        <f>(weekly_return*no_actual_accs)+(V19*no_shadow_accs)</f>
        <v>1543.2003553320546</v>
      </c>
      <c r="E68" s="21">
        <f>C68+D68</f>
        <v>39286.982172103235</v>
      </c>
      <c r="F68" s="106">
        <f>T19</f>
        <v>2.6890917166637607</v>
      </c>
      <c r="G68" s="28"/>
      <c r="H68" s="28"/>
      <c r="I68" s="21">
        <f>E68+G68-H68</f>
        <v>39286.982172103235</v>
      </c>
      <c r="J68" s="27"/>
      <c r="K68" s="27">
        <f>IF(E68&gt;C68,E68*0.013,0)</f>
        <v>510.73076823734203</v>
      </c>
      <c r="L68" s="25"/>
      <c r="M68" s="21">
        <f>M66+D68+G66</f>
        <v>59370.484388624704</v>
      </c>
      <c r="N68" s="34">
        <f>(M68-(C3+SUM(G3:G66)))/(C3+SUM(G3:G66))</f>
        <v>3.2106726516755111</v>
      </c>
      <c r="O68" s="73"/>
      <c r="P68"/>
      <c r="Q68"/>
      <c r="R68"/>
      <c r="S68"/>
      <c r="T68" s="108"/>
      <c r="U68"/>
      <c r="V68"/>
      <c r="W68"/>
      <c r="X68"/>
      <c r="Y68"/>
      <c r="Z68" s="75"/>
    </row>
    <row r="69" spans="1:26" s="29" customFormat="1">
      <c r="A69" s="124"/>
      <c r="B69" s="1">
        <f>B68+7</f>
        <v>44353</v>
      </c>
      <c r="C69" s="24">
        <f>E68+G68-K68</f>
        <v>38776.251403865892</v>
      </c>
      <c r="D69" s="16">
        <f>(weekly_return*no_actual_accs)+(V20*no_shadow_accs)</f>
        <v>1603.0152236424906</v>
      </c>
      <c r="E69" s="25">
        <f>C69+D69</f>
        <v>40379.266627508383</v>
      </c>
      <c r="F69" s="106">
        <f>T20</f>
        <v>2.8250345991874788</v>
      </c>
      <c r="G69" s="28"/>
      <c r="H69" s="28"/>
      <c r="I69" s="25">
        <f>E69+G69-H69</f>
        <v>40379.266627508383</v>
      </c>
      <c r="J69" s="27"/>
      <c r="K69" s="27">
        <f>IF(E69&gt;C69,E69*0.013,0)</f>
        <v>524.93046615760898</v>
      </c>
      <c r="L69" s="25"/>
      <c r="M69" s="21">
        <f>M68+D69+G68</f>
        <v>60973.499612267195</v>
      </c>
      <c r="N69" s="34">
        <f>(M69-(C3+SUM(G3:G68)))/(C3+SUM(G3:G68))</f>
        <v>3.3243616746288791</v>
      </c>
      <c r="O69" s="73"/>
      <c r="P69"/>
      <c r="Q69"/>
      <c r="R69"/>
      <c r="S69"/>
      <c r="T69" s="108"/>
      <c r="U69"/>
      <c r="V69"/>
      <c r="W69"/>
      <c r="X69"/>
      <c r="Y69"/>
      <c r="Z69" s="75"/>
    </row>
    <row r="70" spans="1:26" s="29" customFormat="1">
      <c r="A70" s="124"/>
      <c r="B70" s="1">
        <f>B69+7</f>
        <v>44360</v>
      </c>
      <c r="C70" s="24">
        <f>E69+G69-K69</f>
        <v>39854.336161350773</v>
      </c>
      <c r="D70" s="16">
        <f>(weekly_return*no_actual_accs)+(V21*no_shadow_accs)</f>
        <v>1664.7099878141119</v>
      </c>
      <c r="E70" s="25">
        <f>C70+D70</f>
        <v>41519.046149164882</v>
      </c>
      <c r="F70" s="106">
        <f>T21</f>
        <v>2.9652499723047998</v>
      </c>
      <c r="G70" s="28"/>
      <c r="H70" s="28"/>
      <c r="I70" s="25">
        <f>E70+G70-H70</f>
        <v>41519.046149164882</v>
      </c>
      <c r="J70" s="27"/>
      <c r="K70" s="27">
        <f>IF(E70&gt;C70,E70*0.013,0)</f>
        <v>539.74759993914347</v>
      </c>
      <c r="L70" s="25"/>
      <c r="M70" s="21">
        <f>M69+D70+G69</f>
        <v>62638.209600081304</v>
      </c>
      <c r="N70" s="34">
        <f>(M70-(C3+SUM(G3:G69)))/(C3+SUM(G3:G69))</f>
        <v>3.4424262127717236</v>
      </c>
      <c r="O70" s="73"/>
      <c r="P70"/>
      <c r="Q70"/>
      <c r="R70"/>
      <c r="S70"/>
      <c r="T70" s="108"/>
      <c r="U70"/>
      <c r="V70"/>
      <c r="W70"/>
      <c r="X70"/>
      <c r="Y70"/>
      <c r="Z70" s="75"/>
    </row>
    <row r="71" spans="1:26" s="29" customFormat="1" ht="15.75" thickBot="1">
      <c r="A71" s="125"/>
      <c r="B71" s="6">
        <f>B70+7</f>
        <v>44367</v>
      </c>
      <c r="C71" s="24">
        <f>E70+G70-K70</f>
        <v>40979.298549225736</v>
      </c>
      <c r="D71" s="16">
        <f>(weekly_return*no_actual_accs)+(V22*no_shadow_accs)</f>
        <v>1728.3437302882696</v>
      </c>
      <c r="E71" s="25">
        <f>C71+D71</f>
        <v>42707.642279514002</v>
      </c>
      <c r="F71" s="106">
        <f>T22</f>
        <v>3.1098721142915218</v>
      </c>
      <c r="G71" s="30"/>
      <c r="H71" s="30"/>
      <c r="I71" s="25">
        <f>E71+G71-H71</f>
        <v>42707.642279514002</v>
      </c>
      <c r="J71" s="31"/>
      <c r="K71" s="27">
        <f>IF(E71&gt;C71,E71*0.013,0)</f>
        <v>555.199349633682</v>
      </c>
      <c r="L71" s="25">
        <f>L66+SUM(K68:K71)</f>
        <v>5774.1104004892604</v>
      </c>
      <c r="M71" s="21">
        <f>M70+D71+G70</f>
        <v>64366.55333036957</v>
      </c>
      <c r="N71" s="34">
        <f>(M71-(C3+SUM(G3:G70)))/(C3+SUM(G3:G70))</f>
        <v>3.5650037822957144</v>
      </c>
      <c r="O71" s="73"/>
      <c r="P71"/>
      <c r="Q71"/>
      <c r="R71"/>
      <c r="S71"/>
      <c r="T71" s="108"/>
      <c r="U71"/>
      <c r="V71"/>
      <c r="W71"/>
      <c r="X71"/>
      <c r="Y71"/>
      <c r="Z71" s="75"/>
    </row>
    <row r="72" spans="1:26" ht="15.75" thickBot="1">
      <c r="A72" s="2"/>
      <c r="B72" s="2"/>
      <c r="C72" s="3"/>
      <c r="D72" s="18"/>
      <c r="E72" s="4"/>
      <c r="F72" s="105"/>
      <c r="G72" s="4"/>
      <c r="H72" s="4"/>
      <c r="I72" s="4"/>
      <c r="J72" s="5"/>
      <c r="K72" s="4"/>
      <c r="L72" s="4"/>
      <c r="M72" s="4"/>
      <c r="N72" s="35"/>
    </row>
    <row r="73" spans="1:26" s="29" customFormat="1">
      <c r="A73" s="123">
        <v>15</v>
      </c>
      <c r="B73" s="1">
        <f>B71+7</f>
        <v>44374</v>
      </c>
      <c r="C73" s="24">
        <f>E71+G71-K71</f>
        <v>42152.442929880322</v>
      </c>
      <c r="D73" s="16">
        <f>(weekly_return*no_actual_accs)+(V23*no_shadow_accs)</f>
        <v>1793.9773903830437</v>
      </c>
      <c r="E73" s="21">
        <f>C73+D73</f>
        <v>43946.420320263365</v>
      </c>
      <c r="F73" s="106">
        <f>T23</f>
        <v>3.2590395235978264</v>
      </c>
      <c r="G73" s="28"/>
      <c r="H73" s="28"/>
      <c r="I73" s="21">
        <f>E73+G73-H73</f>
        <v>43946.420320263365</v>
      </c>
      <c r="J73" s="27"/>
      <c r="K73" s="27">
        <f>IF(E73&gt;C73,E73*0.013,0)</f>
        <v>571.30346416342377</v>
      </c>
      <c r="L73" s="25"/>
      <c r="M73" s="21">
        <f>M71+D73+G71</f>
        <v>66160.53072075262</v>
      </c>
      <c r="N73" s="34">
        <f>(M73-(C3+SUM(G3:G71)))/(C3+SUM(G3:G71))</f>
        <v>3.6922362213299729</v>
      </c>
      <c r="O73" s="73"/>
      <c r="P73"/>
      <c r="Q73"/>
      <c r="R73"/>
      <c r="S73"/>
      <c r="T73" s="108"/>
      <c r="U73"/>
      <c r="V73"/>
      <c r="W73"/>
      <c r="X73"/>
      <c r="Y73"/>
      <c r="Z73" s="75"/>
    </row>
    <row r="74" spans="1:26" s="29" customFormat="1">
      <c r="A74" s="124"/>
      <c r="B74" s="1">
        <f>B73+7</f>
        <v>44381</v>
      </c>
      <c r="C74" s="24">
        <f>E73+G73-K73</f>
        <v>43375.116856099943</v>
      </c>
      <c r="D74" s="16">
        <f>(weekly_return*no_actual_accs)+(V24*no_shadow_accs)</f>
        <v>1861.673822652225</v>
      </c>
      <c r="E74" s="25">
        <f>C74+D74</f>
        <v>45236.790678752172</v>
      </c>
      <c r="F74" s="106">
        <f>T24</f>
        <v>3.4128950514823293</v>
      </c>
      <c r="G74" s="28"/>
      <c r="H74" s="28"/>
      <c r="I74" s="25">
        <f>E74+G74-H74</f>
        <v>45236.790678752172</v>
      </c>
      <c r="J74" s="27"/>
      <c r="K74" s="27">
        <f>IF(E74&gt;C74,E74*0.013,0)</f>
        <v>588.07827882377819</v>
      </c>
      <c r="L74" s="25"/>
      <c r="M74" s="21">
        <f>M73+D74+G73</f>
        <v>68022.204543404849</v>
      </c>
      <c r="N74" s="34">
        <f>(M74-(C3+SUM(G3:G73)))/(C3+SUM(G3:G73))</f>
        <v>3.8242698257733934</v>
      </c>
      <c r="O74" s="73"/>
      <c r="P74"/>
      <c r="Q74"/>
      <c r="R74"/>
      <c r="S74"/>
      <c r="T74" s="108"/>
      <c r="U74"/>
      <c r="V74"/>
      <c r="W74"/>
      <c r="X74"/>
      <c r="Y74"/>
      <c r="Z74" s="75"/>
    </row>
    <row r="75" spans="1:26" s="29" customFormat="1">
      <c r="A75" s="124"/>
      <c r="B75" s="1">
        <f>B74+7</f>
        <v>44388</v>
      </c>
      <c r="C75" s="24">
        <f>E74+G74-K74</f>
        <v>44648.712399928394</v>
      </c>
      <c r="D75" s="16">
        <f>(weekly_return*no_actual_accs)+(V25*no_shadow_accs)</f>
        <v>1931.4978570784378</v>
      </c>
      <c r="E75" s="25">
        <f>C75+D75</f>
        <v>46580.210257006831</v>
      </c>
      <c r="F75" s="106">
        <f>T25</f>
        <v>3.5715860388146314</v>
      </c>
      <c r="G75" s="28"/>
      <c r="H75" s="28"/>
      <c r="I75" s="25">
        <f>E75+G75-H75</f>
        <v>46580.210257006831</v>
      </c>
      <c r="J75" s="27"/>
      <c r="K75" s="27">
        <f>IF(E75&gt;C75,E75*0.013,0)</f>
        <v>605.54273334108882</v>
      </c>
      <c r="L75" s="25"/>
      <c r="M75" s="21">
        <f>M74+D75+G74</f>
        <v>69953.702400483293</v>
      </c>
      <c r="N75" s="34">
        <f>(M75-(C3+SUM(G3:G74)))/(C3+SUM(G3:G74))</f>
        <v>3.9612554893959784</v>
      </c>
      <c r="O75" s="73"/>
      <c r="P75"/>
      <c r="Q75"/>
      <c r="R75"/>
      <c r="S75"/>
      <c r="T75" s="108"/>
      <c r="U75"/>
      <c r="V75"/>
      <c r="W75"/>
      <c r="X75"/>
      <c r="Y75"/>
      <c r="Z75" s="75"/>
    </row>
    <row r="76" spans="1:26" s="29" customFormat="1" ht="15.75" thickBot="1">
      <c r="A76" s="125"/>
      <c r="B76" s="6">
        <f>B75+7</f>
        <v>44395</v>
      </c>
      <c r="C76" s="24">
        <f>E75+G75-K75</f>
        <v>45974.667523665739</v>
      </c>
      <c r="D76" s="16">
        <f>(weekly_return*no_actual_accs)+(V26*no_shadow_accs)</f>
        <v>2003.516361158046</v>
      </c>
      <c r="E76" s="25">
        <f>C76+D76</f>
        <v>47978.183884823782</v>
      </c>
      <c r="F76" s="106">
        <f>T26</f>
        <v>3.7352644571773772</v>
      </c>
      <c r="G76" s="30"/>
      <c r="H76" s="30"/>
      <c r="I76" s="25">
        <f>E76+G76-H76</f>
        <v>47978.183884823782</v>
      </c>
      <c r="J76" s="31"/>
      <c r="K76" s="27">
        <f>IF(E76&gt;C76,E76*0.013,0)</f>
        <v>623.71639050270915</v>
      </c>
      <c r="L76" s="25">
        <f>L71+SUM(K73:K76)</f>
        <v>8162.75126732026</v>
      </c>
      <c r="M76" s="21">
        <f>M75+D76+G75</f>
        <v>71957.218761641343</v>
      </c>
      <c r="N76" s="34">
        <f>(M76-(C3+SUM(G3:G75)))/(C3+SUM(G3:G75))</f>
        <v>4.1033488483433578</v>
      </c>
      <c r="O76" s="73"/>
      <c r="P76"/>
      <c r="Q76"/>
      <c r="R76"/>
      <c r="S76"/>
      <c r="T76" s="108"/>
      <c r="U76"/>
      <c r="V76"/>
      <c r="W76"/>
      <c r="X76"/>
      <c r="Y76"/>
      <c r="Z76" s="75"/>
    </row>
    <row r="77" spans="1:26" ht="15.75" thickBot="1">
      <c r="A77" s="2"/>
      <c r="B77" s="2"/>
      <c r="C77" s="3"/>
      <c r="D77" s="18"/>
      <c r="E77" s="4"/>
      <c r="F77" s="105"/>
      <c r="G77" s="4"/>
      <c r="H77" s="4"/>
      <c r="I77" s="4"/>
      <c r="J77" s="5"/>
      <c r="K77" s="4"/>
      <c r="L77" s="4"/>
      <c r="M77" s="4"/>
      <c r="N77" s="35"/>
    </row>
    <row r="78" spans="1:26" s="29" customFormat="1">
      <c r="A78" s="123">
        <v>16</v>
      </c>
      <c r="B78" s="1">
        <f>B76+7</f>
        <v>44402</v>
      </c>
      <c r="C78" s="24">
        <f>E76+G76-K76</f>
        <v>47354.46749432107</v>
      </c>
      <c r="D78" s="16">
        <f>(weekly_return*no_actual_accs)+(V27*no_shadow_accs)</f>
        <v>2077.7983039372984</v>
      </c>
      <c r="E78" s="21">
        <f>C78+D78</f>
        <v>49432.26579825837</v>
      </c>
      <c r="F78" s="106">
        <f>T27</f>
        <v>3.9040870544029516</v>
      </c>
      <c r="G78" s="28"/>
      <c r="H78" s="28"/>
      <c r="I78" s="21">
        <f>E78+G78-H78</f>
        <v>49432.26579825837</v>
      </c>
      <c r="J78" s="27"/>
      <c r="K78" s="27">
        <f>IF(E78&gt;C78,E78*0.013,0)</f>
        <v>642.6194553773588</v>
      </c>
      <c r="L78" s="25"/>
      <c r="M78" s="21">
        <f>M76+D78+G76</f>
        <v>74035.017065578635</v>
      </c>
      <c r="N78" s="34">
        <f>(M78-(C3+SUM(G3:G76)))/(C3+SUM(G3:G76))</f>
        <v>4.250710430182882</v>
      </c>
      <c r="O78" s="73"/>
      <c r="P78"/>
      <c r="Q78"/>
      <c r="R78"/>
      <c r="S78"/>
      <c r="T78" s="108"/>
      <c r="U78"/>
      <c r="V78"/>
      <c r="W78"/>
      <c r="X78"/>
      <c r="Y78"/>
      <c r="Z78" s="75"/>
    </row>
    <row r="79" spans="1:26" s="29" customFormat="1">
      <c r="A79" s="124"/>
      <c r="B79" s="1">
        <f>B78+7</f>
        <v>44409</v>
      </c>
      <c r="C79" s="24">
        <f>E78+G78-K78</f>
        <v>48789.646342881009</v>
      </c>
      <c r="D79" s="16">
        <f>(weekly_return*no_actual_accs)+(V28*no_shadow_accs)</f>
        <v>2154.4148220610423</v>
      </c>
      <c r="E79" s="25">
        <f>C79+D79</f>
        <v>50944.061164942053</v>
      </c>
      <c r="F79" s="106">
        <f t="shared" ref="F79:F81" si="31">T28</f>
        <v>4.078215504684187</v>
      </c>
      <c r="G79" s="28"/>
      <c r="H79" s="28"/>
      <c r="I79" s="25">
        <f>E79+G79-H79</f>
        <v>50944.061164942053</v>
      </c>
      <c r="J79" s="27"/>
      <c r="K79" s="27">
        <f>IF(E79&gt;C79,E79*0.013,0)</f>
        <v>662.27279514424663</v>
      </c>
      <c r="L79" s="25"/>
      <c r="M79" s="21">
        <f>M78+D79+G78</f>
        <v>76189.431887639672</v>
      </c>
      <c r="N79" s="34">
        <f>(M79-(C3+SUM(G3:G78)))/(C3+SUM(G3:G78))</f>
        <v>4.4035058076340192</v>
      </c>
      <c r="O79" s="73"/>
      <c r="P79"/>
      <c r="Q79"/>
      <c r="R79"/>
      <c r="S79"/>
      <c r="T79" s="108"/>
      <c r="U79"/>
      <c r="V79"/>
      <c r="W79"/>
      <c r="X79"/>
      <c r="Y79"/>
      <c r="Z79" s="75"/>
    </row>
    <row r="80" spans="1:26" s="29" customFormat="1">
      <c r="A80" s="124"/>
      <c r="B80" s="1">
        <f>B79+7</f>
        <v>44416</v>
      </c>
      <c r="C80" s="24">
        <f>E79+G79-K79</f>
        <v>50281.78836979781</v>
      </c>
      <c r="D80" s="16">
        <f>(weekly_return*no_actual_accs)+(V29*no_shadow_accs)</f>
        <v>2233.4392878972467</v>
      </c>
      <c r="E80" s="25">
        <f>C80+D80</f>
        <v>52515.227657695053</v>
      </c>
      <c r="F80" s="106">
        <f t="shared" si="31"/>
        <v>4.2578165634028329</v>
      </c>
      <c r="G80" s="28"/>
      <c r="H80" s="28"/>
      <c r="I80" s="25">
        <f>E80+G80-H80</f>
        <v>52515.227657695053</v>
      </c>
      <c r="J80" s="27"/>
      <c r="K80" s="27">
        <f>IF(E80&gt;C80,E80*0.013,0)</f>
        <v>682.69795955003565</v>
      </c>
      <c r="L80" s="25"/>
      <c r="M80" s="21">
        <f>M79+D80+G79</f>
        <v>78422.871175536915</v>
      </c>
      <c r="N80" s="34">
        <f>(M80-(C3+SUM(G3:G79)))/(C3+SUM(G3:G79))</f>
        <v>4.5619057571302779</v>
      </c>
      <c r="O80" s="73"/>
      <c r="P80"/>
      <c r="Q80"/>
      <c r="R80"/>
      <c r="S80"/>
      <c r="T80" s="108"/>
      <c r="U80"/>
      <c r="V80"/>
      <c r="W80"/>
      <c r="X80"/>
      <c r="Y80"/>
      <c r="Z80" s="75"/>
    </row>
    <row r="81" spans="1:26" s="29" customFormat="1" ht="15.75" thickBot="1">
      <c r="A81" s="125"/>
      <c r="B81" s="6">
        <f>B80+7</f>
        <v>44423</v>
      </c>
      <c r="C81" s="24">
        <f>E80+G80-K80</f>
        <v>51832.529698145016</v>
      </c>
      <c r="D81" s="16">
        <f>(weekly_return*no_actual_accs)+(V30*no_shadow_accs)</f>
        <v>2314.9473798025883</v>
      </c>
      <c r="E81" s="25">
        <f>C81+D81</f>
        <v>54147.477077947602</v>
      </c>
      <c r="F81" s="106">
        <f t="shared" si="31"/>
        <v>4.4430622268240647</v>
      </c>
      <c r="G81" s="30"/>
      <c r="H81" s="30"/>
      <c r="I81" s="25">
        <f>E81+G81-H81</f>
        <v>54147.477077947602</v>
      </c>
      <c r="J81" s="31"/>
      <c r="K81" s="27">
        <f>IF(E81&gt;C81,E81*0.013,0)</f>
        <v>703.91720201331884</v>
      </c>
      <c r="L81" s="25">
        <f>L76+SUM(K78:K81)</f>
        <v>10854.25867940522</v>
      </c>
      <c r="M81" s="21">
        <f>M80+D81+G80</f>
        <v>80737.818555339501</v>
      </c>
      <c r="N81" s="34">
        <f>(M81-(C3+SUM(G3:G80)))/(C3+SUM(G3:G80))</f>
        <v>4.7260864223645038</v>
      </c>
      <c r="O81" s="73"/>
      <c r="P81"/>
      <c r="Q81"/>
      <c r="R81"/>
      <c r="S81"/>
      <c r="T81" s="108"/>
      <c r="U81"/>
      <c r="V81"/>
      <c r="W81"/>
      <c r="X81"/>
      <c r="Y81"/>
      <c r="Z81" s="75"/>
    </row>
    <row r="82" spans="1:26" ht="15.75" thickBot="1">
      <c r="A82" s="2"/>
      <c r="B82" s="2"/>
      <c r="C82" s="3"/>
      <c r="D82" s="18"/>
      <c r="E82" s="4"/>
      <c r="F82" s="105"/>
      <c r="G82" s="4"/>
      <c r="H82" s="4"/>
      <c r="I82" s="4"/>
      <c r="J82" s="5"/>
      <c r="K82" s="4"/>
      <c r="L82" s="4"/>
      <c r="M82" s="4"/>
      <c r="N82" s="35"/>
    </row>
    <row r="83" spans="1:26" s="29" customFormat="1">
      <c r="A83" s="123">
        <v>17</v>
      </c>
      <c r="B83" s="1">
        <f>B81+7</f>
        <v>44430</v>
      </c>
      <c r="C83" s="24">
        <f>E81+G81-K81</f>
        <v>53443.559875934283</v>
      </c>
      <c r="D83" s="16">
        <f>(weekly_return*no_actual_accs)+(V31*no_shadow_accs)</f>
        <v>2399.017154596384</v>
      </c>
      <c r="E83" s="21">
        <f>C83+D83</f>
        <v>55842.577030530665</v>
      </c>
      <c r="F83" s="106">
        <f>T31</f>
        <v>4.6341298968099638</v>
      </c>
      <c r="G83" s="28"/>
      <c r="H83" s="28"/>
      <c r="I83" s="21">
        <f>E83+G83-H83</f>
        <v>55842.577030530665</v>
      </c>
      <c r="J83" s="27"/>
      <c r="K83" s="27">
        <f>IF(E83&gt;C83,E83*0.013,0)</f>
        <v>725.95350139689856</v>
      </c>
      <c r="L83" s="25"/>
      <c r="M83" s="21">
        <f>M81+D83+G81</f>
        <v>83136.835709935884</v>
      </c>
      <c r="N83" s="34">
        <f>(M83-(C3+SUM(G3:G81)))/(C3+SUM(G3:G81))</f>
        <v>4.8962294829741762</v>
      </c>
      <c r="O83" s="73"/>
      <c r="P83"/>
      <c r="Q83"/>
      <c r="R83"/>
      <c r="S83"/>
      <c r="T83" s="108"/>
      <c r="U83"/>
      <c r="V83"/>
      <c r="W83"/>
      <c r="X83"/>
      <c r="Y83"/>
      <c r="Z83" s="75"/>
    </row>
    <row r="84" spans="1:26" s="29" customFormat="1">
      <c r="A84" s="124"/>
      <c r="B84" s="1">
        <f>B83+7</f>
        <v>44437</v>
      </c>
      <c r="C84" s="24">
        <f>E83+G83-K83</f>
        <v>55116.623529133765</v>
      </c>
      <c r="D84" s="16">
        <f>(weekly_return*no_actual_accs)+(V32*no_shadow_accs)</f>
        <v>2485.7291223122706</v>
      </c>
      <c r="E84" s="25">
        <f>C84+D84</f>
        <v>57602.352651446039</v>
      </c>
      <c r="F84" s="106">
        <f t="shared" ref="F84:F86" si="32">T32</f>
        <v>4.8312025507097056</v>
      </c>
      <c r="G84" s="28"/>
      <c r="H84" s="28"/>
      <c r="I84" s="25">
        <f>E84+G84-H84</f>
        <v>57602.352651446039</v>
      </c>
      <c r="J84" s="27"/>
      <c r="K84" s="27">
        <f>IF(E84&gt;C84,E84*0.013,0)</f>
        <v>748.83058446879852</v>
      </c>
      <c r="L84" s="25"/>
      <c r="M84" s="21">
        <f>M83+D84+G83</f>
        <v>85622.564832248157</v>
      </c>
      <c r="N84" s="34">
        <f>(M84-(C3+SUM(G3:G83)))/(C3+SUM(G3:G83))</f>
        <v>5.0725223285282377</v>
      </c>
      <c r="O84" s="73"/>
      <c r="P84"/>
      <c r="Q84"/>
      <c r="R84"/>
      <c r="S84"/>
      <c r="T84" s="108"/>
      <c r="U84"/>
      <c r="V84"/>
      <c r="W84"/>
      <c r="X84"/>
      <c r="Y84"/>
      <c r="Z84" s="75"/>
    </row>
    <row r="85" spans="1:26" s="29" customFormat="1">
      <c r="A85" s="124"/>
      <c r="B85" s="1">
        <f>B84+7</f>
        <v>44444</v>
      </c>
      <c r="C85" s="24">
        <f>E84+G84-K84</f>
        <v>56853.522066977239</v>
      </c>
      <c r="D85" s="16">
        <f>(weekly_return*no_actual_accs)+(V33*no_shadow_accs)</f>
        <v>2575.1663232992278</v>
      </c>
      <c r="E85" s="25">
        <f>C85+D85</f>
        <v>59428.688390276468</v>
      </c>
      <c r="F85" s="106">
        <f t="shared" si="32"/>
        <v>5.0344689165891543</v>
      </c>
      <c r="G85" s="28"/>
      <c r="H85" s="28"/>
      <c r="I85" s="25">
        <f>E85+G85-H85</f>
        <v>59428.688390276468</v>
      </c>
      <c r="J85" s="27"/>
      <c r="K85" s="27">
        <f>IF(E85&gt;C85,E85*0.013,0)</f>
        <v>772.57294907359403</v>
      </c>
      <c r="L85" s="25"/>
      <c r="M85" s="21">
        <f>M84+D85+G84</f>
        <v>88197.731155547386</v>
      </c>
      <c r="N85" s="34">
        <f>(M85-(C3+SUM(G3:G84)))/(C3+SUM(G3:G84))</f>
        <v>5.2551582379820845</v>
      </c>
      <c r="O85" s="73"/>
      <c r="P85"/>
      <c r="Q85"/>
      <c r="R85"/>
      <c r="S85"/>
      <c r="T85" s="108"/>
      <c r="U85"/>
      <c r="V85"/>
      <c r="W85"/>
      <c r="X85"/>
      <c r="Y85"/>
      <c r="Z85" s="75"/>
    </row>
    <row r="86" spans="1:26" s="29" customFormat="1" ht="15.75" thickBot="1">
      <c r="A86" s="125"/>
      <c r="B86" s="6">
        <f>B85+7</f>
        <v>44451</v>
      </c>
      <c r="C86" s="24">
        <f>E85+G85-K85</f>
        <v>58656.11544120287</v>
      </c>
      <c r="D86" s="16">
        <f>(weekly_return*no_actual_accs)+(V34*no_shadow_accs)</f>
        <v>2667.414407745775</v>
      </c>
      <c r="E86" s="25">
        <f>C86+D86</f>
        <v>61323.529848948645</v>
      </c>
      <c r="F86" s="106">
        <f t="shared" si="32"/>
        <v>5.2441236539676703</v>
      </c>
      <c r="G86" s="30"/>
      <c r="H86" s="30"/>
      <c r="I86" s="25">
        <f>E86+G86-H86</f>
        <v>61323.529848948645</v>
      </c>
      <c r="J86" s="31"/>
      <c r="K86" s="27">
        <f>IF(E86&gt;C86,E86*0.013,0)</f>
        <v>797.20588803633234</v>
      </c>
      <c r="L86" s="25">
        <f>L81+SUM(K83:K86)</f>
        <v>13898.821602380844</v>
      </c>
      <c r="M86" s="21">
        <f>M85+D86+G85</f>
        <v>90865.145563293161</v>
      </c>
      <c r="N86" s="34">
        <f>(M86-(C3+SUM(G3:G85)))/(C3+SUM(G3:G85))</f>
        <v>5.4443365647725646</v>
      </c>
      <c r="O86" s="73"/>
      <c r="P86"/>
      <c r="Q86"/>
      <c r="R86"/>
      <c r="S86"/>
      <c r="T86" s="108"/>
      <c r="U86"/>
      <c r="V86"/>
      <c r="W86"/>
      <c r="X86"/>
      <c r="Y86"/>
      <c r="Z86" s="75"/>
    </row>
    <row r="87" spans="1:26" ht="15.75" thickBot="1">
      <c r="A87" s="2"/>
      <c r="B87" s="2"/>
      <c r="C87" s="3"/>
      <c r="D87" s="18"/>
      <c r="E87" s="4"/>
      <c r="F87" s="105"/>
      <c r="G87" s="4"/>
      <c r="H87" s="4"/>
      <c r="I87" s="4"/>
      <c r="J87" s="5"/>
      <c r="K87" s="4"/>
      <c r="L87" s="4"/>
      <c r="M87" s="4"/>
      <c r="N87" s="35"/>
    </row>
    <row r="88" spans="1:26" s="29" customFormat="1">
      <c r="A88" s="123">
        <v>18</v>
      </c>
      <c r="B88" s="1">
        <f>B86+7</f>
        <v>44458</v>
      </c>
      <c r="C88" s="24">
        <f>E86+G86-K86</f>
        <v>60526.323960912312</v>
      </c>
      <c r="D88" s="16">
        <f>(weekly_return*no_actual_accs)+(V35*no_shadow_accs)</f>
        <v>2762.5617177034997</v>
      </c>
      <c r="E88" s="21">
        <f>C88+D88</f>
        <v>63288.885678615814</v>
      </c>
      <c r="F88" s="106">
        <f>T35</f>
        <v>5.4603675402352261</v>
      </c>
      <c r="G88" s="28"/>
      <c r="H88" s="28"/>
      <c r="I88" s="21">
        <f>E88+G88-H88</f>
        <v>63288.885678615814</v>
      </c>
      <c r="J88" s="27"/>
      <c r="K88" s="27">
        <f>IF(E88&gt;C88,E88*0.013,0)</f>
        <v>822.75551382200558</v>
      </c>
      <c r="L88" s="25"/>
      <c r="M88" s="21">
        <f>M86+D88+G86</f>
        <v>93627.707280996663</v>
      </c>
      <c r="N88" s="34">
        <f>(M88-(C3+SUM(G3:G86)))/(C3+SUM(G3:G86))</f>
        <v>5.6402629277302596</v>
      </c>
      <c r="O88" s="73"/>
      <c r="P88"/>
      <c r="Q88"/>
      <c r="R88"/>
      <c r="S88"/>
      <c r="T88" s="108"/>
      <c r="U88"/>
      <c r="V88"/>
      <c r="W88"/>
      <c r="X88"/>
      <c r="Y88"/>
      <c r="Z88" s="75"/>
    </row>
    <row r="89" spans="1:26" s="29" customFormat="1">
      <c r="A89" s="124"/>
      <c r="B89" s="1">
        <f>B88+7</f>
        <v>44465</v>
      </c>
      <c r="C89" s="24">
        <f>E88+G88-K88</f>
        <v>62466.130164793809</v>
      </c>
      <c r="D89" s="16">
        <f>(weekly_return*no_actual_accs)+(V36*no_shadow_accs)</f>
        <v>2860.6993716884667</v>
      </c>
      <c r="E89" s="25">
        <f>C89+D89</f>
        <v>65326.829536482277</v>
      </c>
      <c r="F89" s="106">
        <f t="shared" ref="F89:F91" si="33">T36</f>
        <v>5.6834076629283334</v>
      </c>
      <c r="G89" s="28"/>
      <c r="H89" s="28"/>
      <c r="I89" s="25">
        <f>E89+G89-H89</f>
        <v>65326.829536482277</v>
      </c>
      <c r="J89" s="27"/>
      <c r="K89" s="27">
        <f>IF(E89&gt;C89,E89*0.013,0)</f>
        <v>849.2487839742696</v>
      </c>
      <c r="L89" s="25"/>
      <c r="M89" s="21">
        <f>M88+D89+G88</f>
        <v>96488.406652685124</v>
      </c>
      <c r="N89" s="34">
        <f>(M89-(C3+SUM(G3:G88)))/(C3+SUM(G3:G88))</f>
        <v>5.8431494079918531</v>
      </c>
      <c r="O89" s="73"/>
      <c r="P89"/>
      <c r="Q89"/>
      <c r="R89"/>
      <c r="S89"/>
      <c r="T89" s="108"/>
      <c r="U89"/>
      <c r="V89"/>
      <c r="W89"/>
      <c r="X89"/>
      <c r="Y89"/>
      <c r="Z89" s="75"/>
    </row>
    <row r="90" spans="1:26" s="29" customFormat="1">
      <c r="A90" s="124"/>
      <c r="B90" s="1">
        <f>B89+7</f>
        <v>44472</v>
      </c>
      <c r="C90" s="24">
        <f>E89+G89-K89</f>
        <v>64477.580752508009</v>
      </c>
      <c r="D90" s="16">
        <f>(weekly_return*no_actual_accs)+(V37*no_shadow_accs)</f>
        <v>2961.9213519415325</v>
      </c>
      <c r="E90" s="25">
        <f>C90+D90</f>
        <v>67439.502104449537</v>
      </c>
      <c r="F90" s="106">
        <f t="shared" si="33"/>
        <v>5.9134576180489375</v>
      </c>
      <c r="G90" s="28"/>
      <c r="H90" s="28"/>
      <c r="I90" s="25">
        <f>E90+G90-H90</f>
        <v>67439.502104449537</v>
      </c>
      <c r="J90" s="27"/>
      <c r="K90" s="27">
        <f>IF(E90&gt;C90,E90*0.013,0)</f>
        <v>876.71352735784399</v>
      </c>
      <c r="L90" s="25"/>
      <c r="M90" s="21">
        <f>M89+D90+G89</f>
        <v>99450.328004626659</v>
      </c>
      <c r="N90" s="34">
        <f>(M90-(C3+SUM(G3:G89)))/(C3+SUM(G3:G89))</f>
        <v>6.0532147521011819</v>
      </c>
      <c r="O90" s="73"/>
      <c r="P90"/>
      <c r="Q90"/>
      <c r="R90"/>
      <c r="S90"/>
      <c r="T90" s="108"/>
      <c r="U90"/>
      <c r="V90"/>
      <c r="W90"/>
      <c r="X90"/>
      <c r="Y90"/>
      <c r="Z90" s="75"/>
    </row>
    <row r="91" spans="1:26" s="29" customFormat="1" ht="15.75" thickBot="1">
      <c r="A91" s="125"/>
      <c r="B91" s="6">
        <f>B90+7</f>
        <v>44479</v>
      </c>
      <c r="C91" s="24">
        <f>E90+G90-K90</f>
        <v>66562.788577091691</v>
      </c>
      <c r="D91" s="16">
        <f>(weekly_return*no_actual_accs)+(V38*no_shadow_accs)</f>
        <v>3066.3245944311234</v>
      </c>
      <c r="E91" s="25">
        <f>C91+D91</f>
        <v>69629.113171522811</v>
      </c>
      <c r="F91" s="106">
        <f t="shared" si="33"/>
        <v>6.1507377146161897</v>
      </c>
      <c r="G91" s="30"/>
      <c r="H91" s="30"/>
      <c r="I91" s="25">
        <f>E91+G91-H91</f>
        <v>69629.113171522811</v>
      </c>
      <c r="J91" s="31"/>
      <c r="K91" s="27">
        <f>IF(E91&gt;C91,E91*0.013,0)</f>
        <v>905.17847122979651</v>
      </c>
      <c r="L91" s="25">
        <f>L86+SUM(K88:K91)</f>
        <v>17352.71789876476</v>
      </c>
      <c r="M91" s="21">
        <f>M90+D91+G90</f>
        <v>102516.65259905778</v>
      </c>
      <c r="N91" s="34">
        <f>(M91-(C3+SUM(G3:G90)))/(C3+SUM(G3:G90))</f>
        <v>6.2706845814934598</v>
      </c>
      <c r="O91" s="73"/>
      <c r="P91"/>
      <c r="Q91"/>
      <c r="R91"/>
      <c r="S91"/>
      <c r="T91" s="108"/>
      <c r="U91"/>
      <c r="V91"/>
      <c r="W91"/>
      <c r="X91"/>
      <c r="Y91"/>
      <c r="Z91" s="75"/>
    </row>
    <row r="92" spans="1:26" ht="15.75" thickBot="1">
      <c r="A92" s="2"/>
      <c r="B92" s="2"/>
      <c r="C92" s="3"/>
      <c r="D92" s="18"/>
      <c r="E92" s="4"/>
      <c r="F92" s="105"/>
      <c r="G92" s="4"/>
      <c r="H92" s="4"/>
      <c r="I92" s="4"/>
      <c r="J92" s="5"/>
      <c r="K92" s="4"/>
      <c r="L92" s="4"/>
      <c r="M92" s="4"/>
      <c r="N92" s="35"/>
    </row>
    <row r="93" spans="1:26" s="29" customFormat="1">
      <c r="A93" s="123">
        <v>19</v>
      </c>
      <c r="B93" s="1">
        <f>B91+7</f>
        <v>44486</v>
      </c>
      <c r="C93" s="24">
        <f>E91+G91-K91</f>
        <v>68723.934700293015</v>
      </c>
      <c r="D93" s="16">
        <f>(weekly_return*no_actual_accs)+(V39*no_shadow_accs)</f>
        <v>3174.0090816846732</v>
      </c>
      <c r="E93" s="21">
        <f>C93+D93</f>
        <v>71897.943781977694</v>
      </c>
      <c r="F93" s="106">
        <f>T39</f>
        <v>6.3954751856469843</v>
      </c>
      <c r="G93" s="28"/>
      <c r="H93" s="28"/>
      <c r="I93" s="21">
        <f>E93+G93-H93</f>
        <v>71897.943781977694</v>
      </c>
      <c r="J93" s="27"/>
      <c r="K93" s="27">
        <f>IF(E93&gt;C93,E93*0.013,0)</f>
        <v>934.67326916570994</v>
      </c>
      <c r="L93" s="25"/>
      <c r="M93" s="21">
        <f>M91+D93+G91</f>
        <v>105690.66168074246</v>
      </c>
      <c r="N93" s="34">
        <f>(M93-(C3+SUM(G3:G91)))/(C3+SUM(G3:G91))</f>
        <v>6.4957916085632945</v>
      </c>
      <c r="O93" s="73"/>
      <c r="P93"/>
      <c r="Q93"/>
      <c r="R93"/>
      <c r="S93"/>
      <c r="T93" s="108"/>
      <c r="U93"/>
      <c r="V93"/>
      <c r="W93"/>
      <c r="X93"/>
      <c r="Y93"/>
      <c r="Z93" s="75"/>
    </row>
    <row r="94" spans="1:26" s="29" customFormat="1">
      <c r="A94" s="124"/>
      <c r="B94" s="1">
        <f>B93+7</f>
        <v>44493</v>
      </c>
      <c r="C94" s="24">
        <f>E93+G93-K93</f>
        <v>70963.270512811985</v>
      </c>
      <c r="D94" s="16">
        <f>(weekly_return*no_actual_accs)+(V40*no_shadow_accs)</f>
        <v>3285.07793853762</v>
      </c>
      <c r="E94" s="25">
        <f>C94+D94</f>
        <v>74248.348451349608</v>
      </c>
      <c r="F94" s="106">
        <f t="shared" ref="F94:F96" si="34">T40</f>
        <v>6.647904405767318</v>
      </c>
      <c r="G94" s="28"/>
      <c r="H94" s="28"/>
      <c r="I94" s="25">
        <f>E94+G94-H94</f>
        <v>74248.348451349608</v>
      </c>
      <c r="J94" s="27"/>
      <c r="K94" s="27">
        <f>IF(E94&gt;C94,E94*0.013,0)</f>
        <v>965.22852986754481</v>
      </c>
      <c r="L94" s="25"/>
      <c r="M94" s="21">
        <f>M93+D94+G93</f>
        <v>108975.73961928008</v>
      </c>
      <c r="N94" s="34">
        <f>(M94-(C3+SUM(G3:G93)))/(C3+SUM(G3:G93))</f>
        <v>6.7287758595234104</v>
      </c>
      <c r="O94" s="73"/>
      <c r="P94"/>
      <c r="Q94"/>
      <c r="R94"/>
      <c r="S94"/>
      <c r="T94" s="108"/>
      <c r="U94"/>
      <c r="V94"/>
      <c r="W94"/>
      <c r="X94"/>
      <c r="Y94"/>
      <c r="Z94" s="75"/>
    </row>
    <row r="95" spans="1:26" s="29" customFormat="1">
      <c r="A95" s="124"/>
      <c r="B95" s="1">
        <f>B94+7</f>
        <v>44500</v>
      </c>
      <c r="C95" s="24">
        <f>E94+G94-K94</f>
        <v>73283.119921482066</v>
      </c>
      <c r="D95" s="16">
        <f>(weekly_return*no_actual_accs)+(V41*no_shadow_accs)</f>
        <v>3399.6375308916595</v>
      </c>
      <c r="E95" s="25">
        <f>C95+D95</f>
        <v>76682.757452373728</v>
      </c>
      <c r="F95" s="106">
        <f t="shared" si="34"/>
        <v>6.9082671156628628</v>
      </c>
      <c r="G95" s="28"/>
      <c r="H95" s="28"/>
      <c r="I95" s="25">
        <f>E95+G95-H95</f>
        <v>76682.757452373728</v>
      </c>
      <c r="J95" s="27"/>
      <c r="K95" s="27">
        <f>IF(E95&gt;C95,E95*0.013,0)</f>
        <v>996.87584688085838</v>
      </c>
      <c r="L95" s="25"/>
      <c r="M95" s="21">
        <f>M94+D95+G94</f>
        <v>112375.37715017174</v>
      </c>
      <c r="N95" s="34">
        <f>(M95-(C3+SUM(G3:G94)))/(C3+SUM(G3:G94))</f>
        <v>6.9698849042674995</v>
      </c>
      <c r="O95" s="73"/>
      <c r="P95"/>
      <c r="Q95"/>
      <c r="R95"/>
      <c r="S95"/>
      <c r="T95" s="108"/>
      <c r="U95"/>
      <c r="V95"/>
      <c r="W95"/>
      <c r="X95"/>
      <c r="Y95"/>
      <c r="Z95" s="75"/>
    </row>
    <row r="96" spans="1:26" s="29" customFormat="1" ht="15.75" thickBot="1">
      <c r="A96" s="125"/>
      <c r="B96" s="6">
        <f>B95+7</f>
        <v>44507</v>
      </c>
      <c r="C96" s="24">
        <f>E95+G95-K95</f>
        <v>75685.881605492876</v>
      </c>
      <c r="D96" s="16">
        <f>(weekly_return*no_actual_accs)+(V42*no_shadow_accs)</f>
        <v>3517.7975675768262</v>
      </c>
      <c r="E96" s="25">
        <f>C96+D96</f>
        <v>79203.6791730697</v>
      </c>
      <c r="F96" s="106">
        <f t="shared" si="34"/>
        <v>7.1768126535836956</v>
      </c>
      <c r="G96" s="30"/>
      <c r="H96" s="30"/>
      <c r="I96" s="25">
        <f>E96+G96-H96</f>
        <v>79203.6791730697</v>
      </c>
      <c r="J96" s="31"/>
      <c r="K96" s="27">
        <f>IF(E96&gt;C96,E96*0.013,0)</f>
        <v>1029.647829249906</v>
      </c>
      <c r="L96" s="25">
        <f>L91+SUM(K93:K96)</f>
        <v>21279.143373928779</v>
      </c>
      <c r="M96" s="21">
        <f>M95+D96+G95</f>
        <v>115893.17471774857</v>
      </c>
      <c r="N96" s="34">
        <f>(M96-(C3+SUM(G3:G95)))/(C3+SUM(G3:G95))</f>
        <v>7.2193740934573452</v>
      </c>
      <c r="O96" s="73"/>
      <c r="P96"/>
      <c r="Q96"/>
      <c r="R96"/>
      <c r="S96"/>
      <c r="T96" s="108"/>
      <c r="U96"/>
      <c r="V96"/>
      <c r="W96"/>
      <c r="X96"/>
      <c r="Y96"/>
      <c r="Z96" s="75"/>
    </row>
    <row r="97" spans="1:26" ht="15.75" thickBot="1">
      <c r="A97" s="2"/>
      <c r="B97" s="2"/>
      <c r="C97" s="3"/>
      <c r="D97" s="18"/>
      <c r="E97" s="4"/>
      <c r="F97" s="105"/>
      <c r="G97" s="4"/>
      <c r="H97" s="4"/>
      <c r="I97" s="4"/>
      <c r="J97" s="5"/>
      <c r="K97" s="4"/>
      <c r="L97" s="4"/>
      <c r="M97" s="4"/>
      <c r="N97" s="35"/>
    </row>
    <row r="98" spans="1:26" s="29" customFormat="1">
      <c r="A98" s="123">
        <v>20</v>
      </c>
      <c r="B98" s="1">
        <f>B96+7</f>
        <v>44514</v>
      </c>
      <c r="C98" s="24">
        <f>E96+G96-K96</f>
        <v>78174.031343819792</v>
      </c>
      <c r="D98" s="16">
        <f>(weekly_return*no_actual_accs)+(V43*no_shadow_accs)</f>
        <v>3639.6712054149548</v>
      </c>
      <c r="E98" s="21">
        <f>C98+D98</f>
        <v>81813.702549234746</v>
      </c>
      <c r="F98" s="106">
        <f>T43</f>
        <v>7.4537981941248974</v>
      </c>
      <c r="G98" s="28"/>
      <c r="H98" s="28"/>
      <c r="I98" s="21">
        <f>E98+G98-H98</f>
        <v>81813.702549234746</v>
      </c>
      <c r="J98" s="27"/>
      <c r="K98" s="27">
        <f>IF(E98&gt;C98,E98*0.013,0)</f>
        <v>1063.5781331400517</v>
      </c>
      <c r="L98" s="25"/>
      <c r="M98" s="21">
        <f>M96+D98+G96</f>
        <v>119532.84592316352</v>
      </c>
      <c r="N98" s="34">
        <f>(M98-(C3+SUM(G3:G96)))/(C3+SUM(G3:G96))</f>
        <v>7.4775068030612424</v>
      </c>
      <c r="O98" s="73"/>
      <c r="P98"/>
      <c r="Q98"/>
      <c r="R98"/>
      <c r="S98"/>
      <c r="T98" s="108"/>
      <c r="U98"/>
      <c r="V98"/>
      <c r="W98"/>
      <c r="X98"/>
      <c r="Y98"/>
      <c r="Z98" s="75"/>
    </row>
    <row r="99" spans="1:26" s="29" customFormat="1">
      <c r="A99" s="124"/>
      <c r="B99" s="1">
        <f>B98+7</f>
        <v>44521</v>
      </c>
      <c r="C99" s="24">
        <f>E98+G98-K98</f>
        <v>80750.124416094695</v>
      </c>
      <c r="D99" s="16">
        <f>(weekly_return*no_actual_accs)+(V44*no_shadow_accs)</f>
        <v>3765.3751575851393</v>
      </c>
      <c r="E99" s="25">
        <f>C99+D99</f>
        <v>84515.49957367983</v>
      </c>
      <c r="F99" s="106">
        <f t="shared" ref="F99:F101" si="35">T44</f>
        <v>7.7394889945116798</v>
      </c>
      <c r="G99" s="28"/>
      <c r="H99" s="28"/>
      <c r="I99" s="25">
        <f>E99+G99-H99</f>
        <v>84515.49957367983</v>
      </c>
      <c r="J99" s="27"/>
      <c r="K99" s="27">
        <f>IF(E99&gt;C99,E99*0.013,0)</f>
        <v>1098.7014944578377</v>
      </c>
      <c r="L99" s="25"/>
      <c r="M99" s="21">
        <f>M98+D99+G98</f>
        <v>123298.22108074866</v>
      </c>
      <c r="N99" s="34">
        <f>(M99-(C3+SUM(G3:G98)))/(C3+SUM(G3:G98))</f>
        <v>7.7445546865779189</v>
      </c>
      <c r="O99" s="73"/>
      <c r="P99"/>
      <c r="Q99"/>
      <c r="R99"/>
      <c r="S99"/>
      <c r="T99" s="108"/>
      <c r="U99"/>
      <c r="V99"/>
      <c r="W99"/>
      <c r="X99"/>
      <c r="Y99"/>
      <c r="Z99" s="75"/>
    </row>
    <row r="100" spans="1:26" s="29" customFormat="1">
      <c r="A100" s="124"/>
      <c r="B100" s="1">
        <f>B99+7</f>
        <v>44528</v>
      </c>
      <c r="C100" s="24">
        <f>E99+G99-K99</f>
        <v>83416.79807922199</v>
      </c>
      <c r="D100" s="16">
        <f>(weekly_return*no_actual_accs)+(V45*no_shadow_accs)</f>
        <v>3895.0298053949582</v>
      </c>
      <c r="E100" s="25">
        <f>C100+D100</f>
        <v>87311.827884616941</v>
      </c>
      <c r="F100" s="106">
        <f t="shared" si="35"/>
        <v>8.0341586486249046</v>
      </c>
      <c r="G100" s="28"/>
      <c r="H100" s="28"/>
      <c r="I100" s="25">
        <f>E100+G100-H100</f>
        <v>87311.827884616941</v>
      </c>
      <c r="J100" s="27"/>
      <c r="K100" s="27">
        <f>IF(E100&gt;C100,E100*0.013,0)</f>
        <v>1135.0537625000202</v>
      </c>
      <c r="L100" s="25"/>
      <c r="M100" s="21">
        <f>M99+D100+G99</f>
        <v>127193.25088614361</v>
      </c>
      <c r="N100" s="34">
        <f>(M100-(C3+SUM(G3:G99)))/(C3+SUM(G3:G99))</f>
        <v>8.0207979351874901</v>
      </c>
      <c r="O100" s="73"/>
      <c r="P100"/>
      <c r="Q100"/>
      <c r="R100"/>
      <c r="S100"/>
      <c r="T100" s="108"/>
      <c r="U100"/>
      <c r="V100"/>
      <c r="W100"/>
      <c r="X100"/>
      <c r="Y100"/>
      <c r="Z100" s="75"/>
    </row>
    <row r="101" spans="1:26" s="29" customFormat="1" ht="15.75" thickBot="1">
      <c r="A101" s="125"/>
      <c r="B101" s="6">
        <f>B100+7</f>
        <v>44535</v>
      </c>
      <c r="C101" s="24">
        <f>E100+G100-K100</f>
        <v>86176.774122116927</v>
      </c>
      <c r="D101" s="16">
        <f>(weekly_return*no_actual_accs)+(V46*no_shadow_accs)</f>
        <v>4028.7593135645134</v>
      </c>
      <c r="E101" s="25">
        <f>C101+D101</f>
        <v>90205.533435681442</v>
      </c>
      <c r="F101" s="106">
        <f t="shared" si="35"/>
        <v>8.3380893490102572</v>
      </c>
      <c r="G101" s="30"/>
      <c r="H101" s="30"/>
      <c r="I101" s="25">
        <f>E101+G101-H101</f>
        <v>90205.533435681442</v>
      </c>
      <c r="J101" s="31"/>
      <c r="K101" s="27">
        <f>IF(E101&gt;C101,E101*0.013,0)</f>
        <v>1172.6719346638588</v>
      </c>
      <c r="L101" s="25">
        <f>L96+SUM(K98:K101)</f>
        <v>25749.148698690547</v>
      </c>
      <c r="M101" s="21">
        <f>M100+D101+G100</f>
        <v>131222.01019970811</v>
      </c>
      <c r="N101" s="34">
        <f>(M101-(C3+SUM(G3:G100)))/(C3+SUM(G3:G100))</f>
        <v>8.3065255460785892</v>
      </c>
      <c r="O101" s="73"/>
      <c r="P101"/>
      <c r="Q101"/>
      <c r="R101"/>
      <c r="S101"/>
      <c r="T101" s="108"/>
      <c r="U101"/>
      <c r="V101"/>
      <c r="W101"/>
      <c r="X101"/>
      <c r="Y101"/>
      <c r="Z101" s="75"/>
    </row>
    <row r="102" spans="1:26" ht="15.75" thickBot="1">
      <c r="A102" s="2"/>
      <c r="B102" s="2"/>
      <c r="C102" s="3"/>
      <c r="D102" s="18"/>
      <c r="E102" s="4"/>
      <c r="F102" s="105"/>
      <c r="G102" s="4"/>
      <c r="H102" s="4"/>
      <c r="I102" s="4"/>
      <c r="J102" s="5"/>
      <c r="K102" s="4"/>
      <c r="L102" s="4"/>
      <c r="M102" s="4"/>
      <c r="N102" s="35"/>
    </row>
    <row r="103" spans="1:26" s="29" customFormat="1">
      <c r="A103" s="123">
        <v>21</v>
      </c>
      <c r="B103" s="1">
        <f>B101+7</f>
        <v>44542</v>
      </c>
      <c r="C103" s="24">
        <f>E101+G101-K101</f>
        <v>89032.861501017585</v>
      </c>
      <c r="D103" s="16">
        <f>(weekly_return*no_actual_accs)+(V47*no_shadow_accs)</f>
        <v>4166.6917491336844</v>
      </c>
      <c r="E103" s="21">
        <f>C103+D103</f>
        <v>93199.553250151264</v>
      </c>
      <c r="F103" s="106">
        <f>T47</f>
        <v>8.6515721571220094</v>
      </c>
      <c r="G103" s="28"/>
      <c r="H103" s="28"/>
      <c r="I103" s="21">
        <f>E103+G103-H103</f>
        <v>93199.553250151264</v>
      </c>
      <c r="J103" s="26"/>
      <c r="K103" s="27">
        <f>IF(E103&gt;C103,E103*0.013,0)</f>
        <v>1211.5941922519664</v>
      </c>
      <c r="L103" s="25"/>
      <c r="M103" s="21">
        <f>M101+D103+G101</f>
        <v>135388.7019488418</v>
      </c>
      <c r="N103" s="34">
        <f>(M103-(C3+SUM(G3:G101)))/(C3+SUM(G3:G101))</f>
        <v>8.602035599208639</v>
      </c>
      <c r="O103" s="73"/>
      <c r="P103"/>
      <c r="Q103"/>
      <c r="R103"/>
      <c r="S103"/>
      <c r="T103" s="108"/>
      <c r="U103"/>
      <c r="V103"/>
      <c r="W103"/>
      <c r="X103"/>
      <c r="Y103"/>
      <c r="Z103" s="75"/>
    </row>
    <row r="104" spans="1:26" s="29" customFormat="1">
      <c r="A104" s="124"/>
      <c r="B104" s="1">
        <f>B103+7</f>
        <v>44549</v>
      </c>
      <c r="C104" s="24">
        <f>E103+G103-K103</f>
        <v>91987.959057899294</v>
      </c>
      <c r="D104" s="16">
        <f>(weekly_return*no_actual_accs)+(V48*no_shadow_accs)</f>
        <v>4308.959204106457</v>
      </c>
      <c r="E104" s="25">
        <f>C104+D104</f>
        <v>96296.918262005755</v>
      </c>
      <c r="F104" s="106">
        <f t="shared" ref="F104:F106" si="36">T48</f>
        <v>8.9749072820601281</v>
      </c>
      <c r="G104" s="28"/>
      <c r="H104" s="28"/>
      <c r="I104" s="25">
        <f>E104+G104-H104</f>
        <v>96296.918262005755</v>
      </c>
      <c r="J104" s="26"/>
      <c r="K104" s="27">
        <f>IF(E104&gt;C104,E104*0.013,0)</f>
        <v>1251.8599374060748</v>
      </c>
      <c r="L104" s="25"/>
      <c r="M104" s="21">
        <f>M103+D104+G103</f>
        <v>139697.66115294825</v>
      </c>
      <c r="N104" s="34">
        <f>(M104-(C3+SUM(G3:G103)))/(C3+SUM(G3:G103))</f>
        <v>8.9076355427622875</v>
      </c>
      <c r="O104" s="73"/>
      <c r="P104"/>
      <c r="Q104"/>
      <c r="R104"/>
      <c r="S104"/>
      <c r="T104" s="108"/>
      <c r="U104"/>
      <c r="V104"/>
      <c r="W104"/>
      <c r="X104"/>
      <c r="Y104"/>
      <c r="Z104" s="75"/>
    </row>
    <row r="105" spans="1:26" s="29" customFormat="1">
      <c r="A105" s="124"/>
      <c r="B105" s="1">
        <f>B104+7</f>
        <v>44556</v>
      </c>
      <c r="C105" s="24">
        <f>E104+G104-K104</f>
        <v>95045.058324599682</v>
      </c>
      <c r="D105" s="16">
        <f>(weekly_return*no_actual_accs)+(V49*no_shadow_accs)</f>
        <v>4455.6979219498025</v>
      </c>
      <c r="E105" s="25">
        <f>C105+D105</f>
        <v>99500.756246549485</v>
      </c>
      <c r="F105" s="106">
        <f t="shared" si="36"/>
        <v>9.3084043680677322</v>
      </c>
      <c r="G105" s="28"/>
      <c r="H105" s="28"/>
      <c r="I105" s="25">
        <f>E105+G105-H105</f>
        <v>99500.756246549485</v>
      </c>
      <c r="J105" s="26"/>
      <c r="K105" s="27">
        <f>IF(E105&gt;C105,E105*0.013,0)</f>
        <v>1293.5098312051432</v>
      </c>
      <c r="L105" s="25"/>
      <c r="M105" s="21">
        <f>M104+D105+G104</f>
        <v>144153.35907489806</v>
      </c>
      <c r="N105" s="34">
        <f>(M105-(C3+SUM(G3:G104)))/(C3+SUM(G3:G104))</f>
        <v>9.2236424875814222</v>
      </c>
      <c r="O105" s="73"/>
      <c r="P105"/>
      <c r="Q105"/>
      <c r="R105"/>
      <c r="S105"/>
      <c r="T105" s="108"/>
      <c r="U105"/>
      <c r="V105"/>
      <c r="W105"/>
      <c r="X105"/>
      <c r="Y105"/>
      <c r="Z105" s="75"/>
    </row>
    <row r="106" spans="1:26" s="29" customFormat="1" ht="15.75" thickBot="1">
      <c r="A106" s="125"/>
      <c r="B106" s="1">
        <f>B105+7</f>
        <v>44563</v>
      </c>
      <c r="C106" s="24">
        <f>E105+G105-K105</f>
        <v>98207.246415344343</v>
      </c>
      <c r="D106" s="16">
        <f>(weekly_return*no_actual_accs)+(V50*no_shadow_accs)</f>
        <v>4607.0484280682249</v>
      </c>
      <c r="E106" s="25">
        <f>C106+D106</f>
        <v>102814.29484341257</v>
      </c>
      <c r="F106" s="106">
        <f t="shared" si="36"/>
        <v>9.6523827910641469</v>
      </c>
      <c r="G106" s="28"/>
      <c r="H106" s="28"/>
      <c r="I106" s="25">
        <f>E106+G106-H106</f>
        <v>102814.29484341257</v>
      </c>
      <c r="J106" s="32"/>
      <c r="K106" s="27">
        <f>IF(E106&gt;C106,E106*0.013,0)</f>
        <v>1336.5858329643634</v>
      </c>
      <c r="L106" s="25">
        <f>L101+SUM(K103:K106)</f>
        <v>30842.698492518095</v>
      </c>
      <c r="M106" s="21">
        <f>M105+D106+G105</f>
        <v>148760.40750296629</v>
      </c>
      <c r="N106" s="34">
        <f>(M106-(C3+SUM(G3:G105)))/(C3+SUM(G3:G105))</f>
        <v>9.5503835108486737</v>
      </c>
      <c r="O106" s="73"/>
      <c r="P106"/>
      <c r="Q106"/>
      <c r="R106"/>
      <c r="S106"/>
      <c r="T106" s="108"/>
      <c r="U106"/>
      <c r="V106"/>
      <c r="W106"/>
      <c r="X106"/>
      <c r="Y106"/>
      <c r="Z106" s="75"/>
    </row>
    <row r="107" spans="1:26" ht="15.75" thickBot="1">
      <c r="A107" s="2"/>
      <c r="B107" s="2"/>
      <c r="C107" s="3"/>
      <c r="D107" s="18"/>
      <c r="E107" s="4"/>
      <c r="F107" s="105"/>
      <c r="G107" s="4"/>
      <c r="H107" s="4"/>
      <c r="I107" s="4"/>
      <c r="J107" s="5"/>
      <c r="K107" s="4"/>
      <c r="L107" s="4"/>
      <c r="M107" s="4"/>
      <c r="N107" s="35"/>
    </row>
    <row r="108" spans="1:26" s="29" customFormat="1">
      <c r="A108" s="123">
        <v>22</v>
      </c>
      <c r="B108" s="1">
        <f>B106+7</f>
        <v>44570</v>
      </c>
      <c r="C108" s="24">
        <f>E106+G106-K106</f>
        <v>101477.7090104482</v>
      </c>
      <c r="D108" s="16">
        <f>(weekly_return*no_actual_accs)+(V51*no_shadow_accs)</f>
        <v>4763.1556643789409</v>
      </c>
      <c r="E108" s="21">
        <f>C108+D108</f>
        <v>106240.86467482714</v>
      </c>
      <c r="F108" s="106">
        <f>T51</f>
        <v>10.007171964497592</v>
      </c>
      <c r="G108" s="28"/>
      <c r="H108" s="28"/>
      <c r="I108" s="21">
        <f>E108+G108-H108</f>
        <v>106240.86467482714</v>
      </c>
      <c r="J108" s="27"/>
      <c r="K108" s="27">
        <f>IF(E108&gt;C108,E108*0.013,0)</f>
        <v>1381.1312407727528</v>
      </c>
      <c r="L108" s="25"/>
      <c r="M108" s="21">
        <f>M106+D108+G106</f>
        <v>153523.56316734524</v>
      </c>
      <c r="N108" s="34">
        <f>(M108-(C3+SUM(G3:G106)))/(C3+SUM(G3:G106))</f>
        <v>9.8881959693152659</v>
      </c>
      <c r="O108" s="73"/>
      <c r="P108"/>
      <c r="Q108"/>
      <c r="R108"/>
      <c r="S108"/>
      <c r="T108" s="108"/>
      <c r="U108"/>
      <c r="V108"/>
      <c r="W108"/>
      <c r="X108"/>
      <c r="Y108"/>
      <c r="Z108" s="75"/>
    </row>
    <row r="109" spans="1:26" s="29" customFormat="1">
      <c r="A109" s="124"/>
      <c r="B109" s="1">
        <f>B108+7</f>
        <v>44577</v>
      </c>
      <c r="C109" s="24">
        <f>E108+G108-K108</f>
        <v>104859.73343405439</v>
      </c>
      <c r="D109" s="16">
        <f>(weekly_return*no_actual_accs)+(V52*no_shadow_accs)</f>
        <v>4924.1691281165649</v>
      </c>
      <c r="E109" s="25">
        <f>C109+D109</f>
        <v>109783.90256217096</v>
      </c>
      <c r="F109" s="106">
        <f t="shared" ref="F109:F111" si="37">T52</f>
        <v>10.373111654810375</v>
      </c>
      <c r="G109" s="28"/>
      <c r="H109" s="28"/>
      <c r="I109" s="25">
        <f>E109+G109-H109</f>
        <v>109783.90256217096</v>
      </c>
      <c r="J109" s="27"/>
      <c r="K109" s="27">
        <f>IF(E109&gt;C109,E109*0.013,0)</f>
        <v>1427.1907333082224</v>
      </c>
      <c r="L109" s="25"/>
      <c r="M109" s="21">
        <f>M108+D109+G108</f>
        <v>158447.73229546181</v>
      </c>
      <c r="N109" s="34">
        <f>(M109-(C3+SUM(G3:G108)))/(C3+SUM(G3:G108))</f>
        <v>10.237427822373178</v>
      </c>
      <c r="O109" s="73"/>
      <c r="P109"/>
      <c r="Q109"/>
      <c r="R109"/>
      <c r="S109"/>
      <c r="T109" s="108"/>
      <c r="U109"/>
      <c r="V109"/>
      <c r="W109"/>
      <c r="X109"/>
      <c r="Y109"/>
      <c r="Z109" s="75"/>
    </row>
    <row r="110" spans="1:26" s="29" customFormat="1">
      <c r="A110" s="124"/>
      <c r="B110" s="1">
        <f>B109+7</f>
        <v>44584</v>
      </c>
      <c r="C110" s="24">
        <f>E109+G109-K109</f>
        <v>108356.71182886274</v>
      </c>
      <c r="D110" s="16">
        <f>(weekly_return*no_actual_accs)+(V53*no_shadow_accs)</f>
        <v>5090.2430150002283</v>
      </c>
      <c r="E110" s="25">
        <f>C110+D110</f>
        <v>113446.95484386297</v>
      </c>
      <c r="F110" s="106">
        <f t="shared" si="37"/>
        <v>10.750552306818701</v>
      </c>
      <c r="G110" s="28"/>
      <c r="H110" s="28"/>
      <c r="I110" s="25">
        <f>E110+G110-H110</f>
        <v>113446.95484386297</v>
      </c>
      <c r="J110" s="27"/>
      <c r="K110" s="27">
        <f>IF(E110&gt;C110,E110*0.013,0)</f>
        <v>1474.8104129702185</v>
      </c>
      <c r="L110" s="25"/>
      <c r="M110" s="21">
        <f>M109+D110+G109</f>
        <v>163537.97531046203</v>
      </c>
      <c r="N110" s="34">
        <f>(M110-(C3+SUM(G3:G109)))/(C3+SUM(G3:G109))</f>
        <v>10.598437965280995</v>
      </c>
      <c r="O110" s="73"/>
      <c r="P110"/>
      <c r="Q110"/>
      <c r="R110"/>
      <c r="S110"/>
      <c r="T110" s="108"/>
      <c r="U110"/>
      <c r="V110"/>
      <c r="W110"/>
      <c r="X110"/>
      <c r="Y110"/>
      <c r="Z110" s="75"/>
    </row>
    <row r="111" spans="1:26" s="29" customFormat="1" ht="15.75" thickBot="1">
      <c r="A111" s="125"/>
      <c r="B111" s="6">
        <f>B110+7</f>
        <v>44591</v>
      </c>
      <c r="C111" s="24">
        <f>E110+G110-K110</f>
        <v>111972.14443089276</v>
      </c>
      <c r="D111" s="16">
        <f>(weekly_return*no_actual_accs)+(V54*no_shadow_accs)</f>
        <v>5261.5363669002354</v>
      </c>
      <c r="E111" s="25">
        <f>C111+D111</f>
        <v>117233.680797793</v>
      </c>
      <c r="F111" s="106">
        <f t="shared" si="37"/>
        <v>11.139855379318716</v>
      </c>
      <c r="G111" s="30"/>
      <c r="H111" s="30"/>
      <c r="I111" s="25">
        <f>E111+G111-H111</f>
        <v>117233.680797793</v>
      </c>
      <c r="J111" s="31"/>
      <c r="K111" s="27">
        <f>IF(E111&gt;C111,E111*0.013,0)</f>
        <v>1524.0378503713089</v>
      </c>
      <c r="L111" s="25">
        <f>L106+SUM(K108:K111)</f>
        <v>36649.868729940601</v>
      </c>
      <c r="M111" s="21">
        <f>M110+D111+G110</f>
        <v>168799.51167736226</v>
      </c>
      <c r="N111" s="34">
        <f>(M111-(C3+SUM(G3:G110)))/(C3+SUM(G3:G110))</f>
        <v>10.971596572862572</v>
      </c>
      <c r="O111" s="73"/>
      <c r="P111"/>
      <c r="Q111"/>
      <c r="R111"/>
      <c r="S111"/>
      <c r="T111" s="108"/>
      <c r="U111"/>
      <c r="V111"/>
      <c r="W111"/>
      <c r="X111"/>
      <c r="Y111"/>
      <c r="Z111" s="75"/>
    </row>
    <row r="112" spans="1:26" ht="15.75" thickBot="1">
      <c r="A112" s="2"/>
      <c r="B112" s="2"/>
      <c r="C112" s="3"/>
      <c r="D112" s="18"/>
      <c r="E112" s="4"/>
      <c r="F112" s="105"/>
      <c r="G112" s="4"/>
      <c r="H112" s="4"/>
      <c r="I112" s="4"/>
      <c r="J112" s="5"/>
      <c r="K112" s="4"/>
      <c r="L112" s="4"/>
      <c r="M112" s="4"/>
      <c r="N112" s="35"/>
    </row>
    <row r="113" spans="1:26" s="29" customFormat="1">
      <c r="A113" s="123">
        <v>23</v>
      </c>
      <c r="B113" s="1">
        <f>B111+7</f>
        <v>44598</v>
      </c>
      <c r="C113" s="24">
        <f>E111+G111-K111</f>
        <v>115709.64294742169</v>
      </c>
      <c r="D113" s="16">
        <f>(weekly_return*no_actual_accs)+(V55*no_shadow_accs)</f>
        <v>5438.2132241456711</v>
      </c>
      <c r="E113" s="21">
        <f>C113+D113</f>
        <v>121147.85617156736</v>
      </c>
      <c r="F113" s="106">
        <f>T55</f>
        <v>11.541393691240161</v>
      </c>
      <c r="G113" s="28"/>
      <c r="H113" s="28"/>
      <c r="I113" s="21">
        <f>E113+G113-H113</f>
        <v>121147.85617156736</v>
      </c>
      <c r="J113" s="27"/>
      <c r="K113" s="27">
        <f>IF(E113&gt;C113,E113*0.023,0)</f>
        <v>2786.4006919460489</v>
      </c>
      <c r="L113" s="25"/>
      <c r="M113" s="21">
        <f>M111+D113+G111</f>
        <v>174237.72490150793</v>
      </c>
      <c r="N113" s="34">
        <f>(M113-(C3+SUM(G3:G111)))/(C3+SUM(G3:G111))</f>
        <v>11.357285454007654</v>
      </c>
      <c r="O113" s="73"/>
      <c r="P113"/>
      <c r="Q113"/>
      <c r="R113"/>
      <c r="S113"/>
      <c r="T113" s="108"/>
      <c r="U113"/>
      <c r="V113"/>
      <c r="W113"/>
      <c r="X113"/>
      <c r="Y113"/>
      <c r="Z113" s="75"/>
    </row>
    <row r="114" spans="1:26" s="29" customFormat="1">
      <c r="A114" s="124"/>
      <c r="B114" s="1">
        <f>B113+7</f>
        <v>44605</v>
      </c>
      <c r="C114" s="24">
        <f>E113+G113-K113</f>
        <v>118361.45547962131</v>
      </c>
      <c r="D114" s="16">
        <f>(weekly_return*no_actual_accs)+(V56*no_shadow_accs)</f>
        <v>5620.4427826188203</v>
      </c>
      <c r="E114" s="25">
        <f>C114+D114</f>
        <v>123981.89826224012</v>
      </c>
      <c r="F114" s="106">
        <f t="shared" ref="F114:F116" si="38">T56</f>
        <v>11.955551778679137</v>
      </c>
      <c r="G114" s="28"/>
      <c r="H114" s="28"/>
      <c r="I114" s="25">
        <f>E114+G114-H114</f>
        <v>123981.89826224012</v>
      </c>
      <c r="J114" s="27"/>
      <c r="K114" s="27">
        <f>IF(E114&gt;C114,E114*0.023,0)</f>
        <v>2851.5836600315229</v>
      </c>
      <c r="L114" s="25"/>
      <c r="M114" s="21">
        <f>M113+D114+G113</f>
        <v>179858.16768412676</v>
      </c>
      <c r="N114" s="34">
        <f>(M114-(C3+SUM(G3:G113)))/(C3+SUM(G3:G113))</f>
        <v>11.755898417313954</v>
      </c>
      <c r="O114" s="73"/>
      <c r="P114"/>
      <c r="Q114"/>
      <c r="R114"/>
      <c r="S114"/>
      <c r="T114" s="108"/>
      <c r="U114"/>
      <c r="V114"/>
      <c r="W114"/>
      <c r="X114"/>
      <c r="Y114"/>
      <c r="Z114" s="75"/>
    </row>
    <row r="115" spans="1:26" s="29" customFormat="1">
      <c r="A115" s="124"/>
      <c r="B115" s="1">
        <f>B114+7</f>
        <v>44612</v>
      </c>
      <c r="C115" s="24">
        <f>E114+G114-K114</f>
        <v>121130.3146022086</v>
      </c>
      <c r="D115" s="16">
        <f>(weekly_return*no_actual_accs)+(V57*no_shadow_accs)</f>
        <v>5808.3995557868411</v>
      </c>
      <c r="E115" s="25">
        <f>C115+D115</f>
        <v>126938.71415799545</v>
      </c>
      <c r="F115" s="106">
        <f t="shared" si="38"/>
        <v>12.382726263151911</v>
      </c>
      <c r="G115" s="28"/>
      <c r="H115" s="28"/>
      <c r="I115" s="25">
        <f>E115+G115-H115</f>
        <v>126938.71415799545</v>
      </c>
      <c r="J115" s="27"/>
      <c r="K115" s="27">
        <f>IF(E115&gt;C115,E115*0.023,0)</f>
        <v>2919.5904256338954</v>
      </c>
      <c r="L115" s="25"/>
      <c r="M115" s="21">
        <f>M114+D115+G114</f>
        <v>185666.56723991359</v>
      </c>
      <c r="N115" s="34">
        <f>(M115-(C3+SUM(G3:G114)))/(C3+SUM(G3:G114))</f>
        <v>12.167841648220822</v>
      </c>
      <c r="O115" s="73"/>
      <c r="P115"/>
      <c r="Q115"/>
      <c r="R115"/>
      <c r="S115"/>
      <c r="T115" s="108"/>
      <c r="U115"/>
      <c r="V115"/>
      <c r="W115"/>
      <c r="X115"/>
      <c r="Y115"/>
      <c r="Z115" s="75"/>
    </row>
    <row r="116" spans="1:26" s="29" customFormat="1" ht="15.75" thickBot="1">
      <c r="A116" s="125"/>
      <c r="B116" s="6">
        <f>B115+7</f>
        <v>44619</v>
      </c>
      <c r="C116" s="24">
        <f>E115+G115-K115</f>
        <v>124019.12373236155</v>
      </c>
      <c r="D116" s="16">
        <f>(weekly_return*no_actual_accs)+(V58*no_shadow_accs)</f>
        <v>6002.263541825856</v>
      </c>
      <c r="E116" s="25">
        <f>C116+D116</f>
        <v>130021.38727418741</v>
      </c>
      <c r="F116" s="106">
        <f t="shared" si="38"/>
        <v>12.823326231422399</v>
      </c>
      <c r="G116" s="30"/>
      <c r="H116" s="30"/>
      <c r="I116" s="25">
        <f>E116+G116-H116</f>
        <v>130021.38727418741</v>
      </c>
      <c r="J116" s="31"/>
      <c r="K116" s="27">
        <f>IF(E116&gt;C116,E116*0.023,0)</f>
        <v>2990.4919073063102</v>
      </c>
      <c r="L116" s="25">
        <f>L111+SUM(K113:K116)</f>
        <v>48197.935414858381</v>
      </c>
      <c r="M116" s="21">
        <f>M115+D116+G115</f>
        <v>191668.83078173944</v>
      </c>
      <c r="N116" s="34">
        <f>(M116-(C3+SUM(G3:G115)))/(C3+SUM(G3:G115))</f>
        <v>12.593534097995704</v>
      </c>
      <c r="O116" s="73"/>
      <c r="P116"/>
      <c r="Q116"/>
      <c r="R116"/>
      <c r="S116"/>
      <c r="T116" s="108"/>
      <c r="U116"/>
      <c r="V116"/>
      <c r="W116"/>
      <c r="X116"/>
      <c r="Y116"/>
      <c r="Z116" s="75"/>
    </row>
    <row r="117" spans="1:26" ht="15.75" thickBot="1">
      <c r="A117" s="2"/>
      <c r="B117" s="2"/>
      <c r="C117" s="3"/>
      <c r="D117" s="18"/>
      <c r="E117" s="4"/>
      <c r="F117" s="105"/>
      <c r="G117" s="4"/>
      <c r="H117" s="4"/>
      <c r="I117" s="4"/>
      <c r="J117" s="5"/>
      <c r="K117" s="4"/>
      <c r="L117" s="4"/>
      <c r="M117" s="4"/>
      <c r="N117" s="35"/>
    </row>
    <row r="118" spans="1:26" s="29" customFormat="1">
      <c r="A118" s="123">
        <v>24</v>
      </c>
      <c r="B118" s="37">
        <f>B116+7</f>
        <v>44626</v>
      </c>
      <c r="C118" s="38">
        <f>E116+G116-K116</f>
        <v>127030.8953668811</v>
      </c>
      <c r="D118" s="39">
        <f>(weekly_return*no_actual_accs)+(V59*no_shadow_accs)</f>
        <v>6202.220395997525</v>
      </c>
      <c r="E118" s="40">
        <f>C118+D118</f>
        <v>133233.11576287862</v>
      </c>
      <c r="F118" s="109">
        <f>T59</f>
        <v>13.277773627267102</v>
      </c>
      <c r="G118" s="41"/>
      <c r="H118" s="41"/>
      <c r="I118" s="40">
        <f>E118+G118-H118</f>
        <v>133233.11576287862</v>
      </c>
      <c r="J118" s="42"/>
      <c r="K118" s="42">
        <f>IF(E118&gt;C118,E118*0.023,0)</f>
        <v>3064.3616625462082</v>
      </c>
      <c r="L118" s="43"/>
      <c r="M118" s="40">
        <f>M116+D118+G116</f>
        <v>197871.05117773695</v>
      </c>
      <c r="N118" s="47">
        <f>(M118-(C3+SUM(G3:G116)))/(C3+SUM(G3:G116))</f>
        <v>13.033407884945884</v>
      </c>
      <c r="O118" s="73"/>
      <c r="P118"/>
      <c r="Q118"/>
      <c r="R118"/>
      <c r="S118"/>
      <c r="T118" s="108"/>
      <c r="U118"/>
      <c r="V118"/>
      <c r="W118"/>
      <c r="X118"/>
      <c r="Y118"/>
      <c r="Z118" s="75"/>
    </row>
    <row r="119" spans="1:26" s="29" customFormat="1">
      <c r="A119" s="124"/>
      <c r="B119" s="1">
        <f>B118+7</f>
        <v>44633</v>
      </c>
      <c r="C119" s="24">
        <f>E118+G118-K118</f>
        <v>130168.75410033241</v>
      </c>
      <c r="D119" s="16">
        <f>(weekly_return*no_actual_accs)+(V60*no_shadow_accs)</f>
        <v>6408.4616084431618</v>
      </c>
      <c r="E119" s="25">
        <f>C119+D119</f>
        <v>136577.21570877556</v>
      </c>
      <c r="F119" s="106">
        <f t="shared" ref="F119:F121" si="39">T60</f>
        <v>13.74650365555264</v>
      </c>
      <c r="G119" s="28"/>
      <c r="H119" s="28"/>
      <c r="I119" s="25">
        <f>E119+G119-H119</f>
        <v>136577.21570877556</v>
      </c>
      <c r="J119" s="27"/>
      <c r="K119" s="27">
        <f>IF(E119&gt;C119,E119*0.023,0)</f>
        <v>3141.2759613018379</v>
      </c>
      <c r="L119" s="25"/>
      <c r="M119" s="21">
        <f>M118+D119+G118</f>
        <v>204279.51278618013</v>
      </c>
      <c r="N119" s="34">
        <f>(M119-(C3+SUM(G3:G118)))/(C3+SUM(G3:G118))</f>
        <v>13.487908708239726</v>
      </c>
      <c r="O119" s="73"/>
      <c r="P119"/>
      <c r="Q119"/>
      <c r="R119"/>
      <c r="S119"/>
      <c r="T119" s="108"/>
      <c r="U119"/>
      <c r="V119"/>
      <c r="W119"/>
      <c r="X119"/>
      <c r="Y119"/>
      <c r="Z119" s="75"/>
    </row>
    <row r="120" spans="1:26" s="29" customFormat="1">
      <c r="A120" s="124"/>
      <c r="B120" s="1">
        <f>B119+7</f>
        <v>44640</v>
      </c>
      <c r="C120" s="24">
        <f>E119+G119-K119</f>
        <v>133435.93974747372</v>
      </c>
      <c r="D120" s="16">
        <f>(weekly_return*no_actual_accs)+(V61*no_shadow_accs)</f>
        <v>6621.1846875656611</v>
      </c>
      <c r="E120" s="25">
        <f>C120+D120</f>
        <v>140057.12443503938</v>
      </c>
      <c r="F120" s="106">
        <f t="shared" si="39"/>
        <v>14.229965199012867</v>
      </c>
      <c r="G120" s="28"/>
      <c r="H120" s="28"/>
      <c r="I120" s="25">
        <f>E120+G120-H120</f>
        <v>140057.12443503938</v>
      </c>
      <c r="J120" s="27"/>
      <c r="K120" s="27">
        <f>IF(E120&gt;C120,E120*0.023,0)</f>
        <v>3221.3138620059058</v>
      </c>
      <c r="L120" s="25"/>
      <c r="M120" s="21">
        <f>M119+D120+G119</f>
        <v>210900.69747374579</v>
      </c>
      <c r="N120" s="34">
        <f>(M120-(C3+SUM(G3:G119)))/(C3+SUM(G3:G119))</f>
        <v>13.957496274733744</v>
      </c>
      <c r="O120" s="73"/>
      <c r="P120"/>
      <c r="Q120"/>
      <c r="R120"/>
      <c r="S120"/>
      <c r="T120" s="108"/>
      <c r="U120"/>
      <c r="V120"/>
      <c r="W120"/>
      <c r="X120"/>
      <c r="Y120"/>
      <c r="Z120" s="75"/>
    </row>
    <row r="121" spans="1:26" s="29" customFormat="1" ht="15.75" thickBot="1">
      <c r="A121" s="125"/>
      <c r="B121" s="6">
        <f>B120+7</f>
        <v>44647</v>
      </c>
      <c r="C121" s="44">
        <f>E120+G120-K120</f>
        <v>136835.81057303346</v>
      </c>
      <c r="D121" s="45">
        <f>(weekly_return*no_actual_accs)+(V62*no_shadow_accs)</f>
        <v>6840.5933491748683</v>
      </c>
      <c r="E121" s="46">
        <f>C121+D121</f>
        <v>143676.40392220832</v>
      </c>
      <c r="F121" s="107">
        <f t="shared" si="39"/>
        <v>14.7286212481247</v>
      </c>
      <c r="G121" s="30"/>
      <c r="H121" s="30"/>
      <c r="I121" s="46">
        <f>E121+G121-H121</f>
        <v>143676.40392220832</v>
      </c>
      <c r="J121" s="31"/>
      <c r="K121" s="31">
        <f>IF(E121&gt;C121,E121*0.023,0)</f>
        <v>3304.5572902107915</v>
      </c>
      <c r="L121" s="46">
        <f>L116+SUM(K118:K121)</f>
        <v>60929.444190923125</v>
      </c>
      <c r="M121" s="48">
        <f>M120+D121+G120</f>
        <v>217741.29082292065</v>
      </c>
      <c r="N121" s="49">
        <f>(M121-(C3+SUM(G3:G120)))/(C3+SUM(G3:G120))</f>
        <v>14.442644739214231</v>
      </c>
      <c r="O121" s="73"/>
      <c r="P121"/>
      <c r="Q121"/>
      <c r="R121"/>
      <c r="S121"/>
      <c r="T121" s="108"/>
      <c r="U121"/>
      <c r="V121"/>
      <c r="W121"/>
      <c r="X121"/>
      <c r="Y121"/>
      <c r="Z121" s="75"/>
    </row>
  </sheetData>
  <mergeCells count="26">
    <mergeCell ref="A33:A36"/>
    <mergeCell ref="A38:A41"/>
    <mergeCell ref="A43:A46"/>
    <mergeCell ref="A48:A51"/>
    <mergeCell ref="A53:A56"/>
    <mergeCell ref="A8:A11"/>
    <mergeCell ref="A13:A16"/>
    <mergeCell ref="A18:A21"/>
    <mergeCell ref="A23:A26"/>
    <mergeCell ref="A28:A31"/>
    <mergeCell ref="O1:S1"/>
    <mergeCell ref="T1:Y1"/>
    <mergeCell ref="A118:A121"/>
    <mergeCell ref="A63:A66"/>
    <mergeCell ref="A68:A71"/>
    <mergeCell ref="A73:A76"/>
    <mergeCell ref="A78:A81"/>
    <mergeCell ref="A83:A86"/>
    <mergeCell ref="A88:A91"/>
    <mergeCell ref="A93:A96"/>
    <mergeCell ref="A98:A101"/>
    <mergeCell ref="A103:A106"/>
    <mergeCell ref="A108:A111"/>
    <mergeCell ref="A113:A116"/>
    <mergeCell ref="A58:A61"/>
    <mergeCell ref="A3:A6"/>
  </mergeCells>
  <pageMargins left="0.7" right="0.7" top="0.75" bottom="0.75" header="0.3" footer="0.3"/>
  <pageSetup paperSize="9" orientation="portrait" horizontalDpi="4294967293" verticalDpi="300" r:id="rId1"/>
  <ignoredErrors>
    <ignoredError sqref="N10 M25:N25" formulaRange="1"/>
    <ignoredError sqref="X3:X26 X27:X46 X47:X62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0B8E3-1F95-4FDA-9BB0-DE22337EE90B}">
  <dimension ref="B1:C5"/>
  <sheetViews>
    <sheetView workbookViewId="0">
      <selection activeCell="C5" sqref="C5"/>
    </sheetView>
  </sheetViews>
  <sheetFormatPr defaultRowHeight="15"/>
  <cols>
    <col min="2" max="2" width="26.5703125" customWidth="1"/>
  </cols>
  <sheetData>
    <row r="1" spans="2:3">
      <c r="B1" t="s">
        <v>37</v>
      </c>
      <c r="C1" s="97">
        <v>3500</v>
      </c>
    </row>
    <row r="2" spans="2:3">
      <c r="B2" t="s">
        <v>38</v>
      </c>
      <c r="C2">
        <v>180</v>
      </c>
    </row>
    <row r="3" spans="2:3">
      <c r="B3" t="s">
        <v>39</v>
      </c>
      <c r="C3">
        <v>4</v>
      </c>
    </row>
    <row r="4" spans="2:3">
      <c r="B4" t="s">
        <v>40</v>
      </c>
      <c r="C4">
        <v>2</v>
      </c>
    </row>
    <row r="5" spans="2:3">
      <c r="B5" t="s">
        <v>41</v>
      </c>
      <c r="C5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C1F63-3B93-47AD-8A37-AADA9A3BA75D}">
  <dimension ref="A1:O121"/>
  <sheetViews>
    <sheetView workbookViewId="0">
      <pane ySplit="1" topLeftCell="A42" activePane="bottomLeft" state="frozen"/>
      <selection pane="bottomLeft" activeCell="C49" sqref="C49"/>
    </sheetView>
  </sheetViews>
  <sheetFormatPr defaultRowHeight="15"/>
  <cols>
    <col min="1" max="1" width="4.7109375" style="7" bestFit="1" customWidth="1"/>
    <col min="3" max="3" width="10.85546875" bestFit="1" customWidth="1"/>
    <col min="5" max="5" width="12" bestFit="1" customWidth="1"/>
    <col min="6" max="6" width="10.42578125" bestFit="1" customWidth="1"/>
    <col min="7" max="7" width="13.7109375" bestFit="1" customWidth="1"/>
    <col min="8" max="8" width="10.85546875" bestFit="1" customWidth="1"/>
    <col min="9" max="9" width="13.28515625" bestFit="1" customWidth="1"/>
    <col min="10" max="10" width="13.140625" bestFit="1" customWidth="1"/>
    <col min="11" max="11" width="9.5703125" bestFit="1" customWidth="1"/>
    <col min="12" max="12" width="10.85546875" bestFit="1" customWidth="1"/>
    <col min="13" max="13" width="8.85546875" style="36" bestFit="1" customWidth="1"/>
    <col min="14" max="14" width="24.42578125" style="77" bestFit="1" customWidth="1"/>
    <col min="15" max="15" width="9.140625" style="73"/>
  </cols>
  <sheetData>
    <row r="1" spans="1:15" ht="15.75" thickBot="1">
      <c r="A1" s="8" t="s">
        <v>5</v>
      </c>
      <c r="B1" s="8" t="s">
        <v>0</v>
      </c>
      <c r="C1" s="9" t="s">
        <v>6</v>
      </c>
      <c r="D1" s="19" t="s">
        <v>7</v>
      </c>
      <c r="E1" s="10" t="s">
        <v>9</v>
      </c>
      <c r="F1" s="10" t="s">
        <v>1</v>
      </c>
      <c r="G1" s="10" t="s">
        <v>1</v>
      </c>
      <c r="H1" s="10" t="s">
        <v>10</v>
      </c>
      <c r="I1" s="10" t="s">
        <v>1</v>
      </c>
      <c r="J1" s="10" t="s">
        <v>1</v>
      </c>
      <c r="K1" s="11" t="s">
        <v>11</v>
      </c>
      <c r="L1" s="11" t="s">
        <v>12</v>
      </c>
      <c r="M1" s="33" t="s">
        <v>4</v>
      </c>
    </row>
    <row r="2" spans="1:15" ht="24" thickBot="1">
      <c r="A2" s="8" t="s">
        <v>3</v>
      </c>
      <c r="B2" s="8" t="s">
        <v>2</v>
      </c>
      <c r="C2" s="12" t="s">
        <v>13</v>
      </c>
      <c r="D2" s="20" t="s">
        <v>14</v>
      </c>
      <c r="E2" s="13" t="s">
        <v>15</v>
      </c>
      <c r="F2" s="13" t="s">
        <v>16</v>
      </c>
      <c r="G2" s="13" t="s">
        <v>17</v>
      </c>
      <c r="H2" s="13" t="s">
        <v>18</v>
      </c>
      <c r="I2" s="13" t="s">
        <v>19</v>
      </c>
      <c r="J2" s="13" t="s">
        <v>20</v>
      </c>
      <c r="K2" s="11" t="s">
        <v>20</v>
      </c>
      <c r="L2" s="11" t="s">
        <v>21</v>
      </c>
      <c r="M2" s="33" t="s">
        <v>8</v>
      </c>
    </row>
    <row r="3" spans="1:15" s="23" customFormat="1" ht="14.25">
      <c r="A3" s="123">
        <v>1</v>
      </c>
      <c r="B3" s="14">
        <v>43982</v>
      </c>
      <c r="C3" s="15">
        <v>10500</v>
      </c>
      <c r="D3" s="17">
        <v>1200</v>
      </c>
      <c r="E3" s="21">
        <f>C3+D3</f>
        <v>11700</v>
      </c>
      <c r="F3" s="22"/>
      <c r="G3" s="22"/>
      <c r="H3" s="21">
        <f>E3+F3-G3</f>
        <v>11700</v>
      </c>
      <c r="I3" s="22"/>
      <c r="J3" s="22"/>
      <c r="K3" s="21"/>
      <c r="L3" s="21">
        <f>C3+D3</f>
        <v>11700</v>
      </c>
      <c r="M3" s="34">
        <f>(L3-C3)/C3</f>
        <v>0.11428571428571428</v>
      </c>
      <c r="N3" s="78"/>
      <c r="O3" s="74"/>
    </row>
    <row r="4" spans="1:15" s="29" customFormat="1">
      <c r="A4" s="126"/>
      <c r="B4" s="1">
        <f>B3+7</f>
        <v>43989</v>
      </c>
      <c r="C4" s="24">
        <f>H3+F3</f>
        <v>11700</v>
      </c>
      <c r="D4" s="17">
        <v>2330</v>
      </c>
      <c r="E4" s="25">
        <f>C4+D4</f>
        <v>14030</v>
      </c>
      <c r="F4" s="26"/>
      <c r="G4" s="32"/>
      <c r="H4" s="25">
        <f>E4+F4-G4</f>
        <v>14030</v>
      </c>
      <c r="I4" s="26"/>
      <c r="J4" s="26"/>
      <c r="K4" s="25"/>
      <c r="L4" s="21">
        <f>L3+D4+F3</f>
        <v>14030</v>
      </c>
      <c r="M4" s="34">
        <f>(L4-(C3+SUM(F3:F3)))/(C3+SUM(F3:F3))</f>
        <v>0.33619047619047621</v>
      </c>
      <c r="N4" s="79"/>
      <c r="O4" s="75"/>
    </row>
    <row r="5" spans="1:15" s="29" customFormat="1">
      <c r="A5" s="126"/>
      <c r="B5" s="1">
        <f>B4+7</f>
        <v>43996</v>
      </c>
      <c r="C5" s="24">
        <f>E4+F4-J4</f>
        <v>14030</v>
      </c>
      <c r="D5" s="17">
        <v>900</v>
      </c>
      <c r="E5" s="25">
        <f>C5+D5</f>
        <v>14930</v>
      </c>
      <c r="F5" s="26"/>
      <c r="G5" s="32"/>
      <c r="H5" s="25">
        <f>E5+F5-G5</f>
        <v>14930</v>
      </c>
      <c r="I5" s="26"/>
      <c r="J5" s="32">
        <v>300</v>
      </c>
      <c r="K5" s="25"/>
      <c r="L5" s="21">
        <f>L4+D5+F4</f>
        <v>14930</v>
      </c>
      <c r="M5" s="34">
        <f>(L5-(C3+SUM(F3:F4)))/(C3+SUM(F3:F4))</f>
        <v>0.42190476190476189</v>
      </c>
      <c r="N5" s="79"/>
      <c r="O5" s="75"/>
    </row>
    <row r="6" spans="1:15" s="29" customFormat="1" ht="15.75" thickBot="1">
      <c r="A6" s="127"/>
      <c r="B6" s="1">
        <f>B5+7</f>
        <v>44003</v>
      </c>
      <c r="C6" s="24">
        <f>E5+F5-J5</f>
        <v>14630</v>
      </c>
      <c r="D6" s="17">
        <v>1500</v>
      </c>
      <c r="E6" s="25">
        <f>C6+D6</f>
        <v>16130</v>
      </c>
      <c r="F6" s="26"/>
      <c r="G6" s="26"/>
      <c r="H6" s="25">
        <f>E6+F6-G6</f>
        <v>16130</v>
      </c>
      <c r="I6" s="26"/>
      <c r="J6" s="32">
        <v>30</v>
      </c>
      <c r="K6" s="25"/>
      <c r="L6" s="21">
        <f>L5+D6+F5</f>
        <v>16430</v>
      </c>
      <c r="M6" s="34">
        <f>(L6-(C3+SUM(F3:F5)))/(C3+SUM(F3:F5))</f>
        <v>0.5647619047619048</v>
      </c>
      <c r="N6" s="79"/>
      <c r="O6" s="75"/>
    </row>
    <row r="7" spans="1:15" s="29" customFormat="1" ht="15.75" thickBot="1">
      <c r="A7" s="2"/>
      <c r="B7" s="2"/>
      <c r="C7" s="3"/>
      <c r="D7" s="18"/>
      <c r="E7" s="4"/>
      <c r="F7" s="4"/>
      <c r="G7" s="4"/>
      <c r="H7" s="4"/>
      <c r="I7" s="5"/>
      <c r="J7" s="56"/>
      <c r="K7" s="4"/>
      <c r="L7" s="4"/>
      <c r="M7" s="35"/>
      <c r="N7" s="79"/>
      <c r="O7" s="75"/>
    </row>
    <row r="8" spans="1:15" s="29" customFormat="1">
      <c r="A8" s="123">
        <v>2</v>
      </c>
      <c r="B8" s="1">
        <f>B6+7</f>
        <v>44010</v>
      </c>
      <c r="C8" s="24">
        <f>E6+F6-J6</f>
        <v>16100</v>
      </c>
      <c r="D8" s="17">
        <v>900</v>
      </c>
      <c r="E8" s="21">
        <f>C8+D8</f>
        <v>17000</v>
      </c>
      <c r="F8" s="26"/>
      <c r="G8" s="26"/>
      <c r="H8" s="21">
        <f>E8+F8-G8</f>
        <v>17000</v>
      </c>
      <c r="I8" s="27"/>
      <c r="J8" s="57"/>
      <c r="K8" s="25"/>
      <c r="L8" s="21">
        <f>L6+D8+F6</f>
        <v>17330</v>
      </c>
      <c r="M8" s="34">
        <f>(L8-(C3+SUM(F3:F6)))/(C3+SUM(F3:F6))</f>
        <v>0.65047619047619043</v>
      </c>
      <c r="N8" s="79"/>
      <c r="O8" s="75"/>
    </row>
    <row r="9" spans="1:15" s="29" customFormat="1">
      <c r="A9" s="126"/>
      <c r="B9" s="1">
        <f>B8+7</f>
        <v>44017</v>
      </c>
      <c r="C9" s="24">
        <f>E8+F8-J8</f>
        <v>17000</v>
      </c>
      <c r="D9" s="17">
        <v>700</v>
      </c>
      <c r="E9" s="25">
        <f>C9+D9</f>
        <v>17700</v>
      </c>
      <c r="F9" s="26"/>
      <c r="G9" s="26"/>
      <c r="H9" s="25">
        <f>E9+F9-G9</f>
        <v>17700</v>
      </c>
      <c r="I9" s="27"/>
      <c r="J9" s="57"/>
      <c r="K9" s="25"/>
      <c r="L9" s="21">
        <f>L8+D9+F8</f>
        <v>18030</v>
      </c>
      <c r="M9" s="34">
        <f>(L9-(C3+SUM(F3:F8)))/(C3+SUM(F3:F8))</f>
        <v>0.71714285714285719</v>
      </c>
      <c r="N9" s="79"/>
      <c r="O9" s="75"/>
    </row>
    <row r="10" spans="1:15" s="29" customFormat="1">
      <c r="A10" s="126"/>
      <c r="B10" s="1">
        <f>B9+7</f>
        <v>44024</v>
      </c>
      <c r="C10" s="24">
        <f>E9+F9-J9</f>
        <v>17700</v>
      </c>
      <c r="D10" s="17">
        <v>1300</v>
      </c>
      <c r="E10" s="25">
        <f>C10+D10</f>
        <v>19000</v>
      </c>
      <c r="F10" s="26">
        <v>1000</v>
      </c>
      <c r="G10" s="26"/>
      <c r="H10" s="25">
        <f>E10+F10-G10</f>
        <v>20000</v>
      </c>
      <c r="I10" s="27"/>
      <c r="J10" s="57"/>
      <c r="K10" s="25"/>
      <c r="L10" s="21">
        <f>L9+D10+F9</f>
        <v>19330</v>
      </c>
      <c r="M10" s="34">
        <f>(L10-(C3+SUM(F3:F9)))/(C3+SUM(F3:F9))</f>
        <v>0.84095238095238101</v>
      </c>
      <c r="N10" s="79"/>
      <c r="O10" s="75"/>
    </row>
    <row r="11" spans="1:15" s="29" customFormat="1" ht="15.75" thickBot="1">
      <c r="A11" s="127"/>
      <c r="B11" s="1">
        <f>B10+7</f>
        <v>44031</v>
      </c>
      <c r="C11" s="24">
        <f>E10+F10-J10</f>
        <v>20000</v>
      </c>
      <c r="D11" s="17">
        <v>350</v>
      </c>
      <c r="E11" s="25">
        <f>C11+D11</f>
        <v>20350</v>
      </c>
      <c r="F11" s="26"/>
      <c r="G11" s="26"/>
      <c r="H11" s="25">
        <f>E11+F11-G11</f>
        <v>20350</v>
      </c>
      <c r="I11" s="27"/>
      <c r="J11" s="57">
        <v>30</v>
      </c>
      <c r="K11" s="25"/>
      <c r="L11" s="21">
        <f>L10+D11+F10</f>
        <v>20680</v>
      </c>
      <c r="M11" s="34">
        <f>(L11-(C3+SUM(F3:F10)))/(C3+SUM(F3:F10))</f>
        <v>0.79826086956521736</v>
      </c>
      <c r="N11" s="79"/>
      <c r="O11" s="75"/>
    </row>
    <row r="12" spans="1:15" s="29" customFormat="1" ht="15.75" thickBot="1">
      <c r="A12" s="2"/>
      <c r="B12" s="2"/>
      <c r="C12" s="3"/>
      <c r="D12" s="4"/>
      <c r="E12" s="4"/>
      <c r="F12" s="4"/>
      <c r="G12" s="4"/>
      <c r="H12" s="4"/>
      <c r="I12" s="5"/>
      <c r="J12" s="56"/>
      <c r="K12" s="4"/>
      <c r="L12" s="4"/>
      <c r="M12" s="35"/>
      <c r="N12" s="79"/>
      <c r="O12" s="75"/>
    </row>
    <row r="13" spans="1:15" s="29" customFormat="1">
      <c r="A13" s="123">
        <v>3</v>
      </c>
      <c r="B13" s="53">
        <f>B11+7</f>
        <v>44038</v>
      </c>
      <c r="C13" s="54">
        <f>E11+F11-J11</f>
        <v>20320</v>
      </c>
      <c r="D13" s="52">
        <v>-4950</v>
      </c>
      <c r="E13" s="21">
        <f>C13+D13</f>
        <v>15370</v>
      </c>
      <c r="F13" s="28"/>
      <c r="G13" s="28"/>
      <c r="H13" s="25">
        <f>E13+F13-G13</f>
        <v>15370</v>
      </c>
      <c r="I13" s="27"/>
      <c r="J13" s="57"/>
      <c r="K13" s="25"/>
      <c r="L13" s="21">
        <f>L11+D13+F11</f>
        <v>15730</v>
      </c>
      <c r="M13" s="34">
        <f>(L13-(C3+SUM(F3:F11)))/(C3+SUM(F3:F11))</f>
        <v>0.36782608695652175</v>
      </c>
      <c r="N13" s="79"/>
      <c r="O13" s="75"/>
    </row>
    <row r="14" spans="1:15" s="29" customFormat="1">
      <c r="A14" s="126"/>
      <c r="B14" s="1">
        <f>B13+7</f>
        <v>44045</v>
      </c>
      <c r="C14" s="24">
        <f>E13+F13-J13</f>
        <v>15370</v>
      </c>
      <c r="D14" s="17">
        <v>1900</v>
      </c>
      <c r="E14" s="25">
        <f>C14+D14</f>
        <v>17270</v>
      </c>
      <c r="F14" s="26"/>
      <c r="G14" s="26"/>
      <c r="H14" s="25">
        <f>E14+F14-G14</f>
        <v>17270</v>
      </c>
      <c r="I14" s="27"/>
      <c r="J14" s="57"/>
      <c r="K14" s="25"/>
      <c r="L14" s="21">
        <f>L13+D14+F13</f>
        <v>17630</v>
      </c>
      <c r="M14" s="34">
        <f>(L14-(C3+SUM(F3:F13)))/(C3+SUM(F3:F13))</f>
        <v>0.53304347826086962</v>
      </c>
      <c r="N14" s="79"/>
      <c r="O14" s="75"/>
    </row>
    <row r="15" spans="1:15" s="29" customFormat="1">
      <c r="A15" s="126"/>
      <c r="B15" s="1">
        <f>B14+7</f>
        <v>44052</v>
      </c>
      <c r="C15" s="24">
        <f>E14+F14-J14</f>
        <v>17270</v>
      </c>
      <c r="D15" s="17">
        <v>1890</v>
      </c>
      <c r="E15" s="25">
        <f>C15+D15</f>
        <v>19160</v>
      </c>
      <c r="F15" s="26"/>
      <c r="G15" s="26"/>
      <c r="H15" s="25">
        <f>E15+F15-G15</f>
        <v>19160</v>
      </c>
      <c r="I15" s="27"/>
      <c r="J15" s="57"/>
      <c r="K15" s="25"/>
      <c r="L15" s="21">
        <f>L14+D15+F14</f>
        <v>19520</v>
      </c>
      <c r="M15" s="34">
        <f>(L15-(C3+SUM(F3:F14)))/(C3+SUM(F3:F14))</f>
        <v>0.69739130434782604</v>
      </c>
      <c r="N15" s="79"/>
      <c r="O15" s="75"/>
    </row>
    <row r="16" spans="1:15" s="29" customFormat="1" ht="15.75" thickBot="1">
      <c r="A16" s="127"/>
      <c r="B16" s="1">
        <f>B15+7</f>
        <v>44059</v>
      </c>
      <c r="C16" s="24">
        <f>E15+F15-J15</f>
        <v>19160</v>
      </c>
      <c r="D16" s="17">
        <v>584</v>
      </c>
      <c r="E16" s="25">
        <f>C16+D16</f>
        <v>19744</v>
      </c>
      <c r="F16" s="26"/>
      <c r="G16" s="26"/>
      <c r="H16" s="25">
        <f>E16+F16-G16</f>
        <v>19744</v>
      </c>
      <c r="I16" s="27"/>
      <c r="J16" s="57">
        <v>30</v>
      </c>
      <c r="K16" s="25"/>
      <c r="L16" s="21">
        <f>L15+D16+F15</f>
        <v>20104</v>
      </c>
      <c r="M16" s="34">
        <f>(L16-(C3+SUM(F3:F15)))/(C3+SUM(F3:F15))</f>
        <v>0.74817391304347824</v>
      </c>
      <c r="N16" s="79"/>
      <c r="O16" s="75"/>
    </row>
    <row r="17" spans="1:15" s="29" customFormat="1" ht="15.75" thickBot="1">
      <c r="A17" s="2"/>
      <c r="B17" s="2"/>
      <c r="C17" s="3"/>
      <c r="D17" s="18"/>
      <c r="E17" s="4"/>
      <c r="F17" s="4"/>
      <c r="G17" s="4"/>
      <c r="H17" s="4"/>
      <c r="I17" s="5"/>
      <c r="J17" s="56"/>
      <c r="K17" s="4"/>
      <c r="L17" s="4"/>
      <c r="M17" s="35"/>
      <c r="N17" s="79"/>
      <c r="O17" s="75"/>
    </row>
    <row r="18" spans="1:15" s="29" customFormat="1">
      <c r="A18" s="123">
        <v>4</v>
      </c>
      <c r="B18" s="53">
        <f>B16+7</f>
        <v>44066</v>
      </c>
      <c r="C18" s="54">
        <f>E16+F16-J16</f>
        <v>19714</v>
      </c>
      <c r="D18" s="52">
        <v>-1230</v>
      </c>
      <c r="E18" s="21">
        <f>C18+D18</f>
        <v>18484</v>
      </c>
      <c r="F18" s="26"/>
      <c r="G18" s="26"/>
      <c r="H18" s="21">
        <f>E18+F18-G18</f>
        <v>18484</v>
      </c>
      <c r="I18" s="27"/>
      <c r="J18" s="57"/>
      <c r="K18" s="25"/>
      <c r="L18" s="21">
        <f>L16+D18+F16</f>
        <v>18874</v>
      </c>
      <c r="M18" s="34">
        <f>(L18-(C3+SUM(F3:F16)))/(C3+SUM(F3:F16))</f>
        <v>0.64121739130434785</v>
      </c>
      <c r="N18" s="79"/>
      <c r="O18" s="75"/>
    </row>
    <row r="19" spans="1:15" s="29" customFormat="1">
      <c r="A19" s="126"/>
      <c r="B19" s="1">
        <f>B18+7</f>
        <v>44073</v>
      </c>
      <c r="C19" s="24">
        <f>E18+F18-J18</f>
        <v>18484</v>
      </c>
      <c r="D19" s="17">
        <v>4765</v>
      </c>
      <c r="E19" s="25">
        <f>C19+D19</f>
        <v>23249</v>
      </c>
      <c r="F19" s="26"/>
      <c r="G19" s="26"/>
      <c r="H19" s="25">
        <f>E19+F19-G19</f>
        <v>23249</v>
      </c>
      <c r="I19" s="27"/>
      <c r="J19" s="57"/>
      <c r="K19" s="25"/>
      <c r="L19" s="21">
        <f>L18+D19+F18</f>
        <v>23639</v>
      </c>
      <c r="M19" s="34">
        <f>(L19-(C3+SUM(F3:F18)))/(C3+SUM(F3:F18))</f>
        <v>1.0555652173913044</v>
      </c>
      <c r="N19" s="79"/>
      <c r="O19" s="75"/>
    </row>
    <row r="20" spans="1:15" s="29" customFormat="1">
      <c r="A20" s="126"/>
      <c r="B20" s="53">
        <f>B19+7</f>
        <v>44080</v>
      </c>
      <c r="C20" s="54">
        <f>E19+F19-J19</f>
        <v>23249</v>
      </c>
      <c r="D20" s="52">
        <v>-780</v>
      </c>
      <c r="E20" s="21">
        <f>C20+D20</f>
        <v>22469</v>
      </c>
      <c r="F20" s="26"/>
      <c r="G20" s="26"/>
      <c r="H20" s="25">
        <f>E20+F20-G20</f>
        <v>22469</v>
      </c>
      <c r="I20" s="27"/>
      <c r="J20" s="57"/>
      <c r="K20" s="25"/>
      <c r="L20" s="21">
        <f>L19+D20+F19</f>
        <v>22859</v>
      </c>
      <c r="M20" s="34">
        <f>(L20-(C3+SUM(F3:F19)))/(C3+SUM(F3:F19))</f>
        <v>0.98773913043478256</v>
      </c>
      <c r="N20" s="79"/>
      <c r="O20" s="75"/>
    </row>
    <row r="21" spans="1:15" s="29" customFormat="1" ht="15.75" thickBot="1">
      <c r="A21" s="127"/>
      <c r="B21" s="1">
        <f>B20+7</f>
        <v>44087</v>
      </c>
      <c r="C21" s="24">
        <f>E20+F20-J20</f>
        <v>22469</v>
      </c>
      <c r="D21" s="17">
        <v>3370</v>
      </c>
      <c r="E21" s="25">
        <f>C21+D21</f>
        <v>25839</v>
      </c>
      <c r="F21" s="26"/>
      <c r="G21" s="26"/>
      <c r="H21" s="25">
        <f>E21+F21-G21</f>
        <v>25839</v>
      </c>
      <c r="I21" s="27"/>
      <c r="J21" s="57">
        <v>30</v>
      </c>
      <c r="K21" s="25"/>
      <c r="L21" s="21">
        <f>L20+D21+F20</f>
        <v>26229</v>
      </c>
      <c r="M21" s="34">
        <f>(L21-(C3+SUM(F3:F20)))/(C3+SUM(F3:F20))</f>
        <v>1.2807826086956522</v>
      </c>
      <c r="N21" s="79"/>
      <c r="O21" s="75"/>
    </row>
    <row r="22" spans="1:15" s="29" customFormat="1" ht="15.75" thickBot="1">
      <c r="A22" s="2"/>
      <c r="B22" s="2"/>
      <c r="C22" s="3"/>
      <c r="D22" s="18"/>
      <c r="E22" s="4"/>
      <c r="F22" s="4"/>
      <c r="G22" s="4"/>
      <c r="H22" s="4"/>
      <c r="I22" s="5"/>
      <c r="J22" s="56"/>
      <c r="K22" s="4"/>
      <c r="L22" s="4"/>
      <c r="M22" s="35"/>
      <c r="N22" s="79"/>
      <c r="O22" s="75"/>
    </row>
    <row r="23" spans="1:15" s="29" customFormat="1">
      <c r="A23" s="123">
        <v>5</v>
      </c>
      <c r="B23" s="1">
        <f>B21+7</f>
        <v>44094</v>
      </c>
      <c r="C23" s="24">
        <f>E21+F21-J21</f>
        <v>25809</v>
      </c>
      <c r="D23" s="17">
        <v>2280</v>
      </c>
      <c r="E23" s="21">
        <f>C23+D23</f>
        <v>28089</v>
      </c>
      <c r="F23" s="26"/>
      <c r="G23" s="26"/>
      <c r="H23" s="21">
        <f>E23+F23-G23</f>
        <v>28089</v>
      </c>
      <c r="I23" s="27"/>
      <c r="J23" s="57"/>
      <c r="K23" s="25"/>
      <c r="L23" s="21">
        <f>L21+D23+F21</f>
        <v>28509</v>
      </c>
      <c r="M23" s="34">
        <f>(L23-(C3+SUM(F3:F21)))/(C3+SUM(F3:F21))</f>
        <v>1.4790434782608695</v>
      </c>
      <c r="N23" s="79"/>
      <c r="O23" s="55"/>
    </row>
    <row r="24" spans="1:15" s="29" customFormat="1">
      <c r="A24" s="126"/>
      <c r="B24" s="53">
        <f>B23+7</f>
        <v>44101</v>
      </c>
      <c r="C24" s="54">
        <f>E23+F23-J23</f>
        <v>28089</v>
      </c>
      <c r="D24" s="52">
        <v>-294</v>
      </c>
      <c r="E24" s="25">
        <f>C24+D24</f>
        <v>27795</v>
      </c>
      <c r="F24" s="26"/>
      <c r="G24" s="26"/>
      <c r="H24" s="25">
        <f>E24+F24-G24</f>
        <v>27795</v>
      </c>
      <c r="I24" s="27"/>
      <c r="J24" s="57">
        <v>2770</v>
      </c>
      <c r="K24" s="25"/>
      <c r="L24" s="21">
        <f>L23+D24+F23</f>
        <v>28215</v>
      </c>
      <c r="M24" s="34">
        <f>(L24-(C3+SUM(F3:F23)))/(C3+SUM(F3:F23))</f>
        <v>1.4534782608695651</v>
      </c>
      <c r="N24" s="79"/>
      <c r="O24" s="55"/>
    </row>
    <row r="25" spans="1:15" s="29" customFormat="1">
      <c r="A25" s="126"/>
      <c r="B25" s="1">
        <f>B24+7</f>
        <v>44108</v>
      </c>
      <c r="C25" s="24">
        <f>E24+F24-J24</f>
        <v>25025</v>
      </c>
      <c r="D25" s="17">
        <v>1100</v>
      </c>
      <c r="E25" s="25">
        <f>C25+D25</f>
        <v>26125</v>
      </c>
      <c r="F25" s="28">
        <v>2600</v>
      </c>
      <c r="G25" s="28"/>
      <c r="H25" s="25">
        <f>E25+F25-G25</f>
        <v>28725</v>
      </c>
      <c r="I25" s="27"/>
      <c r="J25" s="27"/>
      <c r="K25" s="25"/>
      <c r="L25" s="21">
        <f>L24+D25+F24</f>
        <v>29315</v>
      </c>
      <c r="M25" s="34">
        <f>(L25-(C3+SUM(F3:F24)))/(C3+SUM(F3:F24))</f>
        <v>1.5491304347826087</v>
      </c>
      <c r="N25" s="79"/>
      <c r="O25" s="55"/>
    </row>
    <row r="26" spans="1:15" s="29" customFormat="1" ht="15.75" thickBot="1">
      <c r="A26" s="127"/>
      <c r="B26" s="1">
        <f>B25+7</f>
        <v>44115</v>
      </c>
      <c r="C26" s="24">
        <f>E25+F25-J25</f>
        <v>28725</v>
      </c>
      <c r="D26" s="17">
        <v>3200</v>
      </c>
      <c r="E26" s="25">
        <f>C26+D26</f>
        <v>31925</v>
      </c>
      <c r="F26" s="28"/>
      <c r="G26" s="28"/>
      <c r="H26" s="25">
        <f>E26+F26-G26</f>
        <v>31925</v>
      </c>
      <c r="I26" s="27"/>
      <c r="J26" s="27">
        <v>1000</v>
      </c>
      <c r="K26" s="25"/>
      <c r="L26" s="21">
        <f>L25+D26+F25</f>
        <v>35115</v>
      </c>
      <c r="M26" s="34">
        <f>(L26-(C3+SUM(F3:F25)))/(C3+SUM(F3:F25))</f>
        <v>1.4904255319148936</v>
      </c>
      <c r="N26" s="79"/>
      <c r="O26" s="55"/>
    </row>
    <row r="27" spans="1:15" s="29" customFormat="1" ht="15.75" thickBot="1">
      <c r="A27" s="2"/>
      <c r="B27" s="2"/>
      <c r="C27" s="3"/>
      <c r="D27" s="18"/>
      <c r="E27" s="4"/>
      <c r="F27" s="4"/>
      <c r="G27" s="4"/>
      <c r="H27" s="4"/>
      <c r="I27" s="5"/>
      <c r="J27" s="4"/>
      <c r="K27" s="4"/>
      <c r="L27" s="4"/>
      <c r="M27" s="35"/>
      <c r="N27" s="79"/>
      <c r="O27" s="55"/>
    </row>
    <row r="28" spans="1:15" s="29" customFormat="1">
      <c r="A28" s="123">
        <v>6</v>
      </c>
      <c r="B28" s="1">
        <f>B26+7</f>
        <v>44122</v>
      </c>
      <c r="C28" s="24">
        <f>E26+F26-J26</f>
        <v>30925</v>
      </c>
      <c r="D28" s="17">
        <v>140</v>
      </c>
      <c r="E28" s="21">
        <f>C28+D28</f>
        <v>31065</v>
      </c>
      <c r="F28" s="28"/>
      <c r="G28" s="28"/>
      <c r="H28" s="21">
        <f>E28+F28-G28</f>
        <v>31065</v>
      </c>
      <c r="I28" s="27"/>
      <c r="J28" s="27"/>
      <c r="K28" s="25"/>
      <c r="L28" s="21">
        <f>L26+D28+F26</f>
        <v>35255</v>
      </c>
      <c r="M28" s="34">
        <f>(L28-(C3+SUM(F3:F26)))/(C3+SUM(F3:F26))</f>
        <v>1.5003546099290781</v>
      </c>
      <c r="N28" s="79"/>
      <c r="O28" s="55"/>
    </row>
    <row r="29" spans="1:15" s="29" customFormat="1">
      <c r="A29" s="126"/>
      <c r="B29" s="1">
        <f>B28+7</f>
        <v>44129</v>
      </c>
      <c r="C29" s="24">
        <f>E28+F28-J28</f>
        <v>31065</v>
      </c>
      <c r="D29" s="17">
        <v>3700</v>
      </c>
      <c r="E29" s="25">
        <f>C29+D29</f>
        <v>34765</v>
      </c>
      <c r="F29" s="28"/>
      <c r="G29" s="28"/>
      <c r="H29" s="25">
        <f>E29+F29-G29</f>
        <v>34765</v>
      </c>
      <c r="I29" s="27"/>
      <c r="J29" s="27"/>
      <c r="K29" s="25"/>
      <c r="L29" s="21">
        <f>L28+D29+F28</f>
        <v>38955</v>
      </c>
      <c r="M29" s="34">
        <f>(L29-(C3+SUM(F3:F28)))/(C3+SUM(F3:F28))</f>
        <v>1.7627659574468084</v>
      </c>
      <c r="N29" s="79"/>
      <c r="O29" s="55"/>
    </row>
    <row r="30" spans="1:15" s="29" customFormat="1">
      <c r="A30" s="126"/>
      <c r="B30" s="71">
        <f>B29+7</f>
        <v>44136</v>
      </c>
      <c r="C30" s="72">
        <f>E29+F29-J29</f>
        <v>34765</v>
      </c>
      <c r="D30" s="70">
        <v>0</v>
      </c>
      <c r="E30" s="25">
        <f>C30+D30</f>
        <v>34765</v>
      </c>
      <c r="F30" s="28"/>
      <c r="G30" s="28"/>
      <c r="H30" s="25">
        <f>E30+F30-G30</f>
        <v>34765</v>
      </c>
      <c r="I30" s="27"/>
      <c r="J30" s="27"/>
      <c r="K30" s="25"/>
      <c r="L30" s="21">
        <f>L29+D30+F29</f>
        <v>38955</v>
      </c>
      <c r="M30" s="34">
        <f>(L30-(C3+SUM(F3:F29)))/(C3+SUM(F3:F29))</f>
        <v>1.7627659574468084</v>
      </c>
      <c r="N30" s="80" t="s">
        <v>30</v>
      </c>
      <c r="O30" s="55"/>
    </row>
    <row r="31" spans="1:15" s="29" customFormat="1" ht="15.75" thickBot="1">
      <c r="A31" s="127"/>
      <c r="B31" s="53">
        <f>B30+7</f>
        <v>44143</v>
      </c>
      <c r="C31" s="54">
        <f>E30+F30-J30</f>
        <v>34765</v>
      </c>
      <c r="D31" s="52">
        <v>-1500</v>
      </c>
      <c r="E31" s="25">
        <f>C31+D31</f>
        <v>33265</v>
      </c>
      <c r="F31" s="28"/>
      <c r="G31" s="28"/>
      <c r="H31" s="25">
        <f>E31+F31-G31</f>
        <v>33265</v>
      </c>
      <c r="I31" s="27"/>
      <c r="J31" s="27"/>
      <c r="K31" s="25"/>
      <c r="L31" s="21">
        <f>L30+D31+F30</f>
        <v>37455</v>
      </c>
      <c r="M31" s="34">
        <f>(L31-(C3+SUM(F3:F30)))/(C3+SUM(F3:F30))</f>
        <v>1.6563829787234043</v>
      </c>
      <c r="N31" s="79"/>
      <c r="O31" s="55"/>
    </row>
    <row r="32" spans="1:15" s="29" customFormat="1" ht="15.75" thickBot="1">
      <c r="A32" s="2"/>
      <c r="B32" s="2"/>
      <c r="C32" s="3"/>
      <c r="D32" s="18"/>
      <c r="E32" s="4"/>
      <c r="F32" s="4"/>
      <c r="G32" s="4"/>
      <c r="H32" s="4"/>
      <c r="I32" s="5"/>
      <c r="J32" s="4"/>
      <c r="K32" s="4"/>
      <c r="L32" s="4"/>
      <c r="M32" s="35"/>
      <c r="N32" s="79"/>
      <c r="O32" s="55"/>
    </row>
    <row r="33" spans="1:15" s="29" customFormat="1">
      <c r="A33" s="123">
        <v>7</v>
      </c>
      <c r="B33" s="1">
        <f>B31+7</f>
        <v>44150</v>
      </c>
      <c r="C33" s="24">
        <f>E31+F31-J31</f>
        <v>33265</v>
      </c>
      <c r="D33" s="17">
        <v>200</v>
      </c>
      <c r="E33" s="21">
        <f>C33+D33</f>
        <v>33465</v>
      </c>
      <c r="F33" s="28"/>
      <c r="G33" s="28"/>
      <c r="H33" s="21">
        <f>E33+F33-G33</f>
        <v>33465</v>
      </c>
      <c r="I33" s="27"/>
      <c r="J33" s="27"/>
      <c r="K33" s="25"/>
      <c r="L33" s="21">
        <f>L31+D33+F31</f>
        <v>37655</v>
      </c>
      <c r="M33" s="34">
        <f>(L33-(C3+SUM(F3:F31)))/(C3+SUM(F3:F31))</f>
        <v>1.6705673758865249</v>
      </c>
      <c r="N33" s="79"/>
      <c r="O33" s="55"/>
    </row>
    <row r="34" spans="1:15" s="29" customFormat="1">
      <c r="A34" s="126"/>
      <c r="B34" s="53">
        <f>B33+7</f>
        <v>44157</v>
      </c>
      <c r="C34" s="54">
        <f>E33+F33-J33</f>
        <v>33465</v>
      </c>
      <c r="D34" s="52">
        <v>-4200</v>
      </c>
      <c r="E34" s="25">
        <f>C34+D34</f>
        <v>29265</v>
      </c>
      <c r="F34" s="28"/>
      <c r="G34" s="28"/>
      <c r="H34" s="25">
        <f>E34+F34-G34</f>
        <v>29265</v>
      </c>
      <c r="I34" s="27"/>
      <c r="J34" s="27">
        <v>11000</v>
      </c>
      <c r="K34" s="25"/>
      <c r="L34" s="21">
        <f>L33+D34+F33</f>
        <v>33455</v>
      </c>
      <c r="M34" s="34">
        <f>(L34-(C3+SUM(F3:F33)))/(C3+SUM(F3:F33))</f>
        <v>1.3726950354609928</v>
      </c>
      <c r="N34" s="79"/>
      <c r="O34" s="75"/>
    </row>
    <row r="35" spans="1:15" s="29" customFormat="1">
      <c r="A35" s="126"/>
      <c r="B35" s="53">
        <f>B34+7</f>
        <v>44164</v>
      </c>
      <c r="C35" s="54">
        <f>E34+F34-J34</f>
        <v>18265</v>
      </c>
      <c r="D35" s="52">
        <v>-3000</v>
      </c>
      <c r="E35" s="25">
        <f>C35+D35</f>
        <v>15265</v>
      </c>
      <c r="F35" s="28"/>
      <c r="G35" s="28"/>
      <c r="H35" s="25">
        <f>E35+F35-G35</f>
        <v>15265</v>
      </c>
      <c r="I35" s="27"/>
      <c r="J35" s="27"/>
      <c r="K35" s="25"/>
      <c r="L35" s="21">
        <f>L34+D35+F34</f>
        <v>30455</v>
      </c>
      <c r="M35" s="34">
        <f>(L35-(C3+SUM(F3:F34)))/(C3+SUM(F3:F34))</f>
        <v>1.1599290780141844</v>
      </c>
      <c r="N35" s="79"/>
      <c r="O35" s="76"/>
    </row>
    <row r="36" spans="1:15" s="29" customFormat="1" ht="15.75" thickBot="1">
      <c r="A36" s="127"/>
      <c r="B36" s="1">
        <f>B35+7</f>
        <v>44171</v>
      </c>
      <c r="C36" s="24">
        <f>E35+F35-J35</f>
        <v>15265</v>
      </c>
      <c r="D36" s="17">
        <v>1100</v>
      </c>
      <c r="E36" s="25">
        <f>C36+D36</f>
        <v>16365</v>
      </c>
      <c r="F36" s="28"/>
      <c r="G36" s="28"/>
      <c r="H36" s="25">
        <f>E36+F36-G36</f>
        <v>16365</v>
      </c>
      <c r="I36" s="27"/>
      <c r="J36" s="27"/>
      <c r="K36" s="25"/>
      <c r="L36" s="21">
        <f>L35+D36+F35</f>
        <v>31555</v>
      </c>
      <c r="M36" s="34">
        <f>(L36-(C3+SUM(F3:F35)))/(C3+SUM(F3:F35))</f>
        <v>1.2379432624113476</v>
      </c>
      <c r="N36" s="79"/>
      <c r="O36" s="55"/>
    </row>
    <row r="37" spans="1:15" s="29" customFormat="1" ht="15.75" thickBot="1">
      <c r="A37" s="2"/>
      <c r="B37" s="2"/>
      <c r="C37" s="3"/>
      <c r="D37" s="18"/>
      <c r="E37" s="4"/>
      <c r="F37" s="4"/>
      <c r="G37" s="4"/>
      <c r="H37" s="4"/>
      <c r="I37" s="5"/>
      <c r="J37" s="4"/>
      <c r="K37" s="4"/>
      <c r="L37" s="4"/>
      <c r="M37" s="35"/>
      <c r="N37" s="79"/>
      <c r="O37" s="75"/>
    </row>
    <row r="38" spans="1:15" s="29" customFormat="1">
      <c r="A38" s="123">
        <v>8</v>
      </c>
      <c r="B38" s="1">
        <f>B36+7</f>
        <v>44178</v>
      </c>
      <c r="C38" s="24">
        <f>E36+F36-J36</f>
        <v>16365</v>
      </c>
      <c r="D38" s="17">
        <v>700</v>
      </c>
      <c r="E38" s="21">
        <f>C38+D38</f>
        <v>17065</v>
      </c>
      <c r="F38" s="28"/>
      <c r="G38" s="28"/>
      <c r="H38" s="21">
        <f>E38+F38-G38</f>
        <v>17065</v>
      </c>
      <c r="I38" s="27"/>
      <c r="J38" s="27"/>
      <c r="K38" s="25"/>
      <c r="L38" s="21">
        <f>L36+D38+F36</f>
        <v>32255</v>
      </c>
      <c r="M38" s="34">
        <f>(L38-(C3+SUM(F3:F36)))/(C3+SUM(F3:F36))</f>
        <v>1.2875886524822695</v>
      </c>
      <c r="N38" s="79"/>
      <c r="O38" s="75"/>
    </row>
    <row r="39" spans="1:15" s="29" customFormat="1">
      <c r="A39" s="126"/>
      <c r="B39" s="1">
        <f>B38+7</f>
        <v>44185</v>
      </c>
      <c r="C39" s="24">
        <f>E38+F38-J38</f>
        <v>17065</v>
      </c>
      <c r="D39" s="17">
        <v>1200</v>
      </c>
      <c r="E39" s="25">
        <f>C39+D39</f>
        <v>18265</v>
      </c>
      <c r="F39" s="28"/>
      <c r="G39" s="28"/>
      <c r="H39" s="25">
        <f>E39+F39-G39</f>
        <v>18265</v>
      </c>
      <c r="I39" s="27"/>
      <c r="J39" s="27"/>
      <c r="K39" s="25"/>
      <c r="L39" s="21">
        <f>L38+D39+F38</f>
        <v>33455</v>
      </c>
      <c r="M39" s="34">
        <f>(L39-(C3+SUM(F3:F38)))/(C3+SUM(F3:F38))</f>
        <v>1.3726950354609928</v>
      </c>
      <c r="N39" s="79"/>
      <c r="O39" s="75"/>
    </row>
    <row r="40" spans="1:15" s="29" customFormat="1">
      <c r="A40" s="126"/>
      <c r="B40" s="71">
        <f>B39+7</f>
        <v>44192</v>
      </c>
      <c r="C40" s="72">
        <f>E39+F39-J39</f>
        <v>18265</v>
      </c>
      <c r="D40" s="70">
        <v>0</v>
      </c>
      <c r="E40" s="25">
        <f>C40+D40</f>
        <v>18265</v>
      </c>
      <c r="F40" s="28"/>
      <c r="G40" s="28"/>
      <c r="H40" s="25">
        <f>E40+F40-G40</f>
        <v>18265</v>
      </c>
      <c r="I40" s="27"/>
      <c r="J40" s="27"/>
      <c r="K40" s="25"/>
      <c r="L40" s="21">
        <f>L39+D40+F39</f>
        <v>33455</v>
      </c>
      <c r="M40" s="34">
        <f>(L40-(C3+SUM(F3:F39)))/(C3+SUM(F3:F39))</f>
        <v>1.3726950354609928</v>
      </c>
      <c r="N40" s="80" t="s">
        <v>31</v>
      </c>
      <c r="O40" s="75"/>
    </row>
    <row r="41" spans="1:15" s="29" customFormat="1" ht="15.75" thickBot="1">
      <c r="A41" s="127"/>
      <c r="B41" s="1">
        <f>B40+7</f>
        <v>44199</v>
      </c>
      <c r="C41" s="24">
        <f>E40+F40-J40</f>
        <v>18265</v>
      </c>
      <c r="D41" s="17">
        <v>1000</v>
      </c>
      <c r="E41" s="25">
        <f>C41+D41</f>
        <v>19265</v>
      </c>
      <c r="F41" s="28"/>
      <c r="G41" s="28"/>
      <c r="H41" s="25">
        <f>E41+F41-G41</f>
        <v>19265</v>
      </c>
      <c r="I41" s="27"/>
      <c r="J41" s="27"/>
      <c r="K41" s="25"/>
      <c r="L41" s="21">
        <f>L40+D41+F40</f>
        <v>34455</v>
      </c>
      <c r="M41" s="34">
        <f>(L41-(C3+SUM(F3:F40)))/(C3+SUM(F3:F40))</f>
        <v>1.4436170212765957</v>
      </c>
      <c r="N41" s="79"/>
      <c r="O41" s="75"/>
    </row>
    <row r="42" spans="1:15" s="29" customFormat="1" ht="15.75" thickBot="1">
      <c r="A42" s="2"/>
      <c r="B42" s="2"/>
      <c r="C42" s="3"/>
      <c r="D42" s="18"/>
      <c r="E42" s="4"/>
      <c r="F42" s="4"/>
      <c r="G42" s="4"/>
      <c r="H42" s="4"/>
      <c r="I42" s="5"/>
      <c r="J42" s="4"/>
      <c r="K42" s="4"/>
      <c r="L42" s="4"/>
      <c r="M42" s="35"/>
      <c r="N42" s="79"/>
      <c r="O42" s="75"/>
    </row>
    <row r="43" spans="1:15" s="29" customFormat="1">
      <c r="A43" s="123">
        <v>9</v>
      </c>
      <c r="B43" s="1">
        <f>B41+7</f>
        <v>44206</v>
      </c>
      <c r="C43" s="24">
        <f>E41+F41-J41</f>
        <v>19265</v>
      </c>
      <c r="D43" s="17">
        <v>800</v>
      </c>
      <c r="E43" s="21">
        <f>C43+D43</f>
        <v>20065</v>
      </c>
      <c r="F43" s="28"/>
      <c r="G43" s="28"/>
      <c r="H43" s="21">
        <f>E43+F43-G43</f>
        <v>20065</v>
      </c>
      <c r="I43" s="27"/>
      <c r="J43" s="27"/>
      <c r="K43" s="25"/>
      <c r="L43" s="50">
        <f>L41+D43+F41</f>
        <v>35255</v>
      </c>
      <c r="M43" s="51">
        <f>(L43-(C3+SUM(F3:F41)))/(C3+SUM(F3:F41))</f>
        <v>1.5003546099290781</v>
      </c>
      <c r="N43" s="79"/>
      <c r="O43" s="75"/>
    </row>
    <row r="44" spans="1:15" s="29" customFormat="1">
      <c r="A44" s="126"/>
      <c r="B44" s="1">
        <f>B43+7</f>
        <v>44213</v>
      </c>
      <c r="C44" s="24">
        <f>E43+F43-J43</f>
        <v>20065</v>
      </c>
      <c r="D44" s="17">
        <f>180*6</f>
        <v>1080</v>
      </c>
      <c r="E44" s="25">
        <f>C44+D44</f>
        <v>21145</v>
      </c>
      <c r="F44" s="28"/>
      <c r="G44" s="28"/>
      <c r="H44" s="25">
        <f>E44+F44-G44</f>
        <v>21145</v>
      </c>
      <c r="I44" s="27"/>
      <c r="J44" s="27"/>
      <c r="K44" s="25"/>
      <c r="L44" s="21">
        <f>L43+D44+F43</f>
        <v>36335</v>
      </c>
      <c r="M44" s="34">
        <f>(L44-(C3+SUM(F3:F43)))/(C3+SUM(F3:F43))</f>
        <v>1.5769503546099291</v>
      </c>
      <c r="N44" s="79"/>
      <c r="O44" s="75"/>
    </row>
    <row r="45" spans="1:15" s="29" customFormat="1">
      <c r="A45" s="126"/>
      <c r="B45" s="1">
        <f>B44+7</f>
        <v>44220</v>
      </c>
      <c r="C45" s="24">
        <f>E44+F44-J44</f>
        <v>21145</v>
      </c>
      <c r="D45" s="17">
        <v>5</v>
      </c>
      <c r="E45" s="25">
        <f>C45+D45</f>
        <v>21150</v>
      </c>
      <c r="F45" s="28"/>
      <c r="G45" s="28"/>
      <c r="H45" s="25">
        <f>E45+F45-G45</f>
        <v>21150</v>
      </c>
      <c r="I45" s="27"/>
      <c r="J45" s="27"/>
      <c r="K45" s="25"/>
      <c r="L45" s="21">
        <f>L44+D45+F44</f>
        <v>36340</v>
      </c>
      <c r="M45" s="34">
        <f>(L45-(C3+SUM(F3:F44)))/(C3+SUM(F33:F44))</f>
        <v>2.118095238095238</v>
      </c>
      <c r="N45" s="79"/>
      <c r="O45" s="75"/>
    </row>
    <row r="46" spans="1:15" s="29" customFormat="1" ht="15.75" thickBot="1">
      <c r="A46" s="127"/>
      <c r="B46" s="1">
        <f>B45+7</f>
        <v>44227</v>
      </c>
      <c r="C46" s="24">
        <f>E45+F45-J45</f>
        <v>21150</v>
      </c>
      <c r="D46" s="17">
        <v>1100</v>
      </c>
      <c r="E46" s="25">
        <f>C46+D46</f>
        <v>22250</v>
      </c>
      <c r="F46" s="30"/>
      <c r="G46" s="30"/>
      <c r="H46" s="25">
        <f>E46+F46-G46</f>
        <v>22250</v>
      </c>
      <c r="I46" s="27"/>
      <c r="J46" s="27"/>
      <c r="K46" s="25"/>
      <c r="L46" s="21">
        <f>L45+D46+F45</f>
        <v>37440</v>
      </c>
      <c r="M46" s="34">
        <f>(L46-(C3+SUM(F33:F45)))/(C3+SUM(F33:F45))</f>
        <v>2.5657142857142858</v>
      </c>
      <c r="N46" s="79"/>
      <c r="O46" s="75"/>
    </row>
    <row r="47" spans="1:15" s="29" customFormat="1" ht="15.75" thickBot="1">
      <c r="A47" s="2"/>
      <c r="B47" s="2"/>
      <c r="C47" s="83">
        <v>360</v>
      </c>
      <c r="D47" s="84">
        <v>3500</v>
      </c>
      <c r="E47" s="4"/>
      <c r="F47" s="4"/>
      <c r="G47" s="4"/>
      <c r="H47" s="4"/>
      <c r="I47" s="5"/>
      <c r="J47" s="4"/>
      <c r="K47" s="4"/>
      <c r="L47" s="4"/>
      <c r="M47" s="35"/>
      <c r="N47" s="79"/>
      <c r="O47" s="75"/>
    </row>
    <row r="48" spans="1:15" s="29" customFormat="1">
      <c r="A48" s="123">
        <v>10</v>
      </c>
      <c r="B48" s="81">
        <f>B46+7</f>
        <v>44234</v>
      </c>
      <c r="C48" s="82">
        <f>E46+F46-J46</f>
        <v>22250</v>
      </c>
      <c r="D48" s="16">
        <f>(C48/$D$47)*$C$47</f>
        <v>2288.5714285714284</v>
      </c>
      <c r="E48" s="21">
        <f>C48+D48</f>
        <v>24538.571428571428</v>
      </c>
      <c r="F48" s="28"/>
      <c r="G48" s="28"/>
      <c r="H48" s="21">
        <f>E48+F48-G48</f>
        <v>24538.571428571428</v>
      </c>
      <c r="I48" s="27"/>
      <c r="J48" s="27"/>
      <c r="K48" s="25"/>
      <c r="L48" s="21">
        <f>L46+D48+F46</f>
        <v>39728.571428571428</v>
      </c>
      <c r="M48" s="34">
        <f>(L48-(C3+SUM(F3:F46)))/(C3+SUM(F3:F46))</f>
        <v>1.8176291793313069</v>
      </c>
      <c r="N48" s="79"/>
      <c r="O48" s="75"/>
    </row>
    <row r="49" spans="1:15" s="29" customFormat="1">
      <c r="A49" s="124"/>
      <c r="B49" s="1">
        <f>B48+7</f>
        <v>44241</v>
      </c>
      <c r="C49" s="24">
        <f>E48+G48-K48</f>
        <v>24538.571428571428</v>
      </c>
      <c r="D49" s="16">
        <f>(C49/$D$47)*$C$47</f>
        <v>2523.9673469387753</v>
      </c>
      <c r="E49" s="25">
        <f>C49+D49</f>
        <v>27062.538775510202</v>
      </c>
      <c r="F49" s="28"/>
      <c r="G49" s="28"/>
      <c r="H49" s="25">
        <f>E49+F49-G49</f>
        <v>27062.538775510202</v>
      </c>
      <c r="I49" s="27"/>
      <c r="J49" s="27"/>
      <c r="K49" s="25"/>
      <c r="L49" s="21">
        <f>L48+D49+F48</f>
        <v>42252.538775510206</v>
      </c>
      <c r="M49" s="34">
        <f>(L49-(C3+SUM(F3:F48)))/(C3+SUM(F3:F48))</f>
        <v>1.9966339557099437</v>
      </c>
      <c r="N49" s="79"/>
      <c r="O49" s="75"/>
    </row>
    <row r="50" spans="1:15" s="29" customFormat="1">
      <c r="A50" s="124"/>
      <c r="B50" s="1">
        <f>B49+7</f>
        <v>44248</v>
      </c>
      <c r="C50" s="24">
        <f>E49+F49-J49</f>
        <v>27062.538775510202</v>
      </c>
      <c r="D50" s="16">
        <f>(C50/$D$47)*$C$47</f>
        <v>2783.5754169096208</v>
      </c>
      <c r="E50" s="25">
        <f>C50+D50</f>
        <v>29846.114192419824</v>
      </c>
      <c r="F50" s="28"/>
      <c r="G50" s="28"/>
      <c r="H50" s="25">
        <f>E50+F50-G50</f>
        <v>29846.114192419824</v>
      </c>
      <c r="I50" s="27"/>
      <c r="J50" s="27"/>
      <c r="K50" s="25"/>
      <c r="L50" s="21">
        <f>L49+D50+F49</f>
        <v>45036.114192419824</v>
      </c>
      <c r="M50" s="34">
        <f>(L50-(C3+SUM(F3:F49)))/(C3+SUM(F3:F49))</f>
        <v>2.1940506519446683</v>
      </c>
      <c r="N50" s="79"/>
      <c r="O50" s="75"/>
    </row>
    <row r="51" spans="1:15" s="29" customFormat="1" ht="15.75" thickBot="1">
      <c r="A51" s="125"/>
      <c r="B51" s="6">
        <f>B50+7</f>
        <v>44255</v>
      </c>
      <c r="C51" s="24">
        <f>E50+F50-J50</f>
        <v>29846.114192419824</v>
      </c>
      <c r="D51" s="16">
        <f>(C51/$D$47)*$C$47</f>
        <v>3069.8860312203246</v>
      </c>
      <c r="E51" s="25">
        <f>C51+D51</f>
        <v>32916.000223640149</v>
      </c>
      <c r="F51" s="30"/>
      <c r="G51" s="30"/>
      <c r="H51" s="25">
        <f>E51+F51-G51</f>
        <v>32916.000223640149</v>
      </c>
      <c r="I51" s="31"/>
      <c r="J51" s="27"/>
      <c r="K51" s="25"/>
      <c r="L51" s="21">
        <f>L50+D51+F50</f>
        <v>48106.000223640149</v>
      </c>
      <c r="M51" s="34">
        <f>(L51-(C3+SUM(F3:F50)))/(C3+SUM(F3:F50))</f>
        <v>2.4117730655063934</v>
      </c>
      <c r="N51" s="79"/>
      <c r="O51" s="75"/>
    </row>
    <row r="52" spans="1:15" ht="15.75" thickBot="1">
      <c r="A52" s="2"/>
      <c r="B52" s="2"/>
      <c r="C52" s="3"/>
      <c r="D52" s="18"/>
      <c r="E52" s="4"/>
      <c r="F52" s="4"/>
      <c r="G52" s="4"/>
      <c r="H52" s="4"/>
      <c r="I52" s="5"/>
      <c r="J52" s="4"/>
      <c r="K52" s="4"/>
      <c r="L52" s="4"/>
      <c r="M52" s="35"/>
    </row>
    <row r="53" spans="1:15" s="29" customFormat="1">
      <c r="A53" s="123">
        <v>11</v>
      </c>
      <c r="B53" s="1">
        <f>B51+7</f>
        <v>44262</v>
      </c>
      <c r="C53" s="24">
        <f>E51+F51-J51</f>
        <v>32916.000223640149</v>
      </c>
      <c r="D53" s="16">
        <f>(C53/$D$47)*$C$47</f>
        <v>3385.6457372887012</v>
      </c>
      <c r="E53" s="21">
        <f>C53+D53</f>
        <v>36301.64596092885</v>
      </c>
      <c r="F53" s="28"/>
      <c r="G53" s="28"/>
      <c r="H53" s="21">
        <f>E53+F53-G53</f>
        <v>36301.64596092885</v>
      </c>
      <c r="I53" s="27"/>
      <c r="J53" s="27"/>
      <c r="K53" s="25"/>
      <c r="L53" s="21">
        <f>L51+D53+F51</f>
        <v>51491.64596092885</v>
      </c>
      <c r="M53" s="34">
        <f>(L53-(C3+SUM(F3:F51)))/(C3+SUM(F3:F51))</f>
        <v>2.6518897844630391</v>
      </c>
      <c r="N53" s="79"/>
      <c r="O53" s="75"/>
    </row>
    <row r="54" spans="1:15" s="29" customFormat="1">
      <c r="A54" s="124"/>
      <c r="B54" s="1">
        <f>B53+7</f>
        <v>44269</v>
      </c>
      <c r="C54" s="24">
        <f>E53+F53-J53</f>
        <v>36301.64596092885</v>
      </c>
      <c r="D54" s="16">
        <f>(C54/$D$47)*$C$47</f>
        <v>3733.8835845526819</v>
      </c>
      <c r="E54" s="25">
        <f>C54+D54</f>
        <v>40035.529545481535</v>
      </c>
      <c r="F54" s="28"/>
      <c r="G54" s="28"/>
      <c r="H54" s="25">
        <f>E54+F54-G54</f>
        <v>40035.529545481535</v>
      </c>
      <c r="I54" s="27"/>
      <c r="J54" s="27"/>
      <c r="K54" s="25"/>
      <c r="L54" s="21">
        <f>L53+D54+F53</f>
        <v>55225.529545481535</v>
      </c>
      <c r="M54" s="34">
        <f>(L54-(C3+SUM(F3:F53)))/(C3+SUM(F3:F53))</f>
        <v>2.916704223083797</v>
      </c>
      <c r="N54" s="79"/>
      <c r="O54" s="75"/>
    </row>
    <row r="55" spans="1:15" s="29" customFormat="1">
      <c r="A55" s="124"/>
      <c r="B55" s="1">
        <f>B54+7</f>
        <v>44276</v>
      </c>
      <c r="C55" s="24">
        <f>E54+F54-J54</f>
        <v>40035.529545481535</v>
      </c>
      <c r="D55" s="16">
        <f>(C55/$D$47)*$C$47</f>
        <v>4117.9401818209581</v>
      </c>
      <c r="E55" s="25">
        <f>C55+D55</f>
        <v>44153.469727302494</v>
      </c>
      <c r="F55" s="28"/>
      <c r="G55" s="28"/>
      <c r="H55" s="25">
        <f>E55+F55-G55</f>
        <v>44153.469727302494</v>
      </c>
      <c r="I55" s="27"/>
      <c r="J55" s="27"/>
      <c r="K55" s="25"/>
      <c r="L55" s="21">
        <f>L54+D55+F54</f>
        <v>59343.469727302494</v>
      </c>
      <c r="M55" s="34">
        <f>(L55-(C3+SUM(F3:F54)))/(C3+SUM(F3:F54))</f>
        <v>3.208756718248404</v>
      </c>
      <c r="N55" s="79"/>
      <c r="O55" s="75"/>
    </row>
    <row r="56" spans="1:15" s="29" customFormat="1" ht="15.75" thickBot="1">
      <c r="A56" s="125"/>
      <c r="B56" s="6">
        <f>B55+7</f>
        <v>44283</v>
      </c>
      <c r="C56" s="24">
        <f>E55+F55-J55</f>
        <v>44153.469727302494</v>
      </c>
      <c r="D56" s="16">
        <f>(C56/$D$47)*$C$47</f>
        <v>4541.4997433796852</v>
      </c>
      <c r="E56" s="25">
        <f>C56+D56</f>
        <v>48694.969470682176</v>
      </c>
      <c r="F56" s="30"/>
      <c r="G56" s="30"/>
      <c r="H56" s="25">
        <f>E56+F56-G56</f>
        <v>48694.969470682176</v>
      </c>
      <c r="I56" s="31"/>
      <c r="J56" s="27"/>
      <c r="K56" s="25"/>
      <c r="L56" s="21">
        <f>L55+D56+F55</f>
        <v>63884.969470682176</v>
      </c>
      <c r="M56" s="34">
        <f>(L56-(C3+SUM(F3:F55)))/(C3+SUM(F3:F55))</f>
        <v>3.5308488986299413</v>
      </c>
      <c r="N56" s="79"/>
      <c r="O56" s="75"/>
    </row>
    <row r="57" spans="1:15" ht="15.75" thickBot="1">
      <c r="A57" s="2"/>
      <c r="B57" s="2"/>
      <c r="C57" s="3"/>
      <c r="D57" s="4"/>
      <c r="E57" s="4"/>
      <c r="F57" s="4"/>
      <c r="G57" s="4"/>
      <c r="H57" s="4"/>
      <c r="I57" s="5"/>
      <c r="J57" s="4"/>
      <c r="K57" s="4"/>
      <c r="L57" s="4"/>
      <c r="M57" s="35"/>
    </row>
    <row r="58" spans="1:15" s="29" customFormat="1">
      <c r="A58" s="123">
        <v>12</v>
      </c>
      <c r="B58" s="1">
        <f>B56+7</f>
        <v>44290</v>
      </c>
      <c r="C58" s="24">
        <f>E56+F56-J56</f>
        <v>48694.969470682176</v>
      </c>
      <c r="D58" s="16">
        <f>(C58/$D$47)*$C$47</f>
        <v>5008.6254312701667</v>
      </c>
      <c r="E58" s="21">
        <f>C58+D58</f>
        <v>53703.59490195234</v>
      </c>
      <c r="F58" s="28"/>
      <c r="G58" s="28"/>
      <c r="H58" s="21">
        <f>E58+F58-G58</f>
        <v>53703.59490195234</v>
      </c>
      <c r="I58" s="27"/>
      <c r="J58" s="27">
        <f>IF(E58&gt;C58,E58*0.013,0)</f>
        <v>698.14673372538039</v>
      </c>
      <c r="K58" s="25"/>
      <c r="L58" s="21">
        <f>L56+D58+F56</f>
        <v>68893.59490195234</v>
      </c>
      <c r="M58" s="34">
        <f>(L58-(C3+SUM(F3:F56)))/(C3+SUM(F3:F56))</f>
        <v>3.8860705604221519</v>
      </c>
      <c r="N58" s="79"/>
      <c r="O58" s="75"/>
    </row>
    <row r="59" spans="1:15" s="29" customFormat="1">
      <c r="A59" s="124"/>
      <c r="B59" s="1">
        <f>B58+7</f>
        <v>44297</v>
      </c>
      <c r="C59" s="24">
        <f>E58+F58-J58</f>
        <v>53005.448168226962</v>
      </c>
      <c r="D59" s="16">
        <f>(C59/$D$47)*$C$47</f>
        <v>5451.9889544462012</v>
      </c>
      <c r="E59" s="25">
        <f>C59+D59</f>
        <v>58457.43712267316</v>
      </c>
      <c r="F59" s="28"/>
      <c r="G59" s="28"/>
      <c r="H59" s="25">
        <f>E59+F59-G59</f>
        <v>58457.43712267316</v>
      </c>
      <c r="I59" s="27"/>
      <c r="J59" s="27">
        <f>IF(E59&gt;C59,E59*0.013,0)</f>
        <v>759.946682594751</v>
      </c>
      <c r="K59" s="25"/>
      <c r="L59" s="21">
        <f>L58+D59+F58</f>
        <v>74345.583856398545</v>
      </c>
      <c r="M59" s="34">
        <f>(L59-(C3+SUM(F3:F58)))/(C3+SUM(F3:F58))</f>
        <v>4.2727364437162088</v>
      </c>
      <c r="N59" s="79"/>
      <c r="O59" s="75"/>
    </row>
    <row r="60" spans="1:15" s="29" customFormat="1">
      <c r="A60" s="124"/>
      <c r="B60" s="1">
        <f>B59+7</f>
        <v>44304</v>
      </c>
      <c r="C60" s="24">
        <f>E59+F59-J59</f>
        <v>57697.490440078407</v>
      </c>
      <c r="D60" s="16">
        <f>(C60/$D$47)*$C$47</f>
        <v>5934.599016693779</v>
      </c>
      <c r="E60" s="25">
        <f>C60+D60</f>
        <v>63632.089456772184</v>
      </c>
      <c r="F60" s="28"/>
      <c r="G60" s="28"/>
      <c r="H60" s="25">
        <f>E60+F60-G60</f>
        <v>63632.089456772184</v>
      </c>
      <c r="I60" s="27"/>
      <c r="J60" s="27">
        <f>IF(E60&gt;C60,E60*0.013,0)</f>
        <v>827.21716293803831</v>
      </c>
      <c r="K60" s="25"/>
      <c r="L60" s="21">
        <f>L59+D60+F59</f>
        <v>80280.18287309233</v>
      </c>
      <c r="M60" s="34">
        <f>(L60-(C3+SUM(F3:F59)))/(C3+SUM(F3:F59))</f>
        <v>4.6936299909994563</v>
      </c>
      <c r="N60" s="79"/>
      <c r="O60" s="75"/>
    </row>
    <row r="61" spans="1:15" s="29" customFormat="1" ht="15.75" thickBot="1">
      <c r="A61" s="125"/>
      <c r="B61" s="6">
        <f>B60+7</f>
        <v>44311</v>
      </c>
      <c r="C61" s="24">
        <f>E60+F60-J60</f>
        <v>62804.872293834145</v>
      </c>
      <c r="D61" s="16">
        <f>(C61/$D$47)*$C$47</f>
        <v>6459.9297216515124</v>
      </c>
      <c r="E61" s="25">
        <f>C61+D61</f>
        <v>69264.802015485664</v>
      </c>
      <c r="F61" s="30"/>
      <c r="G61" s="30"/>
      <c r="H61" s="25">
        <f>E61+F61-G61</f>
        <v>69264.802015485664</v>
      </c>
      <c r="I61" s="31"/>
      <c r="J61" s="27">
        <f>IF(E61&gt;C61,E61*0.013,0)</f>
        <v>900.44242620131354</v>
      </c>
      <c r="K61" s="25">
        <f>K56+SUM(J58:J61)</f>
        <v>3185.7530054594831</v>
      </c>
      <c r="L61" s="21">
        <f>L60+D61+F60</f>
        <v>86740.112594743841</v>
      </c>
      <c r="M61" s="34">
        <f>(L61-(C3+SUM(F3:F60)))/(C3+SUM(F3:F60))</f>
        <v>5.1517810350882156</v>
      </c>
      <c r="N61" s="79"/>
      <c r="O61" s="75"/>
    </row>
    <row r="62" spans="1:15" ht="15.75" thickBot="1">
      <c r="A62" s="2"/>
      <c r="B62" s="2"/>
      <c r="C62" s="3"/>
      <c r="D62" s="18"/>
      <c r="E62" s="4"/>
      <c r="F62" s="4"/>
      <c r="G62" s="4"/>
      <c r="H62" s="4"/>
      <c r="I62" s="5"/>
      <c r="J62" s="4"/>
      <c r="K62" s="4"/>
      <c r="L62" s="4"/>
      <c r="M62" s="35"/>
    </row>
    <row r="63" spans="1:15" s="29" customFormat="1">
      <c r="A63" s="123">
        <v>13</v>
      </c>
      <c r="B63" s="1">
        <f>B61+7</f>
        <v>44318</v>
      </c>
      <c r="C63" s="24">
        <f>E61+F61-J61</f>
        <v>68364.359589284344</v>
      </c>
      <c r="D63" s="16">
        <f>(C63/$D$47)*$C$47</f>
        <v>7031.7627006121038</v>
      </c>
      <c r="E63" s="21">
        <f>C63+D63</f>
        <v>75396.122289896448</v>
      </c>
      <c r="F63" s="28"/>
      <c r="G63" s="28"/>
      <c r="H63" s="21">
        <f>E63+F63-G63</f>
        <v>75396.122289896448</v>
      </c>
      <c r="I63" s="27"/>
      <c r="J63" s="27">
        <f>IF(E63&gt;C63,E63*0.013,0)</f>
        <v>980.14958976865375</v>
      </c>
      <c r="K63" s="25"/>
      <c r="L63" s="21">
        <f>L61+D63+F61</f>
        <v>93771.875295355945</v>
      </c>
      <c r="M63" s="34">
        <f>(L63-(C3+SUM(F3:F61)))/(C3+SUM(F3:F61))</f>
        <v>5.6504876095997121</v>
      </c>
      <c r="N63" s="79"/>
      <c r="O63" s="75"/>
    </row>
    <row r="64" spans="1:15" s="29" customFormat="1">
      <c r="A64" s="124"/>
      <c r="B64" s="1">
        <f>B63+7</f>
        <v>44325</v>
      </c>
      <c r="C64" s="24">
        <f>E63+F63-J63</f>
        <v>74415.972700127793</v>
      </c>
      <c r="D64" s="16">
        <f>(C64/$D$47)*$C$47</f>
        <v>7654.2143348702875</v>
      </c>
      <c r="E64" s="25">
        <f>C64+D64</f>
        <v>82070.187034998075</v>
      </c>
      <c r="F64" s="28"/>
      <c r="G64" s="28"/>
      <c r="H64" s="25">
        <f>E64+F64-G64</f>
        <v>82070.187034998075</v>
      </c>
      <c r="I64" s="27"/>
      <c r="J64" s="27">
        <f>IF(E64&gt;C64,E64*0.013,0)</f>
        <v>1066.9124314549749</v>
      </c>
      <c r="K64" s="25"/>
      <c r="L64" s="21">
        <f>L63+D64+F63</f>
        <v>101426.08963022623</v>
      </c>
      <c r="M64" s="34">
        <f>(L64-(C3+SUM(F3:F63)))/(C3+SUM(F3:F63))</f>
        <v>6.1933396900869662</v>
      </c>
      <c r="N64" s="79"/>
      <c r="O64" s="75"/>
    </row>
    <row r="65" spans="1:15" s="29" customFormat="1">
      <c r="A65" s="124"/>
      <c r="B65" s="1">
        <f>B64+7</f>
        <v>44332</v>
      </c>
      <c r="C65" s="24">
        <f>E64+F64-J64</f>
        <v>81003.274603543105</v>
      </c>
      <c r="D65" s="16">
        <f>(C65/$D$47)*$C$47</f>
        <v>8331.7653877930043</v>
      </c>
      <c r="E65" s="25">
        <f>C65+D65</f>
        <v>89335.039991336103</v>
      </c>
      <c r="F65" s="28"/>
      <c r="G65" s="28"/>
      <c r="H65" s="25">
        <f>E65+F65-G65</f>
        <v>89335.039991336103</v>
      </c>
      <c r="I65" s="27"/>
      <c r="J65" s="27">
        <f>IF(E65&gt;C65,E65*0.013,0)</f>
        <v>1161.3555198873694</v>
      </c>
      <c r="K65" s="25"/>
      <c r="L65" s="21">
        <f>L64+D65+F64</f>
        <v>109757.85501801923</v>
      </c>
      <c r="M65" s="34">
        <f>(L65-(C3+SUM(F3:F64)))/(C3+SUM(F3:F64))</f>
        <v>6.7842450367389517</v>
      </c>
      <c r="N65" s="79"/>
      <c r="O65" s="75"/>
    </row>
    <row r="66" spans="1:15" s="29" customFormat="1" ht="15.75" thickBot="1">
      <c r="A66" s="125"/>
      <c r="B66" s="6">
        <f>B65+7</f>
        <v>44339</v>
      </c>
      <c r="C66" s="24">
        <f>E65+F65-J65</f>
        <v>88173.684471448738</v>
      </c>
      <c r="D66" s="16">
        <f>(C66/$D$47)*$C$47</f>
        <v>9069.2932599204414</v>
      </c>
      <c r="E66" s="25">
        <f>C66+D66</f>
        <v>97242.977731369174</v>
      </c>
      <c r="F66" s="30"/>
      <c r="G66" s="30"/>
      <c r="H66" s="25">
        <f>E66+F66-G66</f>
        <v>97242.977731369174</v>
      </c>
      <c r="I66" s="31"/>
      <c r="J66" s="27">
        <f>IF(E66&gt;C66,E66*0.013,0)</f>
        <v>1264.1587105077992</v>
      </c>
      <c r="K66" s="25">
        <f>K61+SUM(J63:J66)</f>
        <v>7658.3292570782796</v>
      </c>
      <c r="L66" s="21">
        <f>L65+D66+F65</f>
        <v>118827.14827793966</v>
      </c>
      <c r="M66" s="34">
        <f>(L66-(C3+SUM(F3:F65)))/(C3+SUM(F3:F65))</f>
        <v>7.4274573246765714</v>
      </c>
      <c r="N66" s="79"/>
      <c r="O66" s="75"/>
    </row>
    <row r="67" spans="1:15" ht="15.75" thickBot="1">
      <c r="A67" s="2"/>
      <c r="B67" s="2"/>
      <c r="C67" s="3"/>
      <c r="D67" s="18"/>
      <c r="E67" s="4"/>
      <c r="F67" s="4"/>
      <c r="G67" s="4"/>
      <c r="H67" s="4"/>
      <c r="I67" s="5"/>
      <c r="J67" s="4"/>
      <c r="K67" s="4"/>
      <c r="L67" s="4"/>
      <c r="M67" s="35"/>
    </row>
    <row r="68" spans="1:15" s="29" customFormat="1">
      <c r="A68" s="123">
        <v>14</v>
      </c>
      <c r="B68" s="1">
        <f>B66+7</f>
        <v>44346</v>
      </c>
      <c r="C68" s="24">
        <f>E66+F66-J66</f>
        <v>95978.819020861381</v>
      </c>
      <c r="D68" s="16">
        <f>(C68/$D$47)*$C$47</f>
        <v>9872.107099288598</v>
      </c>
      <c r="E68" s="21">
        <f>C68+D68</f>
        <v>105850.92612014998</v>
      </c>
      <c r="F68" s="28"/>
      <c r="G68" s="28"/>
      <c r="H68" s="21">
        <f>E68+F68-G68</f>
        <v>105850.92612014998</v>
      </c>
      <c r="I68" s="27"/>
      <c r="J68" s="27">
        <f>IF(E68&gt;C68,E68*0.013,0)</f>
        <v>1376.0620395619496</v>
      </c>
      <c r="K68" s="25"/>
      <c r="L68" s="21">
        <f>L66+D68+F66</f>
        <v>128699.25537722826</v>
      </c>
      <c r="M68" s="34">
        <f>(L68-(C3+SUM(F3:F66)))/(C3+SUM(F3:F66))</f>
        <v>8.1276067643424295</v>
      </c>
      <c r="N68" s="79"/>
      <c r="O68" s="75"/>
    </row>
    <row r="69" spans="1:15" s="29" customFormat="1">
      <c r="A69" s="124"/>
      <c r="B69" s="1">
        <f>B68+7</f>
        <v>44353</v>
      </c>
      <c r="C69" s="24">
        <f>E68+F68-J68</f>
        <v>104474.86408058803</v>
      </c>
      <c r="D69" s="16">
        <f>(C69/$D$47)*$C$47</f>
        <v>10745.986019717626</v>
      </c>
      <c r="E69" s="25">
        <f>C69+D69</f>
        <v>115220.85010030566</v>
      </c>
      <c r="F69" s="28"/>
      <c r="G69" s="28"/>
      <c r="H69" s="25">
        <f>E69+F69-G69</f>
        <v>115220.85010030566</v>
      </c>
      <c r="I69" s="27"/>
      <c r="J69" s="27">
        <f>IF(E69&gt;C69,E69*0.013,0)</f>
        <v>1497.8710513039734</v>
      </c>
      <c r="K69" s="25"/>
      <c r="L69" s="21">
        <f>L68+D69+F68</f>
        <v>139445.24139694587</v>
      </c>
      <c r="M69" s="34">
        <f>(L69-(C3+SUM(F3:F68)))/(C3+SUM(F3:F68))</f>
        <v>8.8897334324075086</v>
      </c>
      <c r="N69" s="79"/>
      <c r="O69" s="75"/>
    </row>
    <row r="70" spans="1:15" s="29" customFormat="1">
      <c r="A70" s="124"/>
      <c r="B70" s="1">
        <f>B69+7</f>
        <v>44360</v>
      </c>
      <c r="C70" s="24">
        <f>E69+F69-J69</f>
        <v>113722.97904900169</v>
      </c>
      <c r="D70" s="16">
        <f>(C70/$D$47)*$C$47</f>
        <v>11697.220702183031</v>
      </c>
      <c r="E70" s="25">
        <f>C70+D70</f>
        <v>125420.19975118471</v>
      </c>
      <c r="F70" s="28"/>
      <c r="G70" s="28"/>
      <c r="H70" s="25">
        <f>E70+F70-G70</f>
        <v>125420.19975118471</v>
      </c>
      <c r="I70" s="27"/>
      <c r="J70" s="27">
        <f>IF(E70&gt;C70,E70*0.013,0)</f>
        <v>1630.4625967654013</v>
      </c>
      <c r="K70" s="25"/>
      <c r="L70" s="21">
        <f>L69+D70+F69</f>
        <v>151142.4620991289</v>
      </c>
      <c r="M70" s="34">
        <f>(L70-(C3+SUM(F3:F69)))/(C3+SUM(F3:F69))</f>
        <v>9.7193235531297084</v>
      </c>
      <c r="N70" s="79"/>
      <c r="O70" s="75"/>
    </row>
    <row r="71" spans="1:15" s="29" customFormat="1" ht="15.75" thickBot="1">
      <c r="A71" s="125"/>
      <c r="B71" s="6">
        <f>B70+7</f>
        <v>44367</v>
      </c>
      <c r="C71" s="24">
        <f>E70+F70-J70</f>
        <v>123789.73715441932</v>
      </c>
      <c r="D71" s="16">
        <f>(C71/$D$47)*$C$47</f>
        <v>12732.658678740272</v>
      </c>
      <c r="E71" s="25">
        <f>C71+D71</f>
        <v>136522.39583315959</v>
      </c>
      <c r="F71" s="30"/>
      <c r="G71" s="30"/>
      <c r="H71" s="25">
        <f>E71+F71-G71</f>
        <v>136522.39583315959</v>
      </c>
      <c r="I71" s="31"/>
      <c r="J71" s="27">
        <f>IF(E71&gt;C71,E71*0.013,0)</f>
        <v>1774.7911458310746</v>
      </c>
      <c r="K71" s="25">
        <f>K66+SUM(J68:J71)</f>
        <v>13937.516090540677</v>
      </c>
      <c r="L71" s="21">
        <f>L70+D71+F70</f>
        <v>163875.12077786916</v>
      </c>
      <c r="M71" s="34">
        <f>(L71-(C3+SUM(F3:F70)))/(C3+SUM(F3:F70))</f>
        <v>10.622348991338239</v>
      </c>
      <c r="N71" s="79"/>
      <c r="O71" s="75"/>
    </row>
    <row r="72" spans="1:15" ht="15.75" thickBot="1">
      <c r="A72" s="2"/>
      <c r="B72" s="2"/>
      <c r="C72" s="3"/>
      <c r="D72" s="18"/>
      <c r="E72" s="4"/>
      <c r="F72" s="4"/>
      <c r="G72" s="4"/>
      <c r="H72" s="4"/>
      <c r="I72" s="5"/>
      <c r="J72" s="4"/>
      <c r="K72" s="4"/>
      <c r="L72" s="4"/>
      <c r="M72" s="35"/>
    </row>
    <row r="73" spans="1:15" s="29" customFormat="1">
      <c r="A73" s="123">
        <v>15</v>
      </c>
      <c r="B73" s="1">
        <f>B71+7</f>
        <v>44374</v>
      </c>
      <c r="C73" s="24">
        <f>E71+F71-J71</f>
        <v>134747.60468732851</v>
      </c>
      <c r="D73" s="16">
        <f>(C73/$D$47)*$C$47</f>
        <v>13859.753624982361</v>
      </c>
      <c r="E73" s="21">
        <f>C73+D73</f>
        <v>148607.35831231088</v>
      </c>
      <c r="F73" s="28"/>
      <c r="G73" s="28"/>
      <c r="H73" s="21">
        <f>E73+F73-G73</f>
        <v>148607.35831231088</v>
      </c>
      <c r="I73" s="27"/>
      <c r="J73" s="27">
        <f>IF(E73&gt;C73,E73*0.013,0)</f>
        <v>1931.8956580600413</v>
      </c>
      <c r="K73" s="25"/>
      <c r="L73" s="21">
        <f>L71+D73+F71</f>
        <v>177734.87440285151</v>
      </c>
      <c r="M73" s="34">
        <f>(L73-(C3+SUM(F3:F71)))/(C3+SUM(F3:F71))</f>
        <v>11.605310241336987</v>
      </c>
      <c r="N73" s="79"/>
      <c r="O73" s="75"/>
    </row>
    <row r="74" spans="1:15" s="29" customFormat="1">
      <c r="A74" s="124"/>
      <c r="B74" s="1">
        <f>B73+7</f>
        <v>44381</v>
      </c>
      <c r="C74" s="24">
        <f>E73+F73-J73</f>
        <v>146675.46265425085</v>
      </c>
      <c r="D74" s="16">
        <f>(C74/$D$47)*$C$47</f>
        <v>15086.619015865801</v>
      </c>
      <c r="E74" s="25">
        <f>C74+D74</f>
        <v>161762.08167011666</v>
      </c>
      <c r="F74" s="28"/>
      <c r="G74" s="28"/>
      <c r="H74" s="25">
        <f>E74+F74-G74</f>
        <v>161762.08167011666</v>
      </c>
      <c r="I74" s="27"/>
      <c r="J74" s="27">
        <f>IF(E74&gt;C74,E74*0.013,0)</f>
        <v>2102.9070617115167</v>
      </c>
      <c r="K74" s="25"/>
      <c r="L74" s="21">
        <f>L73+D74+F73</f>
        <v>192821.49341871732</v>
      </c>
      <c r="M74" s="34">
        <f>(L74-(C3+SUM(F3:F73)))/(C3+SUM(F3:F73))</f>
        <v>12.675283221185625</v>
      </c>
      <c r="N74" s="79"/>
      <c r="O74" s="75"/>
    </row>
    <row r="75" spans="1:15" s="29" customFormat="1">
      <c r="A75" s="124"/>
      <c r="B75" s="1">
        <f>B74+7</f>
        <v>44388</v>
      </c>
      <c r="C75" s="24">
        <f>E74+F74-J74</f>
        <v>159659.17460840516</v>
      </c>
      <c r="D75" s="16">
        <f>(C75/$D$47)*$C$47</f>
        <v>16422.086531150246</v>
      </c>
      <c r="E75" s="25">
        <f>C75+D75</f>
        <v>176081.2611395554</v>
      </c>
      <c r="F75" s="28"/>
      <c r="G75" s="28"/>
      <c r="H75" s="25">
        <f>E75+F75-G75</f>
        <v>176081.2611395554</v>
      </c>
      <c r="I75" s="27"/>
      <c r="J75" s="27">
        <f>IF(E75&gt;C75,E75*0.013,0)</f>
        <v>2289.0563948142199</v>
      </c>
      <c r="K75" s="25"/>
      <c r="L75" s="21">
        <f>L74+D75+F74</f>
        <v>209243.57994986756</v>
      </c>
      <c r="M75" s="34">
        <f>(L75-(C3+SUM(F3:F74)))/(C3+SUM(F3:F74))</f>
        <v>13.839970209210465</v>
      </c>
      <c r="N75" s="79"/>
      <c r="O75" s="75"/>
    </row>
    <row r="76" spans="1:15" s="29" customFormat="1" ht="15.75" thickBot="1">
      <c r="A76" s="125"/>
      <c r="B76" s="6">
        <f>B75+7</f>
        <v>44395</v>
      </c>
      <c r="C76" s="24">
        <f>E75+F75-J75</f>
        <v>173792.20474474118</v>
      </c>
      <c r="D76" s="16">
        <f>(C76/$D$47)*$C$47</f>
        <v>17875.769630887662</v>
      </c>
      <c r="E76" s="25">
        <f>C76+D76</f>
        <v>191667.97437562884</v>
      </c>
      <c r="F76" s="30"/>
      <c r="G76" s="30"/>
      <c r="H76" s="25">
        <f>E76+F76-G76</f>
        <v>191667.97437562884</v>
      </c>
      <c r="I76" s="31"/>
      <c r="J76" s="27">
        <f>IF(E76&gt;C76,E76*0.013,0)</f>
        <v>2491.6836668831747</v>
      </c>
      <c r="K76" s="25">
        <f>K71+SUM(J73:J76)</f>
        <v>22753.058872009631</v>
      </c>
      <c r="L76" s="21">
        <f>L75+D76+F75</f>
        <v>227119.34958075522</v>
      </c>
      <c r="M76" s="34">
        <f>(L76-(C3+SUM(F3:F75)))/(C3+SUM(F3:F75))</f>
        <v>15.107755289415264</v>
      </c>
      <c r="N76" s="79"/>
      <c r="O76" s="75"/>
    </row>
    <row r="77" spans="1:15" ht="15.75" thickBot="1">
      <c r="A77" s="2"/>
      <c r="B77" s="2"/>
      <c r="C77" s="3"/>
      <c r="D77" s="18"/>
      <c r="E77" s="4"/>
      <c r="F77" s="4"/>
      <c r="G77" s="4"/>
      <c r="H77" s="4"/>
      <c r="I77" s="5"/>
      <c r="J77" s="4"/>
      <c r="K77" s="4"/>
      <c r="L77" s="4"/>
      <c r="M77" s="35"/>
    </row>
    <row r="78" spans="1:15" s="29" customFormat="1">
      <c r="A78" s="123">
        <v>16</v>
      </c>
      <c r="B78" s="1">
        <f>B76+7</f>
        <v>44402</v>
      </c>
      <c r="C78" s="24">
        <f>E76+F76-J76</f>
        <v>189176.29070874566</v>
      </c>
      <c r="D78" s="16">
        <f>(C78/$D$47)*$C$47</f>
        <v>19458.13275861384</v>
      </c>
      <c r="E78" s="21">
        <f>C78+D78</f>
        <v>208634.42346735951</v>
      </c>
      <c r="F78" s="28"/>
      <c r="G78" s="28"/>
      <c r="H78" s="21">
        <f>E78+F78-G78</f>
        <v>208634.42346735951</v>
      </c>
      <c r="I78" s="27"/>
      <c r="J78" s="27">
        <f>IF(E78&gt;C78,E78*0.013,0)</f>
        <v>2712.2475050756734</v>
      </c>
      <c r="K78" s="25"/>
      <c r="L78" s="21">
        <f>L76+D78+F76</f>
        <v>246577.48233936907</v>
      </c>
      <c r="M78" s="34">
        <f>(L78-(C3+SUM(F3:F76)))/(C3+SUM(F3:F76))</f>
        <v>16.487764704919794</v>
      </c>
      <c r="N78" s="79"/>
      <c r="O78" s="75"/>
    </row>
    <row r="79" spans="1:15" s="29" customFormat="1">
      <c r="A79" s="124"/>
      <c r="B79" s="1">
        <f>B78+7</f>
        <v>44409</v>
      </c>
      <c r="C79" s="24">
        <f>E78+F78-J78</f>
        <v>205922.17596228383</v>
      </c>
      <c r="D79" s="16">
        <f>(C79/$D$47)*$C$47</f>
        <v>21180.566670406337</v>
      </c>
      <c r="E79" s="25">
        <f>C79+D79</f>
        <v>227102.74263269018</v>
      </c>
      <c r="F79" s="28"/>
      <c r="G79" s="28"/>
      <c r="H79" s="25">
        <f>E79+F79-G79</f>
        <v>227102.74263269018</v>
      </c>
      <c r="I79" s="27"/>
      <c r="J79" s="27">
        <f>IF(E79&gt;C79,E79*0.013,0)</f>
        <v>2952.3356542249721</v>
      </c>
      <c r="K79" s="25"/>
      <c r="L79" s="21">
        <f>L78+D79+F78</f>
        <v>267758.04900977539</v>
      </c>
      <c r="M79" s="34">
        <f>(L79-(C3+SUM(F3:F78)))/(C3+SUM(F3:F78))</f>
        <v>17.989932553884781</v>
      </c>
      <c r="N79" s="79"/>
      <c r="O79" s="75"/>
    </row>
    <row r="80" spans="1:15" s="29" customFormat="1">
      <c r="A80" s="124"/>
      <c r="B80" s="1">
        <f>B79+7</f>
        <v>44416</v>
      </c>
      <c r="C80" s="24">
        <f>E79+F79-J79</f>
        <v>224150.40697846521</v>
      </c>
      <c r="D80" s="16">
        <f>(C80/$D$47)*$C$47</f>
        <v>23055.470432070706</v>
      </c>
      <c r="E80" s="25">
        <f>C80+D80</f>
        <v>247205.8774105359</v>
      </c>
      <c r="F80" s="28"/>
      <c r="G80" s="28"/>
      <c r="H80" s="25">
        <f>E80+F80-G80</f>
        <v>247205.8774105359</v>
      </c>
      <c r="I80" s="27"/>
      <c r="J80" s="27">
        <f>IF(E80&gt;C80,E80*0.013,0)</f>
        <v>3213.6764063369665</v>
      </c>
      <c r="K80" s="25"/>
      <c r="L80" s="21">
        <f>L79+D80+F79</f>
        <v>290813.51944184612</v>
      </c>
      <c r="M80" s="34">
        <f>(L80-(C3+SUM(F3:F79)))/(C3+SUM(F3:F79))</f>
        <v>19.625072300840149</v>
      </c>
      <c r="N80" s="79"/>
      <c r="O80" s="75"/>
    </row>
    <row r="81" spans="1:15" s="29" customFormat="1" ht="15.75" thickBot="1">
      <c r="A81" s="125"/>
      <c r="B81" s="6">
        <f>B80+7</f>
        <v>44423</v>
      </c>
      <c r="C81" s="24">
        <f>E80+F80-J80</f>
        <v>243992.20100419893</v>
      </c>
      <c r="D81" s="16">
        <f>(C81/$D$47)*$C$47</f>
        <v>25096.340674717605</v>
      </c>
      <c r="E81" s="25">
        <f>C81+D81</f>
        <v>269088.54167891655</v>
      </c>
      <c r="F81" s="30"/>
      <c r="G81" s="30"/>
      <c r="H81" s="25">
        <f>E81+F81-G81</f>
        <v>269088.54167891655</v>
      </c>
      <c r="I81" s="31"/>
      <c r="J81" s="27">
        <f>IF(E81&gt;C81,E81*0.013,0)</f>
        <v>3498.1510418259149</v>
      </c>
      <c r="K81" s="25">
        <f>K76+SUM(J78:J81)</f>
        <v>35129.469479473162</v>
      </c>
      <c r="L81" s="21">
        <f>L80+D81+F80</f>
        <v>315909.86011656374</v>
      </c>
      <c r="M81" s="34">
        <f>(L81-(C3+SUM(F3:F80)))/(C3+SUM(F3:F80))</f>
        <v>21.404954618196008</v>
      </c>
      <c r="N81" s="79"/>
      <c r="O81" s="75"/>
    </row>
    <row r="82" spans="1:15" ht="15.75" thickBot="1">
      <c r="A82" s="2"/>
      <c r="B82" s="2"/>
      <c r="C82" s="3"/>
      <c r="D82" s="18"/>
      <c r="E82" s="4"/>
      <c r="F82" s="4"/>
      <c r="G82" s="4"/>
      <c r="H82" s="4"/>
      <c r="I82" s="5"/>
      <c r="J82" s="4"/>
      <c r="K82" s="4"/>
      <c r="L82" s="4"/>
      <c r="M82" s="35"/>
    </row>
    <row r="83" spans="1:15" s="29" customFormat="1">
      <c r="A83" s="123">
        <v>17</v>
      </c>
      <c r="B83" s="1">
        <f>B81+7</f>
        <v>44430</v>
      </c>
      <c r="C83" s="24">
        <f>E81+F81-J81</f>
        <v>265590.3906370906</v>
      </c>
      <c r="D83" s="16">
        <f>(C83/$D$47)*$C$47</f>
        <v>27317.868751243608</v>
      </c>
      <c r="E83" s="21">
        <f>C83+D83</f>
        <v>292908.25938833423</v>
      </c>
      <c r="F83" s="28"/>
      <c r="G83" s="28"/>
      <c r="H83" s="21">
        <f>E83+F83-G83</f>
        <v>292908.25938833423</v>
      </c>
      <c r="I83" s="27"/>
      <c r="J83" s="27">
        <f>IF(E83&gt;C83,E83*0.013,0)</f>
        <v>3807.8073720483449</v>
      </c>
      <c r="K83" s="25"/>
      <c r="L83" s="21">
        <f>L81+D83+F81</f>
        <v>343227.72886780737</v>
      </c>
      <c r="M83" s="34">
        <f>(L83-(C3+SUM(F3:F81)))/(C3+SUM(F3:F81))</f>
        <v>23.342392118284209</v>
      </c>
      <c r="N83" s="79"/>
      <c r="O83" s="75"/>
    </row>
    <row r="84" spans="1:15" s="29" customFormat="1">
      <c r="A84" s="124"/>
      <c r="B84" s="1">
        <f>B83+7</f>
        <v>44437</v>
      </c>
      <c r="C84" s="24">
        <f>E83+F83-J83</f>
        <v>289100.45201628591</v>
      </c>
      <c r="D84" s="16">
        <f>(C84/$D$47)*$C$47</f>
        <v>29736.046493103695</v>
      </c>
      <c r="E84" s="25">
        <f>C84+D84</f>
        <v>318836.49850938958</v>
      </c>
      <c r="F84" s="28"/>
      <c r="G84" s="28"/>
      <c r="H84" s="25">
        <f>E84+F84-G84</f>
        <v>318836.49850938958</v>
      </c>
      <c r="I84" s="27"/>
      <c r="J84" s="27">
        <f>IF(E84&gt;C84,E84*0.013,0)</f>
        <v>4144.8744806220648</v>
      </c>
      <c r="K84" s="25"/>
      <c r="L84" s="21">
        <f>L83+D84+F83</f>
        <v>372963.77536091104</v>
      </c>
      <c r="M84" s="34">
        <f>(L84-(C3+SUM(F3:F83)))/(C3+SUM(F3:F83))</f>
        <v>25.451331585880215</v>
      </c>
      <c r="N84" s="79"/>
      <c r="O84" s="75"/>
    </row>
    <row r="85" spans="1:15" s="29" customFormat="1">
      <c r="A85" s="124"/>
      <c r="B85" s="1">
        <f>B84+7</f>
        <v>44444</v>
      </c>
      <c r="C85" s="24">
        <f>E84+F84-J84</f>
        <v>314691.62402876752</v>
      </c>
      <c r="D85" s="16">
        <f>(C85/$D$47)*$C$47</f>
        <v>32368.281328673234</v>
      </c>
      <c r="E85" s="25">
        <f>C85+D85</f>
        <v>347059.90535744076</v>
      </c>
      <c r="F85" s="28"/>
      <c r="G85" s="28"/>
      <c r="H85" s="25">
        <f>E85+F85-G85</f>
        <v>347059.90535744076</v>
      </c>
      <c r="I85" s="27"/>
      <c r="J85" s="27">
        <f>IF(E85&gt;C85,E85*0.013,0)</f>
        <v>4511.7787696467294</v>
      </c>
      <c r="K85" s="25"/>
      <c r="L85" s="21">
        <f>L84+D85+F84</f>
        <v>405332.05668958428</v>
      </c>
      <c r="M85" s="34">
        <f>(L85-(C3+SUM(F3:F84)))/(C3+SUM(F3:F84))</f>
        <v>27.746954375147823</v>
      </c>
      <c r="N85" s="79"/>
      <c r="O85" s="75"/>
    </row>
    <row r="86" spans="1:15" s="29" customFormat="1" ht="15.75" thickBot="1">
      <c r="A86" s="125"/>
      <c r="B86" s="6">
        <f>B85+7</f>
        <v>44451</v>
      </c>
      <c r="C86" s="24">
        <f>E85+F85-J85</f>
        <v>342548.12658779405</v>
      </c>
      <c r="D86" s="16">
        <f>(C86/$D$47)*$C$47</f>
        <v>35233.521591887387</v>
      </c>
      <c r="E86" s="25">
        <f>C86+D86</f>
        <v>377781.64817968145</v>
      </c>
      <c r="F86" s="30"/>
      <c r="G86" s="30"/>
      <c r="H86" s="25">
        <f>E86+F86-G86</f>
        <v>377781.64817968145</v>
      </c>
      <c r="I86" s="31"/>
      <c r="J86" s="27">
        <f>IF(E86&gt;C86,E86*0.013,0)</f>
        <v>4911.1614263358588</v>
      </c>
      <c r="K86" s="25">
        <f>K81+SUM(J83:J86)</f>
        <v>52505.091528126162</v>
      </c>
      <c r="L86" s="21">
        <f>L85+D86+F85</f>
        <v>440565.57828147168</v>
      </c>
      <c r="M86" s="34">
        <f>(L86-(C3+SUM(F3:F85)))/(C3+SUM(F3:F85))</f>
        <v>30.245785693721395</v>
      </c>
      <c r="N86" s="79"/>
      <c r="O86" s="75"/>
    </row>
    <row r="87" spans="1:15" ht="15.75" thickBot="1">
      <c r="A87" s="2"/>
      <c r="B87" s="2"/>
      <c r="C87" s="3"/>
      <c r="D87" s="18"/>
      <c r="E87" s="4"/>
      <c r="F87" s="4"/>
      <c r="G87" s="4"/>
      <c r="H87" s="4"/>
      <c r="I87" s="5"/>
      <c r="J87" s="4"/>
      <c r="K87" s="4"/>
      <c r="L87" s="4"/>
      <c r="M87" s="35"/>
    </row>
    <row r="88" spans="1:15" s="29" customFormat="1">
      <c r="A88" s="123">
        <v>18</v>
      </c>
      <c r="B88" s="1">
        <f>B86+7</f>
        <v>44458</v>
      </c>
      <c r="C88" s="24">
        <f>E86+F86-J86</f>
        <v>372870.48675334558</v>
      </c>
      <c r="D88" s="16">
        <f>(C88/$D$47)*$C$47</f>
        <v>38352.39292320126</v>
      </c>
      <c r="E88" s="21">
        <f>C88+D88</f>
        <v>411222.87967654684</v>
      </c>
      <c r="F88" s="28"/>
      <c r="G88" s="28"/>
      <c r="H88" s="21">
        <f>E88+F88-G88</f>
        <v>411222.87967654684</v>
      </c>
      <c r="I88" s="27"/>
      <c r="J88" s="27">
        <f>IF(E88&gt;C88,E88*0.013,0)</f>
        <v>5345.8974357951083</v>
      </c>
      <c r="K88" s="25"/>
      <c r="L88" s="21">
        <f>L86+D88+F86</f>
        <v>478917.97120467294</v>
      </c>
      <c r="M88" s="34">
        <f>(L88-(C3+SUM(F3:F86)))/(C3+SUM(F3:F86))</f>
        <v>32.965813560615103</v>
      </c>
      <c r="N88" s="79"/>
      <c r="O88" s="75"/>
    </row>
    <row r="89" spans="1:15" s="29" customFormat="1">
      <c r="A89" s="124"/>
      <c r="B89" s="1">
        <f>B88+7</f>
        <v>44465</v>
      </c>
      <c r="C89" s="24">
        <f>E88+F88-J88</f>
        <v>405876.98224075173</v>
      </c>
      <c r="D89" s="16">
        <f>(C89/$D$47)*$C$47</f>
        <v>41747.346744763039</v>
      </c>
      <c r="E89" s="25">
        <f>C89+D89</f>
        <v>447624.32898551476</v>
      </c>
      <c r="F89" s="28"/>
      <c r="G89" s="28"/>
      <c r="H89" s="25">
        <f>E89+F89-G89</f>
        <v>447624.32898551476</v>
      </c>
      <c r="I89" s="27"/>
      <c r="J89" s="27">
        <f>IF(E89&gt;C89,E89*0.013,0)</f>
        <v>5819.1162768116919</v>
      </c>
      <c r="K89" s="25"/>
      <c r="L89" s="21">
        <f>L88+D89+F88</f>
        <v>520665.31794943596</v>
      </c>
      <c r="M89" s="34">
        <f>(L89-(C3+SUM(F3:F88)))/(C3+SUM(F3:F88))</f>
        <v>35.926618294286236</v>
      </c>
      <c r="N89" s="79"/>
      <c r="O89" s="75"/>
    </row>
    <row r="90" spans="1:15" s="29" customFormat="1">
      <c r="A90" s="124"/>
      <c r="B90" s="1">
        <f>B89+7</f>
        <v>44472</v>
      </c>
      <c r="C90" s="24">
        <f>E89+F89-J89</f>
        <v>441805.21270870307</v>
      </c>
      <c r="D90" s="16">
        <f>(C90/$D$47)*$C$47</f>
        <v>45442.821878609459</v>
      </c>
      <c r="E90" s="25">
        <f>C90+D90</f>
        <v>487248.03458731255</v>
      </c>
      <c r="F90" s="28"/>
      <c r="G90" s="28"/>
      <c r="H90" s="25">
        <f>E90+F90-G90</f>
        <v>487248.03458731255</v>
      </c>
      <c r="I90" s="27"/>
      <c r="J90" s="27">
        <f>IF(E90&gt;C90,E90*0.013,0)</f>
        <v>6334.2244496350631</v>
      </c>
      <c r="K90" s="25"/>
      <c r="L90" s="21">
        <f>L89+D90+F89</f>
        <v>566108.13982804539</v>
      </c>
      <c r="M90" s="34">
        <f>(L90-(C3+SUM(F3:F89)))/(C3+SUM(F3:F89))</f>
        <v>39.149513462981943</v>
      </c>
      <c r="N90" s="79"/>
      <c r="O90" s="75"/>
    </row>
    <row r="91" spans="1:15" s="29" customFormat="1" ht="15.75" thickBot="1">
      <c r="A91" s="125"/>
      <c r="B91" s="6">
        <f>B90+7</f>
        <v>44479</v>
      </c>
      <c r="C91" s="24">
        <f>E90+F90-J90</f>
        <v>480913.81013767747</v>
      </c>
      <c r="D91" s="16">
        <f>(C91/$D$47)*$C$47</f>
        <v>49465.420471303973</v>
      </c>
      <c r="E91" s="25">
        <f>C91+D91</f>
        <v>530379.23060898145</v>
      </c>
      <c r="F91" s="30"/>
      <c r="G91" s="30"/>
      <c r="H91" s="25">
        <f>E91+F91-G91</f>
        <v>530379.23060898145</v>
      </c>
      <c r="I91" s="31"/>
      <c r="J91" s="27">
        <f>IF(E91&gt;C91,E91*0.013,0)</f>
        <v>6894.9299979167581</v>
      </c>
      <c r="K91" s="25">
        <f>K86+SUM(J88:J91)</f>
        <v>76899.259688284787</v>
      </c>
      <c r="L91" s="21">
        <f>L90+D91+F90</f>
        <v>615573.56029934937</v>
      </c>
      <c r="M91" s="34">
        <f>(L91-(C3+SUM(F3:F90)))/(C3+SUM(F3:F90))</f>
        <v>42.657699312010593</v>
      </c>
      <c r="N91" s="79"/>
      <c r="O91" s="75"/>
    </row>
    <row r="92" spans="1:15" ht="15.75" thickBot="1">
      <c r="A92" s="2"/>
      <c r="B92" s="2"/>
      <c r="C92" s="3"/>
      <c r="D92" s="18"/>
      <c r="E92" s="4"/>
      <c r="F92" s="4"/>
      <c r="G92" s="4"/>
      <c r="H92" s="4"/>
      <c r="I92" s="5"/>
      <c r="J92" s="4"/>
      <c r="K92" s="4"/>
      <c r="L92" s="4"/>
      <c r="M92" s="35"/>
    </row>
    <row r="93" spans="1:15" s="29" customFormat="1">
      <c r="A93" s="123">
        <v>19</v>
      </c>
      <c r="B93" s="1">
        <f>B91+7</f>
        <v>44486</v>
      </c>
      <c r="C93" s="24">
        <f>E91+F91-J91</f>
        <v>523484.30061106471</v>
      </c>
      <c r="D93" s="16">
        <f>(C93/$D$47)*$C$47</f>
        <v>53844.099491423796</v>
      </c>
      <c r="E93" s="21">
        <f>C93+D93</f>
        <v>577328.40010248846</v>
      </c>
      <c r="F93" s="28"/>
      <c r="G93" s="28"/>
      <c r="H93" s="21">
        <f>E93+F93-G93</f>
        <v>577328.40010248846</v>
      </c>
      <c r="I93" s="27"/>
      <c r="J93" s="27">
        <f>IF(E93&gt;C93,E93*0.013,0)</f>
        <v>7505.2692013323494</v>
      </c>
      <c r="K93" s="25"/>
      <c r="L93" s="21">
        <f>L91+D93+F91</f>
        <v>669417.65979077318</v>
      </c>
      <c r="M93" s="34">
        <f>(L93-(C3+SUM(F3:F91)))/(C3+SUM(F3:F91))</f>
        <v>46.476429772395264</v>
      </c>
      <c r="N93" s="79"/>
      <c r="O93" s="75"/>
    </row>
    <row r="94" spans="1:15" s="29" customFormat="1">
      <c r="A94" s="124"/>
      <c r="B94" s="1">
        <f>B93+7</f>
        <v>44493</v>
      </c>
      <c r="C94" s="24">
        <f>E93+F93-J93</f>
        <v>569823.13090115611</v>
      </c>
      <c r="D94" s="16">
        <f>(C94/$D$47)*$C$47</f>
        <v>58610.379178404626</v>
      </c>
      <c r="E94" s="25">
        <f>C94+D94</f>
        <v>628433.51007956068</v>
      </c>
      <c r="F94" s="28"/>
      <c r="G94" s="28"/>
      <c r="H94" s="25">
        <f>E94+F94-G94</f>
        <v>628433.51007956068</v>
      </c>
      <c r="I94" s="27"/>
      <c r="J94" s="27">
        <f>IF(E94&gt;C94,E94*0.013,0)</f>
        <v>8169.635631034289</v>
      </c>
      <c r="K94" s="25"/>
      <c r="L94" s="21">
        <f>L93+D94+F93</f>
        <v>728028.03896917775</v>
      </c>
      <c r="M94" s="34">
        <f>(L94-(C3+SUM(F3:F93)))/(C3+SUM(F3:F93))</f>
        <v>50.633194253133176</v>
      </c>
      <c r="N94" s="79"/>
      <c r="O94" s="75"/>
    </row>
    <row r="95" spans="1:15" s="29" customFormat="1">
      <c r="A95" s="124"/>
      <c r="B95" s="1">
        <f>B94+7</f>
        <v>44500</v>
      </c>
      <c r="C95" s="24">
        <f>E94+F94-J94</f>
        <v>620263.87444852642</v>
      </c>
      <c r="D95" s="16">
        <f>(C95/$D$47)*$C$47</f>
        <v>63798.569943276998</v>
      </c>
      <c r="E95" s="25">
        <f>C95+D95</f>
        <v>684062.44439180347</v>
      </c>
      <c r="F95" s="28"/>
      <c r="G95" s="28"/>
      <c r="H95" s="25">
        <f>E95+F95-G95</f>
        <v>684062.44439180347</v>
      </c>
      <c r="I95" s="27"/>
      <c r="J95" s="27">
        <f>IF(E95&gt;C95,E95*0.013,0)</f>
        <v>8892.8117770934441</v>
      </c>
      <c r="K95" s="25"/>
      <c r="L95" s="21">
        <f>L94+D95+F94</f>
        <v>791826.6089124548</v>
      </c>
      <c r="M95" s="34">
        <f>(L95-(C3+SUM(F3:F94)))/(C3+SUM(F3:F94))</f>
        <v>55.157915525706017</v>
      </c>
      <c r="N95" s="79"/>
      <c r="O95" s="75"/>
    </row>
    <row r="96" spans="1:15" s="29" customFormat="1" ht="15.75" thickBot="1">
      <c r="A96" s="125"/>
      <c r="B96" s="6">
        <f>B95+7</f>
        <v>44507</v>
      </c>
      <c r="C96" s="24">
        <f>E95+F95-J95</f>
        <v>675169.63261471002</v>
      </c>
      <c r="D96" s="16">
        <f>(C96/$D$47)*$C$47</f>
        <v>69446.019354655888</v>
      </c>
      <c r="E96" s="25">
        <f>C96+D96</f>
        <v>744615.65196936589</v>
      </c>
      <c r="F96" s="30"/>
      <c r="G96" s="30"/>
      <c r="H96" s="25">
        <f>E96+F96-G96</f>
        <v>744615.65196936589</v>
      </c>
      <c r="I96" s="31"/>
      <c r="J96" s="27">
        <f>IF(E96&gt;C96,E96*0.013,0)</f>
        <v>9680.0034756017558</v>
      </c>
      <c r="K96" s="25">
        <f>K91+SUM(J93:J96)</f>
        <v>111146.97977334663</v>
      </c>
      <c r="L96" s="21">
        <f>L95+D96+F95</f>
        <v>861272.62826711067</v>
      </c>
      <c r="M96" s="34">
        <f>(L96-(C3+SUM(F3:F95)))/(C3+SUM(F3:F95))</f>
        <v>60.083165125327</v>
      </c>
      <c r="N96" s="79"/>
      <c r="O96" s="75"/>
    </row>
    <row r="97" spans="1:15" ht="15.75" thickBot="1">
      <c r="A97" s="2"/>
      <c r="B97" s="2"/>
      <c r="C97" s="3"/>
      <c r="D97" s="18"/>
      <c r="E97" s="4"/>
      <c r="F97" s="4"/>
      <c r="G97" s="4"/>
      <c r="H97" s="4"/>
      <c r="I97" s="5"/>
      <c r="J97" s="4"/>
      <c r="K97" s="4"/>
      <c r="L97" s="4"/>
      <c r="M97" s="35"/>
    </row>
    <row r="98" spans="1:15" s="29" customFormat="1">
      <c r="A98" s="123">
        <v>20</v>
      </c>
      <c r="B98" s="1">
        <f>B96+7</f>
        <v>44514</v>
      </c>
      <c r="C98" s="24">
        <f>E96+F96-J96</f>
        <v>734935.64849376411</v>
      </c>
      <c r="D98" s="16">
        <f>(C98/$D$47)*$C$47</f>
        <v>75593.380987930024</v>
      </c>
      <c r="E98" s="21">
        <f>C98+D98</f>
        <v>810529.0294816941</v>
      </c>
      <c r="F98" s="28"/>
      <c r="G98" s="28"/>
      <c r="H98" s="21">
        <f>E98+F98-G98</f>
        <v>810529.0294816941</v>
      </c>
      <c r="I98" s="27"/>
      <c r="J98" s="27">
        <f>IF(E98&gt;C98,E98*0.013,0)</f>
        <v>10536.877383262023</v>
      </c>
      <c r="K98" s="25"/>
      <c r="L98" s="21">
        <f>L96+D98+F96</f>
        <v>936866.00925504067</v>
      </c>
      <c r="M98" s="34">
        <f>(L98-(C3+SUM(F3:F96)))/(C3+SUM(F3:F96))</f>
        <v>65.444397819506435</v>
      </c>
      <c r="N98" s="79"/>
      <c r="O98" s="75"/>
    </row>
    <row r="99" spans="1:15" s="29" customFormat="1">
      <c r="A99" s="124"/>
      <c r="B99" s="1">
        <f>B98+7</f>
        <v>44521</v>
      </c>
      <c r="C99" s="24">
        <f>E98+F98-J98</f>
        <v>799992.15209843207</v>
      </c>
      <c r="D99" s="16">
        <f>(C99/$D$47)*$C$47</f>
        <v>82284.907072981587</v>
      </c>
      <c r="E99" s="25">
        <f>C99+D99</f>
        <v>882277.05917141365</v>
      </c>
      <c r="F99" s="28"/>
      <c r="G99" s="28"/>
      <c r="H99" s="25">
        <f>E99+F99-G99</f>
        <v>882277.05917141365</v>
      </c>
      <c r="I99" s="27"/>
      <c r="J99" s="27">
        <f>IF(E99&gt;C99,E99*0.013,0)</f>
        <v>11469.601769228377</v>
      </c>
      <c r="K99" s="25"/>
      <c r="L99" s="21">
        <f>L98+D99+F98</f>
        <v>1019150.9163280223</v>
      </c>
      <c r="M99" s="34">
        <f>(L99-(C3+SUM(F3:F98)))/(C3+SUM(F3:F98))</f>
        <v>71.280206831774635</v>
      </c>
      <c r="N99" s="79"/>
      <c r="O99" s="75"/>
    </row>
    <row r="100" spans="1:15" s="29" customFormat="1">
      <c r="A100" s="124"/>
      <c r="B100" s="1">
        <f>B99+7</f>
        <v>44528</v>
      </c>
      <c r="C100" s="24">
        <f>E99+F99-J99</f>
        <v>870807.4574021853</v>
      </c>
      <c r="D100" s="16">
        <f>(C100/$D$47)*$C$47</f>
        <v>89568.767047081928</v>
      </c>
      <c r="E100" s="25">
        <f>C100+D100</f>
        <v>960376.22444926726</v>
      </c>
      <c r="F100" s="28"/>
      <c r="G100" s="28"/>
      <c r="H100" s="25">
        <f>E100+F100-G100</f>
        <v>960376.22444926726</v>
      </c>
      <c r="I100" s="27"/>
      <c r="J100" s="27">
        <f>IF(E100&gt;C100,E100*0.013,0)</f>
        <v>12484.890917840474</v>
      </c>
      <c r="K100" s="25"/>
      <c r="L100" s="21">
        <f>L99+D100+F99</f>
        <v>1108719.6833751041</v>
      </c>
      <c r="M100" s="34">
        <f>(L100-(C3+SUM(F3:F99)))/(C3+SUM(F3:F99))</f>
        <v>77.632601657808806</v>
      </c>
      <c r="N100" s="79"/>
      <c r="O100" s="75"/>
    </row>
    <row r="101" spans="1:15" s="29" customFormat="1" ht="15.75" thickBot="1">
      <c r="A101" s="125"/>
      <c r="B101" s="6">
        <f>B100+7</f>
        <v>44535</v>
      </c>
      <c r="C101" s="24">
        <f>E100+F100-J100</f>
        <v>947891.33353142673</v>
      </c>
      <c r="D101" s="16">
        <f>(C101/$D$47)*$C$47</f>
        <v>97497.394306089598</v>
      </c>
      <c r="E101" s="25">
        <f>C101+D101</f>
        <v>1045388.7278375163</v>
      </c>
      <c r="F101" s="30"/>
      <c r="G101" s="30"/>
      <c r="H101" s="25">
        <f>E101+F101-G101</f>
        <v>1045388.7278375163</v>
      </c>
      <c r="I101" s="31"/>
      <c r="J101" s="27">
        <f>IF(E101&gt;C101,E101*0.013,0)</f>
        <v>13590.053461887712</v>
      </c>
      <c r="K101" s="25">
        <f>K96+SUM(J98:J101)</f>
        <v>159228.40330556521</v>
      </c>
      <c r="L101" s="21">
        <f>L100+D101+F100</f>
        <v>1206217.0776811936</v>
      </c>
      <c r="M101" s="34">
        <f>(L101-(C3+SUM(F3:F100)))/(C3+SUM(F3:F100))</f>
        <v>84.547310473843524</v>
      </c>
      <c r="N101" s="79"/>
      <c r="O101" s="75"/>
    </row>
    <row r="102" spans="1:15" ht="15.75" thickBot="1">
      <c r="A102" s="2"/>
      <c r="B102" s="2"/>
      <c r="C102" s="3"/>
      <c r="D102" s="18"/>
      <c r="E102" s="4"/>
      <c r="F102" s="4"/>
      <c r="G102" s="4"/>
      <c r="H102" s="4"/>
      <c r="I102" s="5"/>
      <c r="J102" s="4"/>
      <c r="K102" s="4"/>
      <c r="L102" s="4"/>
      <c r="M102" s="35"/>
    </row>
    <row r="103" spans="1:15" s="29" customFormat="1">
      <c r="A103" s="123">
        <v>21</v>
      </c>
      <c r="B103" s="1">
        <f>B101+7</f>
        <v>44542</v>
      </c>
      <c r="C103" s="24">
        <f>E101+F101-J101</f>
        <v>1031798.6743756286</v>
      </c>
      <c r="D103" s="16">
        <f>(C103/$D$47)*$C$47</f>
        <v>106127.86365006465</v>
      </c>
      <c r="E103" s="21">
        <f>C103+D103</f>
        <v>1137926.5380256933</v>
      </c>
      <c r="F103" s="28"/>
      <c r="G103" s="28"/>
      <c r="H103" s="21">
        <f>E103+F103-G103</f>
        <v>1137926.5380256933</v>
      </c>
      <c r="I103" s="26"/>
      <c r="J103" s="27">
        <f>IF(E103&gt;C103,E103*0.013,0)</f>
        <v>14793.044994334012</v>
      </c>
      <c r="K103" s="25"/>
      <c r="L103" s="21">
        <f>L101+D103+F101</f>
        <v>1312344.9413312583</v>
      </c>
      <c r="M103" s="34">
        <f>(L103-(C3+SUM(F3:F101)))/(C3+SUM(F3:F101))</f>
        <v>92.074109314273642</v>
      </c>
      <c r="N103" s="79"/>
      <c r="O103" s="75"/>
    </row>
    <row r="104" spans="1:15" s="29" customFormat="1">
      <c r="A104" s="124"/>
      <c r="B104" s="1">
        <f>B103+7</f>
        <v>44549</v>
      </c>
      <c r="C104" s="24">
        <f>E103+F103-J103</f>
        <v>1123133.4930313593</v>
      </c>
      <c r="D104" s="16">
        <f>(C104/$D$47)*$C$47</f>
        <v>115522.30214036838</v>
      </c>
      <c r="E104" s="25">
        <f>C104+D104</f>
        <v>1238655.7951717277</v>
      </c>
      <c r="F104" s="28"/>
      <c r="G104" s="28"/>
      <c r="H104" s="25">
        <f>E104+F104-G104</f>
        <v>1238655.7951717277</v>
      </c>
      <c r="I104" s="26"/>
      <c r="J104" s="27">
        <f>IF(E104&gt;C104,E104*0.013,0)</f>
        <v>16102.525337232459</v>
      </c>
      <c r="K104" s="25"/>
      <c r="L104" s="21">
        <f>L103+D104+F103</f>
        <v>1427867.2434716267</v>
      </c>
      <c r="M104" s="34">
        <f>(L104-(C3+SUM(F3:F103)))/(C3+SUM(F3:F103))</f>
        <v>100.26718038805863</v>
      </c>
      <c r="N104" s="79"/>
      <c r="O104" s="75"/>
    </row>
    <row r="105" spans="1:15" s="29" customFormat="1">
      <c r="A105" s="124"/>
      <c r="B105" s="1">
        <f>B104+7</f>
        <v>44556</v>
      </c>
      <c r="C105" s="24">
        <f>E104+F104-J104</f>
        <v>1222553.2698344951</v>
      </c>
      <c r="D105" s="16">
        <f>(C105/$D$47)*$C$47</f>
        <v>125748.33632583379</v>
      </c>
      <c r="E105" s="25">
        <f>C105+D105</f>
        <v>1348301.606160329</v>
      </c>
      <c r="F105" s="28"/>
      <c r="G105" s="28"/>
      <c r="H105" s="25">
        <f>E105+F105-G105</f>
        <v>1348301.606160329</v>
      </c>
      <c r="I105" s="26"/>
      <c r="J105" s="27">
        <f>IF(E105&gt;C105,E105*0.013,0)</f>
        <v>17527.920880084275</v>
      </c>
      <c r="K105" s="25"/>
      <c r="L105" s="21">
        <f>L104+D105+F104</f>
        <v>1553615.5797974605</v>
      </c>
      <c r="M105" s="34">
        <f>(L105-(C3+SUM(F3:F104)))/(C3+SUM(F3:F104))</f>
        <v>109.18550211329507</v>
      </c>
      <c r="N105" s="79"/>
      <c r="O105" s="75"/>
    </row>
    <row r="106" spans="1:15" s="29" customFormat="1" ht="15.75" thickBot="1">
      <c r="A106" s="125"/>
      <c r="B106" s="1">
        <f>B105+7</f>
        <v>44563</v>
      </c>
      <c r="C106" s="24">
        <f>E105+F105-J105</f>
        <v>1330773.6852802448</v>
      </c>
      <c r="D106" s="16">
        <f>(C106/$D$47)*$C$47</f>
        <v>136879.57905739659</v>
      </c>
      <c r="E106" s="25">
        <f>C106+D106</f>
        <v>1467653.2643376414</v>
      </c>
      <c r="F106" s="28"/>
      <c r="G106" s="28"/>
      <c r="H106" s="25">
        <f>E106+F106-G106</f>
        <v>1467653.2643376414</v>
      </c>
      <c r="I106" s="32"/>
      <c r="J106" s="27">
        <f>IF(E106&gt;C106,E106*0.013,0)</f>
        <v>19079.492436389337</v>
      </c>
      <c r="K106" s="25">
        <f>K101+SUM(J103:J106)</f>
        <v>226731.38695360528</v>
      </c>
      <c r="L106" s="21">
        <f>L105+D106+F105</f>
        <v>1690495.1588548571</v>
      </c>
      <c r="M106" s="34">
        <f>(L106-(C3+SUM(F3:F105)))/(C3+SUM(F3:F105))</f>
        <v>118.89327367764943</v>
      </c>
      <c r="N106" s="79"/>
      <c r="O106" s="75"/>
    </row>
    <row r="107" spans="1:15" ht="15.75" thickBot="1">
      <c r="A107" s="2"/>
      <c r="B107" s="2"/>
      <c r="C107" s="3"/>
      <c r="D107" s="18"/>
      <c r="E107" s="4"/>
      <c r="F107" s="4"/>
      <c r="G107" s="4"/>
      <c r="H107" s="4"/>
      <c r="I107" s="5"/>
      <c r="J107" s="4"/>
      <c r="K107" s="4"/>
      <c r="L107" s="4"/>
      <c r="M107" s="35"/>
    </row>
    <row r="108" spans="1:15" s="29" customFormat="1">
      <c r="A108" s="123">
        <v>22</v>
      </c>
      <c r="B108" s="1">
        <f>B106+7</f>
        <v>44570</v>
      </c>
      <c r="C108" s="24">
        <f>E106+F106-J106</f>
        <v>1448573.771901252</v>
      </c>
      <c r="D108" s="16">
        <f>(C108/$D$47)*$C$47</f>
        <v>148996.15939555736</v>
      </c>
      <c r="E108" s="21">
        <f>C108+D108</f>
        <v>1597569.9312968093</v>
      </c>
      <c r="F108" s="28"/>
      <c r="G108" s="28"/>
      <c r="H108" s="21">
        <f>E108+F108-G108</f>
        <v>1597569.9312968093</v>
      </c>
      <c r="I108" s="27"/>
      <c r="J108" s="27">
        <f>IF(E108&gt;C108,E108*0.013,0)</f>
        <v>20768.409106858522</v>
      </c>
      <c r="K108" s="25"/>
      <c r="L108" s="21">
        <f>L106+D108+F106</f>
        <v>1839491.3182504144</v>
      </c>
      <c r="M108" s="34">
        <f>(L108-(C3+SUM(F3:F106)))/(C3+SUM(F3:F106))</f>
        <v>129.46037718088047</v>
      </c>
      <c r="N108" s="79"/>
      <c r="O108" s="75"/>
    </row>
    <row r="109" spans="1:15" s="29" customFormat="1">
      <c r="A109" s="124"/>
      <c r="B109" s="1">
        <f>B108+7</f>
        <v>44577</v>
      </c>
      <c r="C109" s="24">
        <f>E108+F108-J108</f>
        <v>1576801.5221899508</v>
      </c>
      <c r="D109" s="16">
        <f>(C109/$D$47)*$C$47</f>
        <v>162185.2994252521</v>
      </c>
      <c r="E109" s="25">
        <f>C109+D109</f>
        <v>1738986.8216152028</v>
      </c>
      <c r="F109" s="28"/>
      <c r="G109" s="28"/>
      <c r="H109" s="25">
        <f>E109+F109-G109</f>
        <v>1738986.8216152028</v>
      </c>
      <c r="I109" s="27"/>
      <c r="J109" s="27">
        <f>IF(E109&gt;C109,E109*0.013,0)</f>
        <v>22606.828680997634</v>
      </c>
      <c r="K109" s="25"/>
      <c r="L109" s="21">
        <f>L108+D109+F108</f>
        <v>2001676.6176756665</v>
      </c>
      <c r="M109" s="34">
        <f>(L109-(C3+SUM(F3:F108)))/(C3+SUM(F3:F108))</f>
        <v>140.96288068621749</v>
      </c>
      <c r="N109" s="79"/>
      <c r="O109" s="75"/>
    </row>
    <row r="110" spans="1:15" s="29" customFormat="1">
      <c r="A110" s="124"/>
      <c r="B110" s="1">
        <f>B109+7</f>
        <v>44584</v>
      </c>
      <c r="C110" s="24">
        <f>E109+F109-J109</f>
        <v>1716379.9929342051</v>
      </c>
      <c r="D110" s="16">
        <f>(C110/$D$47)*$C$47</f>
        <v>176541.94213037539</v>
      </c>
      <c r="E110" s="25">
        <f>C110+D110</f>
        <v>1892921.9350645805</v>
      </c>
      <c r="F110" s="28"/>
      <c r="G110" s="28"/>
      <c r="H110" s="25">
        <f>E110+F110-G110</f>
        <v>1892921.9350645805</v>
      </c>
      <c r="I110" s="27"/>
      <c r="J110" s="27">
        <f>IF(E110&gt;C110,E110*0.013,0)</f>
        <v>24607.985155839546</v>
      </c>
      <c r="K110" s="25"/>
      <c r="L110" s="21">
        <f>L109+D110+F109</f>
        <v>2178218.5598060419</v>
      </c>
      <c r="M110" s="34">
        <f>(L110-(C3+SUM(F3:F109)))/(C3+SUM(F3:F109))</f>
        <v>153.48358580184694</v>
      </c>
      <c r="N110" s="79"/>
      <c r="O110" s="75"/>
    </row>
    <row r="111" spans="1:15" s="29" customFormat="1" ht="15.75" thickBot="1">
      <c r="A111" s="125"/>
      <c r="B111" s="6">
        <f>B110+7</f>
        <v>44591</v>
      </c>
      <c r="C111" s="24">
        <f>E110+F110-J110</f>
        <v>1868313.9499087411</v>
      </c>
      <c r="D111" s="16">
        <f>(C111/$D$47)*$C$47</f>
        <v>192169.4348477562</v>
      </c>
      <c r="E111" s="25">
        <f>C111+D111</f>
        <v>2060483.3847564973</v>
      </c>
      <c r="F111" s="30"/>
      <c r="G111" s="30"/>
      <c r="H111" s="25">
        <f>E111+F111-G111</f>
        <v>2060483.3847564973</v>
      </c>
      <c r="I111" s="31"/>
      <c r="J111" s="27">
        <f>IF(E111&gt;C111,E111*0.013,0)</f>
        <v>26786.284001834465</v>
      </c>
      <c r="K111" s="25">
        <f>K106+SUM(J108:J111)</f>
        <v>321500.89389913541</v>
      </c>
      <c r="L111" s="21">
        <f>L110+D111+F110</f>
        <v>2370387.9946537982</v>
      </c>
      <c r="M111" s="34">
        <f>(L111-(C3+SUM(F3:F110)))/(C3+SUM(F3:F110))</f>
        <v>167.11262373431194</v>
      </c>
      <c r="N111" s="79"/>
      <c r="O111" s="75"/>
    </row>
    <row r="112" spans="1:15" ht="15.75" thickBot="1">
      <c r="A112" s="2"/>
      <c r="B112" s="2"/>
      <c r="C112" s="3"/>
      <c r="D112" s="18"/>
      <c r="E112" s="4"/>
      <c r="F112" s="4"/>
      <c r="G112" s="4"/>
      <c r="H112" s="4"/>
      <c r="I112" s="5"/>
      <c r="J112" s="4"/>
      <c r="K112" s="4"/>
      <c r="L112" s="4"/>
      <c r="M112" s="35"/>
    </row>
    <row r="113" spans="1:15" s="29" customFormat="1">
      <c r="A113" s="123">
        <v>23</v>
      </c>
      <c r="B113" s="1">
        <f>B111+7</f>
        <v>44598</v>
      </c>
      <c r="C113" s="24">
        <f>E111+F111-J111</f>
        <v>2033697.1007546629</v>
      </c>
      <c r="D113" s="16">
        <f>(C113/$D$47)*$C$47</f>
        <v>209180.27322047963</v>
      </c>
      <c r="E113" s="21">
        <f>C113+D113</f>
        <v>2242877.3739751424</v>
      </c>
      <c r="F113" s="28"/>
      <c r="G113" s="28"/>
      <c r="H113" s="21">
        <f>E113+F113-G113</f>
        <v>2242877.3739751424</v>
      </c>
      <c r="I113" s="27"/>
      <c r="J113" s="27">
        <f>IF(E113&gt;C113,E113*0.023,0)</f>
        <v>51586.179601428274</v>
      </c>
      <c r="K113" s="25"/>
      <c r="L113" s="21">
        <f>L111+D113+F111</f>
        <v>2579568.2678742777</v>
      </c>
      <c r="M113" s="34">
        <f>(L113-(C3+SUM(F3:F111)))/(C3+SUM(F3:F111))</f>
        <v>181.94810410455869</v>
      </c>
      <c r="N113" s="79"/>
      <c r="O113" s="75"/>
    </row>
    <row r="114" spans="1:15" s="29" customFormat="1">
      <c r="A114" s="124"/>
      <c r="B114" s="1">
        <f>B113+7</f>
        <v>44605</v>
      </c>
      <c r="C114" s="24">
        <f>E113+F113-J113</f>
        <v>2191291.1943737143</v>
      </c>
      <c r="D114" s="16">
        <f>(C114/$D$47)*$C$47</f>
        <v>225389.95142129631</v>
      </c>
      <c r="E114" s="25">
        <f>C114+D114</f>
        <v>2416681.1457950105</v>
      </c>
      <c r="F114" s="28"/>
      <c r="G114" s="28"/>
      <c r="H114" s="25">
        <f>E114+F114-G114</f>
        <v>2416681.1457950105</v>
      </c>
      <c r="I114" s="27"/>
      <c r="J114" s="27">
        <f>IF(E114&gt;C114,E114*0.023,0)</f>
        <v>55583.66635328524</v>
      </c>
      <c r="K114" s="25"/>
      <c r="L114" s="21">
        <f>L113+D114+F113</f>
        <v>2804958.2192955739</v>
      </c>
      <c r="M114" s="34">
        <f>(L114-(C3+SUM(F3:F113)))/(C3+SUM(F3:F113))</f>
        <v>197.93320704223927</v>
      </c>
      <c r="N114" s="79"/>
      <c r="O114" s="75"/>
    </row>
    <row r="115" spans="1:15" s="29" customFormat="1">
      <c r="A115" s="124"/>
      <c r="B115" s="1">
        <f>B114+7</f>
        <v>44612</v>
      </c>
      <c r="C115" s="24">
        <f>E114+F114-J114</f>
        <v>2361097.4794417252</v>
      </c>
      <c r="D115" s="16">
        <f>(C115/$D$47)*$C$47</f>
        <v>242855.74074257747</v>
      </c>
      <c r="E115" s="25">
        <f>C115+D115</f>
        <v>2603953.2201843029</v>
      </c>
      <c r="F115" s="28"/>
      <c r="G115" s="28"/>
      <c r="H115" s="25">
        <f>E115+F115-G115</f>
        <v>2603953.2201843029</v>
      </c>
      <c r="I115" s="27"/>
      <c r="J115" s="27">
        <f>IF(E115&gt;C115,E115*0.023,0)</f>
        <v>59890.924064238963</v>
      </c>
      <c r="K115" s="25"/>
      <c r="L115" s="21">
        <f>L114+D115+F114</f>
        <v>3047813.9600381516</v>
      </c>
      <c r="M115" s="34">
        <f>(L115-(C3+SUM(F3:F114)))/(C3+SUM(F3:F114))</f>
        <v>215.1570184424221</v>
      </c>
      <c r="N115" s="79"/>
      <c r="O115" s="75"/>
    </row>
    <row r="116" spans="1:15" s="29" customFormat="1" ht="15.75" thickBot="1">
      <c r="A116" s="125"/>
      <c r="B116" s="6">
        <f>B115+7</f>
        <v>44619</v>
      </c>
      <c r="C116" s="24">
        <f>E115+F115-J115</f>
        <v>2544062.2961200639</v>
      </c>
      <c r="D116" s="16">
        <f>(C116/$D$47)*$C$47</f>
        <v>261674.97902949227</v>
      </c>
      <c r="E116" s="25">
        <f>C116+D116</f>
        <v>2805737.2751495563</v>
      </c>
      <c r="F116" s="30"/>
      <c r="G116" s="30"/>
      <c r="H116" s="25">
        <f>E116+F116-G116</f>
        <v>2805737.2751495563</v>
      </c>
      <c r="I116" s="31"/>
      <c r="J116" s="27">
        <f>IF(E116&gt;C116,E116*0.023,0)</f>
        <v>64531.957328439792</v>
      </c>
      <c r="K116" s="25">
        <f>K111+SUM(J113:J116)</f>
        <v>553093.62124652765</v>
      </c>
      <c r="L116" s="21">
        <f>L115+D116+F115</f>
        <v>3309488.9390676441</v>
      </c>
      <c r="M116" s="34">
        <f>(L116-(C3+SUM(F3:F115)))/(C3+SUM(F3:F115))</f>
        <v>233.71552759344993</v>
      </c>
      <c r="N116" s="79"/>
      <c r="O116" s="75"/>
    </row>
    <row r="117" spans="1:15" ht="15.75" thickBot="1">
      <c r="A117" s="2"/>
      <c r="B117" s="2"/>
      <c r="C117" s="3"/>
      <c r="D117" s="18"/>
      <c r="E117" s="4"/>
      <c r="F117" s="4"/>
      <c r="G117" s="4"/>
      <c r="H117" s="4"/>
      <c r="I117" s="5"/>
      <c r="J117" s="4"/>
      <c r="K117" s="4"/>
      <c r="L117" s="4"/>
      <c r="M117" s="35"/>
    </row>
    <row r="118" spans="1:15" s="29" customFormat="1">
      <c r="A118" s="123">
        <v>24</v>
      </c>
      <c r="B118" s="37">
        <f>B116+7</f>
        <v>44626</v>
      </c>
      <c r="C118" s="38">
        <f>E116+F116-J116</f>
        <v>2741205.3178211167</v>
      </c>
      <c r="D118" s="39">
        <f>(C118/$D$47)*$C$47</f>
        <v>281952.54697588627</v>
      </c>
      <c r="E118" s="40">
        <f>C118+D118</f>
        <v>3023157.8647970031</v>
      </c>
      <c r="F118" s="41"/>
      <c r="G118" s="41"/>
      <c r="H118" s="40">
        <f>E118+F118-G118</f>
        <v>3023157.8647970031</v>
      </c>
      <c r="I118" s="42"/>
      <c r="J118" s="42">
        <f>IF(E118&gt;C118,E118*0.023,0)</f>
        <v>69532.630890331071</v>
      </c>
      <c r="K118" s="43"/>
      <c r="L118" s="40">
        <f>L116+D118+F116</f>
        <v>3591441.4860435305</v>
      </c>
      <c r="M118" s="47">
        <f>(L118-(C3+SUM(F3:F116)))/(C3+SUM(F3:F116))</f>
        <v>253.71216213074683</v>
      </c>
      <c r="N118" s="79"/>
      <c r="O118" s="75"/>
    </row>
    <row r="119" spans="1:15" s="29" customFormat="1">
      <c r="A119" s="124"/>
      <c r="B119" s="1">
        <f>B118+7</f>
        <v>44633</v>
      </c>
      <c r="C119" s="24">
        <f>E118+F118-J118</f>
        <v>2953625.2339066719</v>
      </c>
      <c r="D119" s="16">
        <f>(C119/$D$47)*$C$47</f>
        <v>303801.45263040054</v>
      </c>
      <c r="E119" s="25">
        <f>C119+D119</f>
        <v>3257426.6865370725</v>
      </c>
      <c r="F119" s="28"/>
      <c r="G119" s="28"/>
      <c r="H119" s="25">
        <f>E119+F119-G119</f>
        <v>3257426.6865370725</v>
      </c>
      <c r="I119" s="27"/>
      <c r="J119" s="27">
        <f>IF(E119&gt;C119,E119*0.023,0)</f>
        <v>74920.813790352666</v>
      </c>
      <c r="K119" s="25"/>
      <c r="L119" s="21">
        <f>L118+D119+F118</f>
        <v>3895242.9386739312</v>
      </c>
      <c r="M119" s="34">
        <f>(L119-(C3+SUM(F3:F118)))/(C3+SUM(F3:F118))</f>
        <v>275.25836444495968</v>
      </c>
      <c r="N119" s="79"/>
      <c r="O119" s="75"/>
    </row>
    <row r="120" spans="1:15" s="29" customFormat="1">
      <c r="A120" s="124"/>
      <c r="B120" s="1">
        <f>B119+7</f>
        <v>44640</v>
      </c>
      <c r="C120" s="24">
        <f>E119+F119-J119</f>
        <v>3182505.87274672</v>
      </c>
      <c r="D120" s="16">
        <f>(C120/$D$47)*$C$47</f>
        <v>327343.46119680547</v>
      </c>
      <c r="E120" s="25">
        <f>C120+D120</f>
        <v>3509849.3339435253</v>
      </c>
      <c r="F120" s="28"/>
      <c r="G120" s="28"/>
      <c r="H120" s="25">
        <f>E120+F120-G120</f>
        <v>3509849.3339435253</v>
      </c>
      <c r="I120" s="27"/>
      <c r="J120" s="27">
        <f>IF(E120&gt;C120,E120*0.023,0)</f>
        <v>80726.534680701079</v>
      </c>
      <c r="K120" s="25"/>
      <c r="L120" s="21">
        <f>L119+D120+F119</f>
        <v>4222586.3998707365</v>
      </c>
      <c r="M120" s="34">
        <f>(L120-(C3+SUM(F3:F119)))/(C3+SUM(F3:F119))</f>
        <v>298.47421275678983</v>
      </c>
      <c r="N120" s="79"/>
      <c r="O120" s="75"/>
    </row>
    <row r="121" spans="1:15" s="29" customFormat="1" ht="15.75" thickBot="1">
      <c r="A121" s="125"/>
      <c r="B121" s="6">
        <f>B120+7</f>
        <v>44647</v>
      </c>
      <c r="C121" s="44">
        <f>E120+F120-J120</f>
        <v>3429122.7992628245</v>
      </c>
      <c r="D121" s="45">
        <f>(C121/$D$47)*$C$47</f>
        <v>352709.77363846195</v>
      </c>
      <c r="E121" s="46">
        <f>C121+D121</f>
        <v>3781832.5729012862</v>
      </c>
      <c r="F121" s="30"/>
      <c r="G121" s="30"/>
      <c r="H121" s="46">
        <f>E121+F121-G121</f>
        <v>3781832.5729012862</v>
      </c>
      <c r="I121" s="31"/>
      <c r="J121" s="31">
        <f>IF(E121&gt;C121,E121*0.023,0)</f>
        <v>86982.149176729581</v>
      </c>
      <c r="K121" s="46">
        <f>K116+SUM(J118:J121)</f>
        <v>865255.74978464202</v>
      </c>
      <c r="L121" s="48">
        <f>L120+D121+F120</f>
        <v>4575296.1735091982</v>
      </c>
      <c r="M121" s="49">
        <f>(L121-(C3+SUM(F3:F120)))/(C3+SUM(F3:F120))</f>
        <v>323.48909031980128</v>
      </c>
      <c r="N121" s="79"/>
      <c r="O121" s="75"/>
    </row>
  </sheetData>
  <mergeCells count="24">
    <mergeCell ref="A118:A121"/>
    <mergeCell ref="A63:A66"/>
    <mergeCell ref="A68:A71"/>
    <mergeCell ref="A73:A76"/>
    <mergeCell ref="A78:A81"/>
    <mergeCell ref="A83:A86"/>
    <mergeCell ref="A88:A91"/>
    <mergeCell ref="A93:A96"/>
    <mergeCell ref="A98:A101"/>
    <mergeCell ref="A103:A106"/>
    <mergeCell ref="A108:A111"/>
    <mergeCell ref="A113:A116"/>
    <mergeCell ref="A58:A61"/>
    <mergeCell ref="A3:A6"/>
    <mergeCell ref="A8:A11"/>
    <mergeCell ref="A13:A16"/>
    <mergeCell ref="A18:A21"/>
    <mergeCell ref="A23:A26"/>
    <mergeCell ref="A28:A31"/>
    <mergeCell ref="A33:A36"/>
    <mergeCell ref="A38:A41"/>
    <mergeCell ref="A43:A46"/>
    <mergeCell ref="A48:A51"/>
    <mergeCell ref="A53:A56"/>
  </mergeCells>
  <pageMargins left="0.7" right="0.7" top="0.75" bottom="0.75" header="0.3" footer="0.3"/>
  <pageSetup paperSize="9" orientation="portrait" horizontalDpi="4294967293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51C6F-9E00-4F88-B287-77F52A2E05B0}">
  <dimension ref="A1:AB121"/>
  <sheetViews>
    <sheetView topLeftCell="G1" zoomScale="90" zoomScaleNormal="90" workbookViewId="0">
      <pane ySplit="1" topLeftCell="A2" activePane="bottomLeft" state="frozen"/>
      <selection pane="bottomLeft" activeCell="O3" sqref="O3:Y6"/>
    </sheetView>
  </sheetViews>
  <sheetFormatPr defaultRowHeight="15"/>
  <cols>
    <col min="1" max="1" width="6.28515625" style="7" bestFit="1" customWidth="1"/>
    <col min="2" max="2" width="9.42578125" bestFit="1" customWidth="1"/>
    <col min="3" max="3" width="11.42578125" bestFit="1" customWidth="1"/>
    <col min="4" max="4" width="8.42578125" bestFit="1" customWidth="1"/>
    <col min="5" max="5" width="10.28515625" bestFit="1" customWidth="1"/>
    <col min="6" max="6" width="7.42578125" style="108" bestFit="1" customWidth="1"/>
    <col min="7" max="7" width="10" bestFit="1" customWidth="1"/>
    <col min="8" max="8" width="11.28515625" bestFit="1" customWidth="1"/>
    <col min="9" max="9" width="10.28515625" bestFit="1" customWidth="1"/>
    <col min="10" max="10" width="10.140625" bestFit="1" customWidth="1"/>
    <col min="11" max="11" width="10.7109375" bestFit="1" customWidth="1"/>
    <col min="12" max="12" width="9.5703125" bestFit="1" customWidth="1"/>
    <col min="13" max="13" width="11.42578125" bestFit="1" customWidth="1"/>
    <col min="14" max="14" width="8.85546875" style="36" bestFit="1" customWidth="1"/>
    <col min="15" max="15" width="8.85546875" style="73" bestFit="1" customWidth="1"/>
    <col min="16" max="16" width="7.7109375" customWidth="1"/>
    <col min="17" max="17" width="7.28515625" bestFit="1" customWidth="1"/>
    <col min="18" max="18" width="9.42578125" bestFit="1" customWidth="1"/>
    <col min="19" max="19" width="8.7109375" customWidth="1"/>
    <col min="20" max="20" width="8.140625" style="108" bestFit="1" customWidth="1"/>
    <col min="21" max="21" width="8.5703125" bestFit="1" customWidth="1"/>
    <col min="22" max="22" width="7.7109375" bestFit="1" customWidth="1"/>
    <col min="23" max="23" width="8.42578125" bestFit="1" customWidth="1"/>
    <col min="24" max="24" width="10.140625" bestFit="1" customWidth="1"/>
    <col min="25" max="25" width="9" customWidth="1"/>
    <col min="26" max="26" width="9.140625" style="73"/>
  </cols>
  <sheetData>
    <row r="1" spans="1:26" ht="24" thickBot="1">
      <c r="A1" s="8" t="s">
        <v>5</v>
      </c>
      <c r="B1" s="8" t="s">
        <v>0</v>
      </c>
      <c r="C1" s="9" t="s">
        <v>6</v>
      </c>
      <c r="D1" s="19" t="s">
        <v>7</v>
      </c>
      <c r="E1" s="10" t="s">
        <v>1</v>
      </c>
      <c r="F1" s="102" t="s">
        <v>58</v>
      </c>
      <c r="G1" s="10" t="s">
        <v>1</v>
      </c>
      <c r="H1" s="10" t="s">
        <v>1</v>
      </c>
      <c r="I1" s="100" t="s">
        <v>47</v>
      </c>
      <c r="J1" s="10" t="s">
        <v>1</v>
      </c>
      <c r="K1" s="10" t="s">
        <v>1</v>
      </c>
      <c r="L1" s="11" t="s">
        <v>11</v>
      </c>
      <c r="M1" s="11" t="s">
        <v>12</v>
      </c>
      <c r="N1" s="33" t="s">
        <v>4</v>
      </c>
      <c r="O1" s="120" t="s">
        <v>32</v>
      </c>
      <c r="P1" s="121"/>
      <c r="Q1" s="121"/>
      <c r="R1" s="121"/>
      <c r="S1" s="122"/>
      <c r="T1" s="120" t="s">
        <v>33</v>
      </c>
      <c r="U1" s="121"/>
      <c r="V1" s="121"/>
      <c r="W1" s="121"/>
      <c r="X1" s="121"/>
      <c r="Y1" s="122"/>
    </row>
    <row r="2" spans="1:26" ht="35.25" thickBot="1">
      <c r="A2" s="8" t="s">
        <v>3</v>
      </c>
      <c r="B2" s="8" t="s">
        <v>42</v>
      </c>
      <c r="C2" s="12" t="s">
        <v>13</v>
      </c>
      <c r="D2" s="98" t="s">
        <v>43</v>
      </c>
      <c r="E2" s="99" t="s">
        <v>44</v>
      </c>
      <c r="F2" s="99" t="s">
        <v>59</v>
      </c>
      <c r="G2" s="99" t="s">
        <v>45</v>
      </c>
      <c r="H2" s="99" t="s">
        <v>46</v>
      </c>
      <c r="I2" s="99" t="s">
        <v>48</v>
      </c>
      <c r="J2" s="99" t="s">
        <v>49</v>
      </c>
      <c r="K2" s="99" t="s">
        <v>50</v>
      </c>
      <c r="L2" s="11" t="s">
        <v>51</v>
      </c>
      <c r="M2" s="11" t="s">
        <v>52</v>
      </c>
      <c r="N2" s="33" t="s">
        <v>8</v>
      </c>
      <c r="O2" s="101" t="s">
        <v>53</v>
      </c>
      <c r="P2" s="101" t="s">
        <v>34</v>
      </c>
      <c r="Q2" s="101" t="s">
        <v>35</v>
      </c>
      <c r="R2" s="101" t="s">
        <v>55</v>
      </c>
      <c r="S2" s="101" t="s">
        <v>54</v>
      </c>
      <c r="T2" s="99" t="s">
        <v>57</v>
      </c>
      <c r="U2" s="101" t="s">
        <v>53</v>
      </c>
      <c r="V2" s="101" t="s">
        <v>34</v>
      </c>
      <c r="W2" s="101" t="s">
        <v>35</v>
      </c>
      <c r="X2" s="101" t="s">
        <v>56</v>
      </c>
      <c r="Y2" s="101" t="s">
        <v>36</v>
      </c>
    </row>
    <row r="3" spans="1:26" s="23" customFormat="1">
      <c r="A3" s="123">
        <v>1</v>
      </c>
      <c r="B3" s="14">
        <v>43982</v>
      </c>
      <c r="C3" s="15">
        <v>10500</v>
      </c>
      <c r="D3" s="17">
        <v>1200</v>
      </c>
      <c r="E3" s="21">
        <f>C3+D3</f>
        <v>11700</v>
      </c>
      <c r="F3" s="103"/>
      <c r="G3" s="22"/>
      <c r="H3" s="22"/>
      <c r="I3" s="21">
        <f>E3+G3-H3</f>
        <v>11700</v>
      </c>
      <c r="J3" s="22"/>
      <c r="K3" s="22"/>
      <c r="L3" s="21"/>
      <c r="M3" s="21">
        <f>C3+D3</f>
        <v>11700</v>
      </c>
      <c r="N3" s="34">
        <f>(M3-C3)/C3</f>
        <v>0.11428571428571428</v>
      </c>
      <c r="O3" s="95">
        <v>3500</v>
      </c>
      <c r="P3" s="96">
        <f>weekly_return</f>
        <v>180</v>
      </c>
      <c r="Q3" s="85">
        <f>O3+P3</f>
        <v>3680</v>
      </c>
      <c r="R3" s="85">
        <f>IF(Q3&gt;main_acc_threshold,Q3-main_acc_threshold,0)</f>
        <v>180</v>
      </c>
      <c r="S3" s="86">
        <f>Q3-R3</f>
        <v>3500</v>
      </c>
      <c r="T3" s="110">
        <f t="shared" ref="T3:T62" si="0">(U3/O3)</f>
        <v>1</v>
      </c>
      <c r="U3" s="96">
        <v>3500</v>
      </c>
      <c r="V3" s="85">
        <f>shadow_wkly_return</f>
        <v>110</v>
      </c>
      <c r="W3" s="85">
        <f>U3+V3</f>
        <v>3610</v>
      </c>
      <c r="X3" s="85">
        <f>R3</f>
        <v>180</v>
      </c>
      <c r="Y3" s="86">
        <f>W3+X3</f>
        <v>3790</v>
      </c>
      <c r="Z3" s="74"/>
    </row>
    <row r="4" spans="1:26" s="29" customFormat="1">
      <c r="A4" s="126"/>
      <c r="B4" s="1">
        <f>B3+7</f>
        <v>43989</v>
      </c>
      <c r="C4" s="24">
        <f>I3+G3</f>
        <v>11700</v>
      </c>
      <c r="D4" s="17">
        <v>2330</v>
      </c>
      <c r="E4" s="25">
        <f>C4+D4</f>
        <v>14030</v>
      </c>
      <c r="F4" s="104"/>
      <c r="G4" s="26"/>
      <c r="H4" s="32"/>
      <c r="I4" s="25">
        <f>E4+G4-H4</f>
        <v>14030</v>
      </c>
      <c r="J4" s="26"/>
      <c r="K4" s="26"/>
      <c r="L4" s="25"/>
      <c r="M4" s="21">
        <f>M3+D4+G3</f>
        <v>14030</v>
      </c>
      <c r="N4" s="34">
        <f>(M4-(C3+SUM(G3:G3)))/(C3+SUM(G3:G3))</f>
        <v>0.33619047619047621</v>
      </c>
      <c r="O4" s="87">
        <f>S3</f>
        <v>3500</v>
      </c>
      <c r="P4" s="88">
        <f>P3</f>
        <v>180</v>
      </c>
      <c r="Q4" s="89">
        <f>O4+P4</f>
        <v>3680</v>
      </c>
      <c r="R4" s="89">
        <f t="shared" ref="R4:R62" si="1">IF(Q4&gt;main_acc_threshold,Q4-main_acc_threshold,0)</f>
        <v>180</v>
      </c>
      <c r="S4" s="90">
        <f>Q4-R4</f>
        <v>3500</v>
      </c>
      <c r="T4" s="111">
        <f t="shared" si="0"/>
        <v>1.082857142857143</v>
      </c>
      <c r="U4" s="88">
        <f>Y3</f>
        <v>3790</v>
      </c>
      <c r="V4" s="89">
        <f>shadow_wkly_return*T4</f>
        <v>119.11428571428573</v>
      </c>
      <c r="W4" s="89">
        <f>U4+V4</f>
        <v>3909.1142857142859</v>
      </c>
      <c r="X4" s="89">
        <f>R4</f>
        <v>180</v>
      </c>
      <c r="Y4" s="90">
        <f>W4+X4</f>
        <v>4089.1142857142859</v>
      </c>
      <c r="Z4" s="75"/>
    </row>
    <row r="5" spans="1:26" s="29" customFormat="1">
      <c r="A5" s="126"/>
      <c r="B5" s="1">
        <f>B4+7</f>
        <v>43996</v>
      </c>
      <c r="C5" s="24">
        <f>E4+G4-K4</f>
        <v>14030</v>
      </c>
      <c r="D5" s="17">
        <v>900</v>
      </c>
      <c r="E5" s="25">
        <f>C5+D5</f>
        <v>14930</v>
      </c>
      <c r="F5" s="104"/>
      <c r="G5" s="26"/>
      <c r="H5" s="32"/>
      <c r="I5" s="25">
        <f>E5+G5-H5</f>
        <v>14930</v>
      </c>
      <c r="J5" s="26"/>
      <c r="K5" s="32">
        <v>300</v>
      </c>
      <c r="L5" s="25"/>
      <c r="M5" s="21">
        <f>M4+D5+G4</f>
        <v>14930</v>
      </c>
      <c r="N5" s="34">
        <f>(M5-(C3+SUM(G3:G4)))/(C3+SUM(G3:G4))</f>
        <v>0.42190476190476189</v>
      </c>
      <c r="O5" s="114">
        <f>S4</f>
        <v>3500</v>
      </c>
      <c r="P5" s="88">
        <f t="shared" ref="P5:P62" si="2">P4</f>
        <v>180</v>
      </c>
      <c r="Q5" s="89">
        <f t="shared" ref="Q5:Q62" si="3">O5+P5</f>
        <v>3680</v>
      </c>
      <c r="R5" s="89">
        <f t="shared" si="1"/>
        <v>180</v>
      </c>
      <c r="S5" s="90">
        <f t="shared" ref="S5:S62" si="4">Q5-R5</f>
        <v>3500</v>
      </c>
      <c r="T5" s="111">
        <f t="shared" si="0"/>
        <v>1.1683183673469388</v>
      </c>
      <c r="U5" s="115">
        <f t="shared" ref="U5:U26" si="5">Y4</f>
        <v>4089.1142857142859</v>
      </c>
      <c r="V5" s="115">
        <f t="shared" ref="V5:V62" si="6">shadow_wkly_return*T5</f>
        <v>128.51502040816328</v>
      </c>
      <c r="W5" s="89">
        <f t="shared" ref="W5:W62" si="7">U5+V5</f>
        <v>4217.6293061224487</v>
      </c>
      <c r="X5" s="89">
        <f t="shared" ref="X5:X62" si="8">R5</f>
        <v>180</v>
      </c>
      <c r="Y5" s="113">
        <f t="shared" ref="Y5:Y62" si="9">W5+X5</f>
        <v>4397.6293061224487</v>
      </c>
      <c r="Z5" s="75"/>
    </row>
    <row r="6" spans="1:26" s="29" customFormat="1" ht="15.75" thickBot="1">
      <c r="A6" s="127"/>
      <c r="B6" s="1">
        <f>B5+7</f>
        <v>44003</v>
      </c>
      <c r="C6" s="24">
        <f>E5+G5-K5</f>
        <v>14630</v>
      </c>
      <c r="D6" s="17">
        <v>1500</v>
      </c>
      <c r="E6" s="25">
        <f>C6+D6</f>
        <v>16130</v>
      </c>
      <c r="F6" s="104"/>
      <c r="G6" s="26"/>
      <c r="H6" s="26"/>
      <c r="I6" s="25">
        <f>E6+G6-H6</f>
        <v>16130</v>
      </c>
      <c r="J6" s="26"/>
      <c r="K6" s="32">
        <v>30</v>
      </c>
      <c r="L6" s="25"/>
      <c r="M6" s="21">
        <f>M5+D6+G5</f>
        <v>16430</v>
      </c>
      <c r="N6" s="34">
        <f>(M6-(C3+SUM(G3:G5)))/(C3+SUM(G3:G5))</f>
        <v>0.5647619047619048</v>
      </c>
      <c r="O6" s="91">
        <f t="shared" ref="O6:O62" si="10">S5</f>
        <v>3500</v>
      </c>
      <c r="P6" s="92">
        <f t="shared" si="2"/>
        <v>180</v>
      </c>
      <c r="Q6" s="93">
        <f t="shared" si="3"/>
        <v>3680</v>
      </c>
      <c r="R6" s="93">
        <f t="shared" si="1"/>
        <v>180</v>
      </c>
      <c r="S6" s="94">
        <f t="shared" si="4"/>
        <v>3500</v>
      </c>
      <c r="T6" s="116">
        <f>(U6/O6)</f>
        <v>1.2564655160349854</v>
      </c>
      <c r="U6" s="92">
        <f t="shared" si="5"/>
        <v>4397.6293061224487</v>
      </c>
      <c r="V6" s="93">
        <f t="shared" si="6"/>
        <v>138.21120676384839</v>
      </c>
      <c r="W6" s="93">
        <f t="shared" si="7"/>
        <v>4535.8405128862969</v>
      </c>
      <c r="X6" s="93">
        <f t="shared" si="8"/>
        <v>180</v>
      </c>
      <c r="Y6" s="94">
        <f t="shared" si="9"/>
        <v>4715.8405128862969</v>
      </c>
      <c r="Z6" s="75"/>
    </row>
    <row r="7" spans="1:26" s="29" customFormat="1" ht="15.75" thickBot="1">
      <c r="A7" s="2"/>
      <c r="B7" s="2"/>
      <c r="C7" s="3"/>
      <c r="D7" s="18"/>
      <c r="E7" s="4"/>
      <c r="F7" s="105"/>
      <c r="G7" s="4"/>
      <c r="H7" s="4"/>
      <c r="I7" s="4"/>
      <c r="J7" s="5"/>
      <c r="K7" s="56"/>
      <c r="L7" s="4"/>
      <c r="M7" s="4"/>
      <c r="N7" s="35"/>
      <c r="O7" s="95">
        <f t="shared" si="10"/>
        <v>3500</v>
      </c>
      <c r="P7" s="96">
        <f t="shared" si="2"/>
        <v>180</v>
      </c>
      <c r="Q7" s="85">
        <f t="shared" si="3"/>
        <v>3680</v>
      </c>
      <c r="R7" s="85">
        <f t="shared" si="1"/>
        <v>180</v>
      </c>
      <c r="S7" s="86">
        <f t="shared" si="4"/>
        <v>3500</v>
      </c>
      <c r="T7" s="110">
        <f t="shared" si="0"/>
        <v>1.3473830036817991</v>
      </c>
      <c r="U7" s="96">
        <f t="shared" si="5"/>
        <v>4715.8405128862969</v>
      </c>
      <c r="V7" s="85">
        <f t="shared" si="6"/>
        <v>148.21213040499791</v>
      </c>
      <c r="W7" s="85">
        <f t="shared" si="7"/>
        <v>4864.0526432912948</v>
      </c>
      <c r="X7" s="85">
        <f t="shared" si="8"/>
        <v>180</v>
      </c>
      <c r="Y7" s="86">
        <f t="shared" si="9"/>
        <v>5044.0526432912948</v>
      </c>
      <c r="Z7" s="75"/>
    </row>
    <row r="8" spans="1:26" s="29" customFormat="1">
      <c r="A8" s="123">
        <v>2</v>
      </c>
      <c r="B8" s="1">
        <f>B6+7</f>
        <v>44010</v>
      </c>
      <c r="C8" s="24">
        <f>E6+G6-K6</f>
        <v>16100</v>
      </c>
      <c r="D8" s="17">
        <v>900</v>
      </c>
      <c r="E8" s="21">
        <f>C8+D8</f>
        <v>17000</v>
      </c>
      <c r="F8" s="104"/>
      <c r="G8" s="26"/>
      <c r="H8" s="26"/>
      <c r="I8" s="21">
        <f>E8+G8-H8</f>
        <v>17000</v>
      </c>
      <c r="J8" s="27"/>
      <c r="K8" s="57"/>
      <c r="L8" s="25"/>
      <c r="M8" s="21">
        <f>M6+D8+G6</f>
        <v>17330</v>
      </c>
      <c r="N8" s="34">
        <f>(M8-(C3+SUM(G3:G6)))/(C3+SUM(G3:G6))</f>
        <v>0.65047619047619043</v>
      </c>
      <c r="O8" s="87">
        <f t="shared" si="10"/>
        <v>3500</v>
      </c>
      <c r="P8" s="88">
        <f t="shared" si="2"/>
        <v>180</v>
      </c>
      <c r="Q8" s="89">
        <f t="shared" si="3"/>
        <v>3680</v>
      </c>
      <c r="R8" s="89">
        <f t="shared" si="1"/>
        <v>180</v>
      </c>
      <c r="S8" s="90">
        <f t="shared" si="4"/>
        <v>3500</v>
      </c>
      <c r="T8" s="111">
        <f t="shared" si="0"/>
        <v>1.4411578980832271</v>
      </c>
      <c r="U8" s="88">
        <f t="shared" si="5"/>
        <v>5044.0526432912948</v>
      </c>
      <c r="V8" s="89">
        <f t="shared" si="6"/>
        <v>158.52736878915499</v>
      </c>
      <c r="W8" s="89">
        <f t="shared" si="7"/>
        <v>5202.5800120804497</v>
      </c>
      <c r="X8" s="89">
        <f t="shared" si="8"/>
        <v>180</v>
      </c>
      <c r="Y8" s="90">
        <f t="shared" si="9"/>
        <v>5382.5800120804497</v>
      </c>
      <c r="Z8" s="75"/>
    </row>
    <row r="9" spans="1:26" s="29" customFormat="1">
      <c r="A9" s="126"/>
      <c r="B9" s="1">
        <f>B8+7</f>
        <v>44017</v>
      </c>
      <c r="C9" s="24">
        <f>E8+G8-K8</f>
        <v>17000</v>
      </c>
      <c r="D9" s="17">
        <v>700</v>
      </c>
      <c r="E9" s="25">
        <f>C9+D9</f>
        <v>17700</v>
      </c>
      <c r="F9" s="104"/>
      <c r="G9" s="26"/>
      <c r="H9" s="26"/>
      <c r="I9" s="25">
        <f>E9+G9-H9</f>
        <v>17700</v>
      </c>
      <c r="J9" s="27"/>
      <c r="K9" s="57"/>
      <c r="L9" s="25"/>
      <c r="M9" s="21">
        <f>M8+D9+G8</f>
        <v>18030</v>
      </c>
      <c r="N9" s="34">
        <f>(M9-(C3+SUM(G3:G8)))/(C3+SUM(G3:G8))</f>
        <v>0.71714285714285719</v>
      </c>
      <c r="O9" s="87">
        <f t="shared" si="10"/>
        <v>3500</v>
      </c>
      <c r="P9" s="88">
        <f t="shared" si="2"/>
        <v>180</v>
      </c>
      <c r="Q9" s="89">
        <f t="shared" si="3"/>
        <v>3680</v>
      </c>
      <c r="R9" s="89">
        <f t="shared" si="1"/>
        <v>180</v>
      </c>
      <c r="S9" s="90">
        <f t="shared" si="4"/>
        <v>3500</v>
      </c>
      <c r="T9" s="111">
        <f t="shared" si="0"/>
        <v>1.537880003451557</v>
      </c>
      <c r="U9" s="88">
        <f t="shared" si="5"/>
        <v>5382.5800120804497</v>
      </c>
      <c r="V9" s="89">
        <f t="shared" si="6"/>
        <v>169.16680037967126</v>
      </c>
      <c r="W9" s="89">
        <f t="shared" si="7"/>
        <v>5551.746812460121</v>
      </c>
      <c r="X9" s="89">
        <f t="shared" si="8"/>
        <v>180</v>
      </c>
      <c r="Y9" s="90">
        <f t="shared" si="9"/>
        <v>5731.746812460121</v>
      </c>
      <c r="Z9" s="75"/>
    </row>
    <row r="10" spans="1:26" s="29" customFormat="1" ht="15.75" thickBot="1">
      <c r="A10" s="126"/>
      <c r="B10" s="1">
        <f>B9+7</f>
        <v>44024</v>
      </c>
      <c r="C10" s="24">
        <f>E9+G9-K9</f>
        <v>17700</v>
      </c>
      <c r="D10" s="17">
        <v>1300</v>
      </c>
      <c r="E10" s="25">
        <f>C10+D10</f>
        <v>19000</v>
      </c>
      <c r="F10" s="104"/>
      <c r="G10" s="26">
        <v>1000</v>
      </c>
      <c r="H10" s="26"/>
      <c r="I10" s="25">
        <f>E10+G10-H10</f>
        <v>20000</v>
      </c>
      <c r="J10" s="27"/>
      <c r="K10" s="57"/>
      <c r="L10" s="25"/>
      <c r="M10" s="21">
        <f>M9+D10+G9</f>
        <v>19330</v>
      </c>
      <c r="N10" s="34">
        <f>(M10-(C3+SUM(G3:G9)))/(C3+SUM(G3:G9))</f>
        <v>0.84095238095238101</v>
      </c>
      <c r="O10" s="91">
        <f t="shared" si="10"/>
        <v>3500</v>
      </c>
      <c r="P10" s="92">
        <f t="shared" si="2"/>
        <v>180</v>
      </c>
      <c r="Q10" s="93">
        <f t="shared" si="3"/>
        <v>3680</v>
      </c>
      <c r="R10" s="93">
        <f t="shared" si="1"/>
        <v>180</v>
      </c>
      <c r="S10" s="94">
        <f t="shared" si="4"/>
        <v>3500</v>
      </c>
      <c r="T10" s="112">
        <f t="shared" si="0"/>
        <v>1.6376419464171774</v>
      </c>
      <c r="U10" s="92">
        <f t="shared" si="5"/>
        <v>5731.746812460121</v>
      </c>
      <c r="V10" s="93">
        <f t="shared" si="6"/>
        <v>180.14061410588951</v>
      </c>
      <c r="W10" s="93">
        <f t="shared" si="7"/>
        <v>5911.8874265660106</v>
      </c>
      <c r="X10" s="93">
        <f t="shared" si="8"/>
        <v>180</v>
      </c>
      <c r="Y10" s="94">
        <f t="shared" si="9"/>
        <v>6091.8874265660106</v>
      </c>
      <c r="Z10" s="75"/>
    </row>
    <row r="11" spans="1:26" s="29" customFormat="1" ht="15.75" thickBot="1">
      <c r="A11" s="127"/>
      <c r="B11" s="1">
        <f>B10+7</f>
        <v>44031</v>
      </c>
      <c r="C11" s="24">
        <f>E10+G10-K10</f>
        <v>20000</v>
      </c>
      <c r="D11" s="17">
        <v>350</v>
      </c>
      <c r="E11" s="25">
        <f>C11+D11</f>
        <v>20350</v>
      </c>
      <c r="F11" s="104"/>
      <c r="G11" s="26"/>
      <c r="H11" s="26"/>
      <c r="I11" s="25">
        <f>E11+G11-H11</f>
        <v>20350</v>
      </c>
      <c r="J11" s="27"/>
      <c r="K11" s="57">
        <v>30</v>
      </c>
      <c r="L11" s="25"/>
      <c r="M11" s="21">
        <f>M10+D11+G10</f>
        <v>20680</v>
      </c>
      <c r="N11" s="34">
        <f>(M11-(C3+SUM(G3:G10)))/(C3+SUM(G3:G10))</f>
        <v>0.79826086956521736</v>
      </c>
      <c r="O11" s="95">
        <f t="shared" si="10"/>
        <v>3500</v>
      </c>
      <c r="P11" s="96">
        <f t="shared" si="2"/>
        <v>180</v>
      </c>
      <c r="Q11" s="85">
        <f t="shared" si="3"/>
        <v>3680</v>
      </c>
      <c r="R11" s="85">
        <f t="shared" si="1"/>
        <v>180</v>
      </c>
      <c r="S11" s="86">
        <f t="shared" si="4"/>
        <v>3500</v>
      </c>
      <c r="T11" s="110">
        <f t="shared" si="0"/>
        <v>1.7405392647331459</v>
      </c>
      <c r="U11" s="96">
        <f t="shared" si="5"/>
        <v>6091.8874265660106</v>
      </c>
      <c r="V11" s="85">
        <f t="shared" si="6"/>
        <v>191.45931912064606</v>
      </c>
      <c r="W11" s="85">
        <f t="shared" si="7"/>
        <v>6283.3467456866565</v>
      </c>
      <c r="X11" s="85">
        <f t="shared" si="8"/>
        <v>180</v>
      </c>
      <c r="Y11" s="86">
        <f t="shared" si="9"/>
        <v>6463.3467456866565</v>
      </c>
      <c r="Z11" s="75"/>
    </row>
    <row r="12" spans="1:26" s="29" customFormat="1" ht="15.75" thickBot="1">
      <c r="A12" s="2"/>
      <c r="B12" s="2"/>
      <c r="C12" s="3"/>
      <c r="D12" s="4"/>
      <c r="E12" s="4"/>
      <c r="F12" s="105"/>
      <c r="G12" s="4"/>
      <c r="H12" s="4"/>
      <c r="I12" s="4"/>
      <c r="J12" s="5"/>
      <c r="K12" s="56"/>
      <c r="L12" s="4"/>
      <c r="M12" s="4"/>
      <c r="N12" s="35"/>
      <c r="O12" s="87">
        <f t="shared" si="10"/>
        <v>3500</v>
      </c>
      <c r="P12" s="88">
        <f t="shared" si="2"/>
        <v>180</v>
      </c>
      <c r="Q12" s="89">
        <f t="shared" si="3"/>
        <v>3680</v>
      </c>
      <c r="R12" s="89">
        <f t="shared" si="1"/>
        <v>180</v>
      </c>
      <c r="S12" s="90">
        <f t="shared" si="4"/>
        <v>3500</v>
      </c>
      <c r="T12" s="111">
        <f t="shared" si="0"/>
        <v>1.8466704987676161</v>
      </c>
      <c r="U12" s="88">
        <f t="shared" si="5"/>
        <v>6463.3467456866565</v>
      </c>
      <c r="V12" s="89">
        <f t="shared" si="6"/>
        <v>203.13375486443778</v>
      </c>
      <c r="W12" s="89">
        <f t="shared" si="7"/>
        <v>6666.4805005510943</v>
      </c>
      <c r="X12" s="89">
        <f t="shared" si="8"/>
        <v>180</v>
      </c>
      <c r="Y12" s="90">
        <f t="shared" si="9"/>
        <v>6846.4805005510943</v>
      </c>
      <c r="Z12" s="75"/>
    </row>
    <row r="13" spans="1:26" s="29" customFormat="1">
      <c r="A13" s="123">
        <v>3</v>
      </c>
      <c r="B13" s="1">
        <f>B11+7</f>
        <v>44038</v>
      </c>
      <c r="C13" s="54">
        <f>E11+G11-K11</f>
        <v>20320</v>
      </c>
      <c r="D13" s="52">
        <v>-4950</v>
      </c>
      <c r="E13" s="21">
        <f>C13+D13</f>
        <v>15370</v>
      </c>
      <c r="F13" s="106"/>
      <c r="G13" s="28"/>
      <c r="H13" s="28"/>
      <c r="I13" s="25">
        <f>E13+G13-H13</f>
        <v>15370</v>
      </c>
      <c r="J13" s="27"/>
      <c r="K13" s="57"/>
      <c r="L13" s="25"/>
      <c r="M13" s="21">
        <f>M11+D13+G11</f>
        <v>15730</v>
      </c>
      <c r="N13" s="34">
        <f>(M13-(C3+SUM(G3:G11)))/(C3+SUM(G3:G11))</f>
        <v>0.36782608695652175</v>
      </c>
      <c r="O13" s="87">
        <f t="shared" si="10"/>
        <v>3500</v>
      </c>
      <c r="P13" s="88">
        <f t="shared" si="2"/>
        <v>180</v>
      </c>
      <c r="Q13" s="89">
        <f t="shared" si="3"/>
        <v>3680</v>
      </c>
      <c r="R13" s="89">
        <f t="shared" si="1"/>
        <v>180</v>
      </c>
      <c r="S13" s="90">
        <f t="shared" si="4"/>
        <v>3500</v>
      </c>
      <c r="T13" s="111">
        <f t="shared" si="0"/>
        <v>1.9561372858717412</v>
      </c>
      <c r="U13" s="88">
        <f t="shared" si="5"/>
        <v>6846.4805005510943</v>
      </c>
      <c r="V13" s="89">
        <f t="shared" si="6"/>
        <v>215.17510144589153</v>
      </c>
      <c r="W13" s="89">
        <f t="shared" si="7"/>
        <v>7061.6556019969858</v>
      </c>
      <c r="X13" s="89">
        <f t="shared" si="8"/>
        <v>180</v>
      </c>
      <c r="Y13" s="90">
        <f t="shared" si="9"/>
        <v>7241.6556019969858</v>
      </c>
      <c r="Z13" s="75"/>
    </row>
    <row r="14" spans="1:26" s="29" customFormat="1" ht="15.75" thickBot="1">
      <c r="A14" s="126"/>
      <c r="B14" s="1">
        <f>B13+7</f>
        <v>44045</v>
      </c>
      <c r="C14" s="24">
        <f>E13+G13-K13</f>
        <v>15370</v>
      </c>
      <c r="D14" s="17">
        <v>1900</v>
      </c>
      <c r="E14" s="25">
        <f>C14+D14</f>
        <v>17270</v>
      </c>
      <c r="F14" s="104"/>
      <c r="G14" s="26"/>
      <c r="H14" s="26"/>
      <c r="I14" s="25">
        <f>E14+G14-H14</f>
        <v>17270</v>
      </c>
      <c r="J14" s="27"/>
      <c r="K14" s="57"/>
      <c r="L14" s="25"/>
      <c r="M14" s="21">
        <f>M13+D14+G13</f>
        <v>17630</v>
      </c>
      <c r="N14" s="34">
        <f>(M14-(C3+SUM(G3:G13)))/(C3+SUM(G3:G13))</f>
        <v>0.53304347826086962</v>
      </c>
      <c r="O14" s="91">
        <f t="shared" si="10"/>
        <v>3500</v>
      </c>
      <c r="P14" s="92">
        <f t="shared" si="2"/>
        <v>180</v>
      </c>
      <c r="Q14" s="93">
        <f t="shared" si="3"/>
        <v>3680</v>
      </c>
      <c r="R14" s="93">
        <f t="shared" si="1"/>
        <v>180</v>
      </c>
      <c r="S14" s="94">
        <f t="shared" si="4"/>
        <v>3500</v>
      </c>
      <c r="T14" s="112">
        <f t="shared" si="0"/>
        <v>2.0690444577134244</v>
      </c>
      <c r="U14" s="92">
        <f t="shared" si="5"/>
        <v>7241.6556019969858</v>
      </c>
      <c r="V14" s="93">
        <f t="shared" si="6"/>
        <v>227.59489034847667</v>
      </c>
      <c r="W14" s="93">
        <f t="shared" si="7"/>
        <v>7469.2504923454626</v>
      </c>
      <c r="X14" s="93">
        <f t="shared" si="8"/>
        <v>180</v>
      </c>
      <c r="Y14" s="94">
        <f t="shared" si="9"/>
        <v>7649.2504923454626</v>
      </c>
      <c r="Z14" s="75"/>
    </row>
    <row r="15" spans="1:26" s="29" customFormat="1">
      <c r="A15" s="126"/>
      <c r="B15" s="1">
        <f>B14+7</f>
        <v>44052</v>
      </c>
      <c r="C15" s="24">
        <f>E14+G14-K14</f>
        <v>17270</v>
      </c>
      <c r="D15" s="17">
        <v>1890</v>
      </c>
      <c r="E15" s="25">
        <f>C15+D15</f>
        <v>19160</v>
      </c>
      <c r="F15" s="104"/>
      <c r="G15" s="26"/>
      <c r="H15" s="26"/>
      <c r="I15" s="25">
        <f>E15+G15-H15</f>
        <v>19160</v>
      </c>
      <c r="J15" s="27"/>
      <c r="K15" s="57"/>
      <c r="L15" s="25"/>
      <c r="M15" s="21">
        <f>M14+D15+G14</f>
        <v>19520</v>
      </c>
      <c r="N15" s="34">
        <f>(M15-(C3+SUM(G3:G14)))/(C3+SUM(G3:G14))</f>
        <v>0.69739130434782604</v>
      </c>
      <c r="O15" s="95">
        <f t="shared" si="10"/>
        <v>3500</v>
      </c>
      <c r="P15" s="96">
        <f t="shared" si="2"/>
        <v>180</v>
      </c>
      <c r="Q15" s="85">
        <f t="shared" si="3"/>
        <v>3680</v>
      </c>
      <c r="R15" s="85">
        <f t="shared" si="1"/>
        <v>180</v>
      </c>
      <c r="S15" s="86">
        <f t="shared" si="4"/>
        <v>3500</v>
      </c>
      <c r="T15" s="110">
        <f t="shared" si="0"/>
        <v>2.1855001406701322</v>
      </c>
      <c r="U15" s="96">
        <f t="shared" si="5"/>
        <v>7649.2504923454626</v>
      </c>
      <c r="V15" s="85">
        <f t="shared" si="6"/>
        <v>240.40501547371454</v>
      </c>
      <c r="W15" s="85">
        <f t="shared" si="7"/>
        <v>7889.6555078191768</v>
      </c>
      <c r="X15" s="85">
        <f t="shared" si="8"/>
        <v>180</v>
      </c>
      <c r="Y15" s="86">
        <f t="shared" si="9"/>
        <v>8069.6555078191768</v>
      </c>
      <c r="Z15" s="75"/>
    </row>
    <row r="16" spans="1:26" s="29" customFormat="1" ht="15.75" thickBot="1">
      <c r="A16" s="127"/>
      <c r="B16" s="1">
        <f>B15+7</f>
        <v>44059</v>
      </c>
      <c r="C16" s="24">
        <f>E15+G15-K15</f>
        <v>19160</v>
      </c>
      <c r="D16" s="17">
        <v>584</v>
      </c>
      <c r="E16" s="25">
        <f>C16+D16</f>
        <v>19744</v>
      </c>
      <c r="F16" s="104"/>
      <c r="G16" s="26"/>
      <c r="H16" s="26"/>
      <c r="I16" s="25">
        <f>E16+G16-H16</f>
        <v>19744</v>
      </c>
      <c r="J16" s="27"/>
      <c r="K16" s="57">
        <v>30</v>
      </c>
      <c r="L16" s="25"/>
      <c r="M16" s="21">
        <f>M15+D16+G15</f>
        <v>20104</v>
      </c>
      <c r="N16" s="34">
        <f>(M16-(C3+SUM(G3:G15)))/(C3+SUM(G3:G15))</f>
        <v>0.74817391304347824</v>
      </c>
      <c r="O16" s="87">
        <f t="shared" si="10"/>
        <v>3500</v>
      </c>
      <c r="P16" s="88">
        <f t="shared" si="2"/>
        <v>180</v>
      </c>
      <c r="Q16" s="89">
        <f t="shared" si="3"/>
        <v>3680</v>
      </c>
      <c r="R16" s="89">
        <f t="shared" si="1"/>
        <v>180</v>
      </c>
      <c r="S16" s="90">
        <f t="shared" si="4"/>
        <v>3500</v>
      </c>
      <c r="T16" s="111">
        <f t="shared" si="0"/>
        <v>2.3056158593769078</v>
      </c>
      <c r="U16" s="88">
        <f t="shared" si="5"/>
        <v>8069.6555078191768</v>
      </c>
      <c r="V16" s="89">
        <f t="shared" si="6"/>
        <v>253.61774453145986</v>
      </c>
      <c r="W16" s="89">
        <f t="shared" si="7"/>
        <v>8323.2732523506365</v>
      </c>
      <c r="X16" s="89">
        <f t="shared" si="8"/>
        <v>180</v>
      </c>
      <c r="Y16" s="90">
        <f t="shared" si="9"/>
        <v>8503.2732523506365</v>
      </c>
      <c r="Z16" s="75"/>
    </row>
    <row r="17" spans="1:26" s="29" customFormat="1" ht="15.75" thickBot="1">
      <c r="A17" s="2"/>
      <c r="B17" s="2"/>
      <c r="C17" s="3"/>
      <c r="D17" s="18"/>
      <c r="E17" s="4"/>
      <c r="F17" s="105"/>
      <c r="G17" s="4"/>
      <c r="H17" s="4"/>
      <c r="I17" s="4"/>
      <c r="J17" s="5"/>
      <c r="K17" s="56"/>
      <c r="L17" s="4"/>
      <c r="M17" s="4"/>
      <c r="N17" s="35"/>
      <c r="O17" s="87">
        <f t="shared" si="10"/>
        <v>3500</v>
      </c>
      <c r="P17" s="88">
        <f t="shared" si="2"/>
        <v>180</v>
      </c>
      <c r="Q17" s="89">
        <f t="shared" si="3"/>
        <v>3680</v>
      </c>
      <c r="R17" s="89">
        <f t="shared" si="1"/>
        <v>180</v>
      </c>
      <c r="S17" s="90">
        <f t="shared" si="4"/>
        <v>3500</v>
      </c>
      <c r="T17" s="111">
        <f t="shared" si="0"/>
        <v>2.4295066435287533</v>
      </c>
      <c r="U17" s="88">
        <f t="shared" si="5"/>
        <v>8503.2732523506365</v>
      </c>
      <c r="V17" s="89">
        <f t="shared" si="6"/>
        <v>267.24573078816286</v>
      </c>
      <c r="W17" s="89">
        <f t="shared" si="7"/>
        <v>8770.5189831387997</v>
      </c>
      <c r="X17" s="89">
        <f t="shared" si="8"/>
        <v>180</v>
      </c>
      <c r="Y17" s="90">
        <f t="shared" si="9"/>
        <v>8950.5189831387997</v>
      </c>
      <c r="Z17" s="75"/>
    </row>
    <row r="18" spans="1:26" s="29" customFormat="1" ht="15.75" thickBot="1">
      <c r="A18" s="123">
        <v>4</v>
      </c>
      <c r="B18" s="1">
        <f>B16+7</f>
        <v>44066</v>
      </c>
      <c r="C18" s="54">
        <f>E16+G16-K16</f>
        <v>19714</v>
      </c>
      <c r="D18" s="52">
        <v>-1230</v>
      </c>
      <c r="E18" s="21">
        <f>C18+D18</f>
        <v>18484</v>
      </c>
      <c r="F18" s="104"/>
      <c r="G18" s="26"/>
      <c r="H18" s="26"/>
      <c r="I18" s="21">
        <f>E18+G18-H18</f>
        <v>18484</v>
      </c>
      <c r="J18" s="27"/>
      <c r="K18" s="57"/>
      <c r="L18" s="25"/>
      <c r="M18" s="21">
        <f>M16+D18+G16</f>
        <v>18874</v>
      </c>
      <c r="N18" s="34">
        <f>(M18-(C3+SUM(G3:G16)))/(C3+SUM(G3:G16))</f>
        <v>0.64121739130434785</v>
      </c>
      <c r="O18" s="91">
        <f t="shared" si="10"/>
        <v>3500</v>
      </c>
      <c r="P18" s="92">
        <f t="shared" si="2"/>
        <v>180</v>
      </c>
      <c r="Q18" s="93">
        <f t="shared" si="3"/>
        <v>3680</v>
      </c>
      <c r="R18" s="93">
        <f t="shared" si="1"/>
        <v>180</v>
      </c>
      <c r="S18" s="94">
        <f t="shared" si="4"/>
        <v>3500</v>
      </c>
      <c r="T18" s="112">
        <f t="shared" si="0"/>
        <v>2.5572911380396572</v>
      </c>
      <c r="U18" s="92">
        <f t="shared" si="5"/>
        <v>8950.5189831387997</v>
      </c>
      <c r="V18" s="93">
        <f t="shared" si="6"/>
        <v>281.30202518436232</v>
      </c>
      <c r="W18" s="93">
        <f t="shared" si="7"/>
        <v>9231.8210083231625</v>
      </c>
      <c r="X18" s="93">
        <f t="shared" si="8"/>
        <v>180</v>
      </c>
      <c r="Y18" s="94">
        <f t="shared" si="9"/>
        <v>9411.8210083231625</v>
      </c>
      <c r="Z18" s="75"/>
    </row>
    <row r="19" spans="1:26" s="29" customFormat="1">
      <c r="A19" s="126"/>
      <c r="B19" s="1">
        <f>B18+7</f>
        <v>44073</v>
      </c>
      <c r="C19" s="24">
        <f>E18+G18-K18</f>
        <v>18484</v>
      </c>
      <c r="D19" s="17">
        <v>4765</v>
      </c>
      <c r="E19" s="25">
        <f>C19+D19</f>
        <v>23249</v>
      </c>
      <c r="F19" s="104"/>
      <c r="G19" s="26"/>
      <c r="H19" s="26"/>
      <c r="I19" s="25">
        <f>E19+G19-H19</f>
        <v>23249</v>
      </c>
      <c r="J19" s="27"/>
      <c r="K19" s="57"/>
      <c r="L19" s="25"/>
      <c r="M19" s="21">
        <f>M18+D19+G18</f>
        <v>23639</v>
      </c>
      <c r="N19" s="34">
        <f>(M19-(C3+SUM(G3:G18)))/(C3+SUM(G3:G18))</f>
        <v>1.0555652173913044</v>
      </c>
      <c r="O19" s="95">
        <f t="shared" si="10"/>
        <v>3500</v>
      </c>
      <c r="P19" s="96">
        <f t="shared" si="2"/>
        <v>180</v>
      </c>
      <c r="Q19" s="85">
        <f t="shared" si="3"/>
        <v>3680</v>
      </c>
      <c r="R19" s="85">
        <f t="shared" si="1"/>
        <v>180</v>
      </c>
      <c r="S19" s="86">
        <f t="shared" si="4"/>
        <v>3500</v>
      </c>
      <c r="T19" s="110">
        <f t="shared" si="0"/>
        <v>2.6890917166637607</v>
      </c>
      <c r="U19" s="96">
        <f t="shared" si="5"/>
        <v>9411.8210083231625</v>
      </c>
      <c r="V19" s="85">
        <f t="shared" si="6"/>
        <v>295.80008883301366</v>
      </c>
      <c r="W19" s="85">
        <f t="shared" si="7"/>
        <v>9707.6210971561759</v>
      </c>
      <c r="X19" s="85">
        <f t="shared" si="8"/>
        <v>180</v>
      </c>
      <c r="Y19" s="86">
        <f t="shared" si="9"/>
        <v>9887.6210971561759</v>
      </c>
      <c r="Z19" s="75"/>
    </row>
    <row r="20" spans="1:26" s="29" customFormat="1">
      <c r="A20" s="126"/>
      <c r="B20" s="1">
        <f>B19+7</f>
        <v>44080</v>
      </c>
      <c r="C20" s="54">
        <f>E19+G19-K19</f>
        <v>23249</v>
      </c>
      <c r="D20" s="52">
        <v>-780</v>
      </c>
      <c r="E20" s="21">
        <f>C20+D20</f>
        <v>22469</v>
      </c>
      <c r="F20" s="104"/>
      <c r="G20" s="26"/>
      <c r="H20" s="26"/>
      <c r="I20" s="25">
        <f>E20+G20-H20</f>
        <v>22469</v>
      </c>
      <c r="J20" s="27"/>
      <c r="K20" s="57"/>
      <c r="L20" s="25"/>
      <c r="M20" s="21">
        <f>M19+D20+G19</f>
        <v>22859</v>
      </c>
      <c r="N20" s="34">
        <f>(M20-(C3+SUM(G3:G19)))/(C3+SUM(G3:G19))</f>
        <v>0.98773913043478256</v>
      </c>
      <c r="O20" s="87">
        <f t="shared" si="10"/>
        <v>3500</v>
      </c>
      <c r="P20" s="88">
        <f t="shared" si="2"/>
        <v>180</v>
      </c>
      <c r="Q20" s="89">
        <f t="shared" si="3"/>
        <v>3680</v>
      </c>
      <c r="R20" s="89">
        <f t="shared" si="1"/>
        <v>180</v>
      </c>
      <c r="S20" s="90">
        <f t="shared" si="4"/>
        <v>3500</v>
      </c>
      <c r="T20" s="111">
        <f t="shared" si="0"/>
        <v>2.8250345991874788</v>
      </c>
      <c r="U20" s="88">
        <f t="shared" si="5"/>
        <v>9887.6210971561759</v>
      </c>
      <c r="V20" s="89">
        <f t="shared" si="6"/>
        <v>310.75380591062265</v>
      </c>
      <c r="W20" s="89">
        <f t="shared" si="7"/>
        <v>10198.374903066799</v>
      </c>
      <c r="X20" s="89">
        <f t="shared" si="8"/>
        <v>180</v>
      </c>
      <c r="Y20" s="90">
        <f t="shared" si="9"/>
        <v>10378.374903066799</v>
      </c>
      <c r="Z20" s="75"/>
    </row>
    <row r="21" spans="1:26" s="29" customFormat="1" ht="15.75" thickBot="1">
      <c r="A21" s="127"/>
      <c r="B21" s="1">
        <f>B20+7</f>
        <v>44087</v>
      </c>
      <c r="C21" s="24">
        <f>E20+G20-K20</f>
        <v>22469</v>
      </c>
      <c r="D21" s="17">
        <v>3370</v>
      </c>
      <c r="E21" s="25">
        <f>C21+D21</f>
        <v>25839</v>
      </c>
      <c r="F21" s="104"/>
      <c r="G21" s="26"/>
      <c r="H21" s="26"/>
      <c r="I21" s="25">
        <f>E21+G21-H21</f>
        <v>25839</v>
      </c>
      <c r="J21" s="27"/>
      <c r="K21" s="57">
        <v>30</v>
      </c>
      <c r="L21" s="25"/>
      <c r="M21" s="21">
        <f>M20+D21+G20</f>
        <v>26229</v>
      </c>
      <c r="N21" s="34">
        <f>(M21-(C3+SUM(G3:G20)))/(C3+SUM(G3:G20))</f>
        <v>1.2807826086956522</v>
      </c>
      <c r="O21" s="87">
        <f t="shared" si="10"/>
        <v>3500</v>
      </c>
      <c r="P21" s="88">
        <f t="shared" si="2"/>
        <v>180</v>
      </c>
      <c r="Q21" s="89">
        <f t="shared" si="3"/>
        <v>3680</v>
      </c>
      <c r="R21" s="89">
        <f t="shared" si="1"/>
        <v>180</v>
      </c>
      <c r="S21" s="90">
        <f t="shared" si="4"/>
        <v>3500</v>
      </c>
      <c r="T21" s="111">
        <f t="shared" si="0"/>
        <v>2.9652499723047998</v>
      </c>
      <c r="U21" s="88">
        <f t="shared" si="5"/>
        <v>10378.374903066799</v>
      </c>
      <c r="V21" s="89">
        <f t="shared" si="6"/>
        <v>326.17749695352796</v>
      </c>
      <c r="W21" s="89">
        <f t="shared" si="7"/>
        <v>10704.552400020326</v>
      </c>
      <c r="X21" s="89">
        <f t="shared" si="8"/>
        <v>180</v>
      </c>
      <c r="Y21" s="90">
        <f t="shared" si="9"/>
        <v>10884.552400020326</v>
      </c>
      <c r="Z21" s="75"/>
    </row>
    <row r="22" spans="1:26" s="29" customFormat="1" ht="15.75" thickBot="1">
      <c r="A22" s="2"/>
      <c r="B22" s="2"/>
      <c r="C22" s="3"/>
      <c r="D22" s="18"/>
      <c r="E22" s="4"/>
      <c r="F22" s="105"/>
      <c r="G22" s="4"/>
      <c r="H22" s="4"/>
      <c r="I22" s="4"/>
      <c r="J22" s="5"/>
      <c r="K22" s="56"/>
      <c r="L22" s="4"/>
      <c r="M22" s="4"/>
      <c r="N22" s="35"/>
      <c r="O22" s="91">
        <f t="shared" si="10"/>
        <v>3500</v>
      </c>
      <c r="P22" s="92">
        <f t="shared" si="2"/>
        <v>180</v>
      </c>
      <c r="Q22" s="93">
        <f t="shared" si="3"/>
        <v>3680</v>
      </c>
      <c r="R22" s="93">
        <f t="shared" si="1"/>
        <v>180</v>
      </c>
      <c r="S22" s="94">
        <f t="shared" si="4"/>
        <v>3500</v>
      </c>
      <c r="T22" s="112">
        <f t="shared" si="0"/>
        <v>3.1098721142915218</v>
      </c>
      <c r="U22" s="92">
        <f t="shared" si="5"/>
        <v>10884.552400020326</v>
      </c>
      <c r="V22" s="93">
        <f t="shared" si="6"/>
        <v>342.08593257206741</v>
      </c>
      <c r="W22" s="93">
        <f t="shared" si="7"/>
        <v>11226.638332592393</v>
      </c>
      <c r="X22" s="93">
        <f t="shared" si="8"/>
        <v>180</v>
      </c>
      <c r="Y22" s="94">
        <f t="shared" si="9"/>
        <v>11406.638332592393</v>
      </c>
      <c r="Z22" s="75"/>
    </row>
    <row r="23" spans="1:26" s="29" customFormat="1">
      <c r="A23" s="123">
        <v>5</v>
      </c>
      <c r="B23" s="1">
        <f>B21+7</f>
        <v>44094</v>
      </c>
      <c r="C23" s="24">
        <f>E21+G21-K21</f>
        <v>25809</v>
      </c>
      <c r="D23" s="17">
        <v>2280</v>
      </c>
      <c r="E23" s="21">
        <f>C23+D23</f>
        <v>28089</v>
      </c>
      <c r="F23" s="104"/>
      <c r="G23" s="26"/>
      <c r="H23" s="26"/>
      <c r="I23" s="21">
        <f>E23+G23-H23</f>
        <v>28089</v>
      </c>
      <c r="J23" s="27"/>
      <c r="K23" s="57"/>
      <c r="L23" s="25"/>
      <c r="M23" s="21">
        <f>M21+D23+G21</f>
        <v>28509</v>
      </c>
      <c r="N23" s="34">
        <f>(M23-(C3+SUM(G3:G21)))/(C3+SUM(G3:G21))</f>
        <v>1.4790434782608695</v>
      </c>
      <c r="O23" s="95">
        <f t="shared" si="10"/>
        <v>3500</v>
      </c>
      <c r="P23" s="96">
        <f t="shared" si="2"/>
        <v>180</v>
      </c>
      <c r="Q23" s="85">
        <f t="shared" si="3"/>
        <v>3680</v>
      </c>
      <c r="R23" s="85">
        <f t="shared" si="1"/>
        <v>180</v>
      </c>
      <c r="S23" s="86">
        <f t="shared" si="4"/>
        <v>3500</v>
      </c>
      <c r="T23" s="110">
        <f t="shared" si="0"/>
        <v>3.2590395235978264</v>
      </c>
      <c r="U23" s="96">
        <f t="shared" si="5"/>
        <v>11406.638332592393</v>
      </c>
      <c r="V23" s="85">
        <f t="shared" si="6"/>
        <v>358.49434759576093</v>
      </c>
      <c r="W23" s="85">
        <f t="shared" si="7"/>
        <v>11765.132680188153</v>
      </c>
      <c r="X23" s="85">
        <f t="shared" si="8"/>
        <v>180</v>
      </c>
      <c r="Y23" s="86">
        <f t="shared" si="9"/>
        <v>11945.132680188153</v>
      </c>
      <c r="Z23" s="55"/>
    </row>
    <row r="24" spans="1:26" s="29" customFormat="1">
      <c r="A24" s="126"/>
      <c r="B24" s="1">
        <f>B23+7</f>
        <v>44101</v>
      </c>
      <c r="C24" s="54">
        <f>E23+G23-K23</f>
        <v>28089</v>
      </c>
      <c r="D24" s="52">
        <v>-294</v>
      </c>
      <c r="E24" s="25">
        <f>C24+D24</f>
        <v>27795</v>
      </c>
      <c r="F24" s="104"/>
      <c r="G24" s="26"/>
      <c r="H24" s="26"/>
      <c r="I24" s="25">
        <f>E24+G24-H24</f>
        <v>27795</v>
      </c>
      <c r="J24" s="27"/>
      <c r="K24" s="57">
        <v>2770</v>
      </c>
      <c r="L24" s="25"/>
      <c r="M24" s="21">
        <f>M23+D24+G23</f>
        <v>28215</v>
      </c>
      <c r="N24" s="34">
        <f>(M24-(C3+SUM(G3:G23)))/(C3+SUM(G3:G23))</f>
        <v>1.4534782608695651</v>
      </c>
      <c r="O24" s="87">
        <f t="shared" si="10"/>
        <v>3500</v>
      </c>
      <c r="P24" s="88">
        <f t="shared" si="2"/>
        <v>180</v>
      </c>
      <c r="Q24" s="89">
        <f t="shared" si="3"/>
        <v>3680</v>
      </c>
      <c r="R24" s="89">
        <f t="shared" si="1"/>
        <v>180</v>
      </c>
      <c r="S24" s="90">
        <f t="shared" si="4"/>
        <v>3500</v>
      </c>
      <c r="T24" s="111">
        <f t="shared" si="0"/>
        <v>3.4128950514823293</v>
      </c>
      <c r="U24" s="88">
        <f t="shared" si="5"/>
        <v>11945.132680188153</v>
      </c>
      <c r="V24" s="89">
        <f t="shared" si="6"/>
        <v>375.41845566305625</v>
      </c>
      <c r="W24" s="89">
        <f t="shared" si="7"/>
        <v>12320.55113585121</v>
      </c>
      <c r="X24" s="89">
        <f t="shared" si="8"/>
        <v>180</v>
      </c>
      <c r="Y24" s="90">
        <f t="shared" si="9"/>
        <v>12500.55113585121</v>
      </c>
      <c r="Z24" s="55"/>
    </row>
    <row r="25" spans="1:26" s="29" customFormat="1">
      <c r="A25" s="126"/>
      <c r="B25" s="1">
        <f>B24+7</f>
        <v>44108</v>
      </c>
      <c r="C25" s="24">
        <f>E24+G24-K24</f>
        <v>25025</v>
      </c>
      <c r="D25" s="17">
        <v>1100</v>
      </c>
      <c r="E25" s="25">
        <f>C25+D25</f>
        <v>26125</v>
      </c>
      <c r="F25" s="106"/>
      <c r="G25" s="28">
        <v>2600</v>
      </c>
      <c r="H25" s="28"/>
      <c r="I25" s="25">
        <f>E25+G25-H25</f>
        <v>28725</v>
      </c>
      <c r="J25" s="27"/>
      <c r="K25" s="27"/>
      <c r="L25" s="25"/>
      <c r="M25" s="21">
        <f>M24+D25+G24</f>
        <v>29315</v>
      </c>
      <c r="N25" s="34">
        <f>(M25-(C3+SUM(G3:G24)))/(C3+SUM(G3:G24))</f>
        <v>1.5491304347826087</v>
      </c>
      <c r="O25" s="87">
        <f t="shared" si="10"/>
        <v>3500</v>
      </c>
      <c r="P25" s="88">
        <f t="shared" si="2"/>
        <v>180</v>
      </c>
      <c r="Q25" s="89">
        <f t="shared" si="3"/>
        <v>3680</v>
      </c>
      <c r="R25" s="89">
        <f t="shared" si="1"/>
        <v>180</v>
      </c>
      <c r="S25" s="90">
        <f t="shared" si="4"/>
        <v>3500</v>
      </c>
      <c r="T25" s="111">
        <f t="shared" si="0"/>
        <v>3.5715860388146314</v>
      </c>
      <c r="U25" s="88">
        <f t="shared" si="5"/>
        <v>12500.55113585121</v>
      </c>
      <c r="V25" s="89">
        <f t="shared" si="6"/>
        <v>392.87446426960946</v>
      </c>
      <c r="W25" s="89">
        <f t="shared" si="7"/>
        <v>12893.42560012082</v>
      </c>
      <c r="X25" s="89">
        <f t="shared" si="8"/>
        <v>180</v>
      </c>
      <c r="Y25" s="90">
        <f t="shared" si="9"/>
        <v>13073.42560012082</v>
      </c>
      <c r="Z25" s="55"/>
    </row>
    <row r="26" spans="1:26" s="29" customFormat="1" ht="15.75" thickBot="1">
      <c r="A26" s="127"/>
      <c r="B26" s="1">
        <f>B25+7</f>
        <v>44115</v>
      </c>
      <c r="C26" s="24">
        <f>E25+G25-K25</f>
        <v>28725</v>
      </c>
      <c r="D26" s="17">
        <v>3200</v>
      </c>
      <c r="E26" s="25">
        <f>C26+D26</f>
        <v>31925</v>
      </c>
      <c r="F26" s="106"/>
      <c r="G26" s="28"/>
      <c r="H26" s="28"/>
      <c r="I26" s="25">
        <f>E26+G26-H26</f>
        <v>31925</v>
      </c>
      <c r="J26" s="27"/>
      <c r="K26" s="27">
        <v>1000</v>
      </c>
      <c r="L26" s="25"/>
      <c r="M26" s="21">
        <f>M25+D26+G25</f>
        <v>35115</v>
      </c>
      <c r="N26" s="34">
        <f>(M26-(C3+SUM(G3:G25)))/(C3+SUM(G3:G25))</f>
        <v>1.4904255319148936</v>
      </c>
      <c r="O26" s="91">
        <f t="shared" si="10"/>
        <v>3500</v>
      </c>
      <c r="P26" s="92">
        <f t="shared" si="2"/>
        <v>180</v>
      </c>
      <c r="Q26" s="93">
        <f t="shared" si="3"/>
        <v>3680</v>
      </c>
      <c r="R26" s="93">
        <f t="shared" si="1"/>
        <v>180</v>
      </c>
      <c r="S26" s="94">
        <f t="shared" si="4"/>
        <v>3500</v>
      </c>
      <c r="T26" s="112">
        <f t="shared" si="0"/>
        <v>3.7352644571773772</v>
      </c>
      <c r="U26" s="92">
        <f t="shared" si="5"/>
        <v>13073.42560012082</v>
      </c>
      <c r="V26" s="93">
        <f t="shared" si="6"/>
        <v>410.87909028951151</v>
      </c>
      <c r="W26" s="93">
        <f t="shared" si="7"/>
        <v>13484.30469041033</v>
      </c>
      <c r="X26" s="93">
        <f t="shared" si="8"/>
        <v>180</v>
      </c>
      <c r="Y26" s="94">
        <f t="shared" si="9"/>
        <v>13664.30469041033</v>
      </c>
      <c r="Z26" s="55"/>
    </row>
    <row r="27" spans="1:26" s="29" customFormat="1" ht="15.75" thickBot="1">
      <c r="A27" s="2"/>
      <c r="B27" s="2"/>
      <c r="C27" s="3"/>
      <c r="D27" s="18"/>
      <c r="E27" s="4"/>
      <c r="F27" s="105"/>
      <c r="G27" s="4"/>
      <c r="H27" s="4"/>
      <c r="I27" s="4"/>
      <c r="J27" s="5"/>
      <c r="K27" s="4"/>
      <c r="L27" s="4"/>
      <c r="M27" s="4"/>
      <c r="N27" s="35"/>
      <c r="O27" s="95">
        <f t="shared" si="10"/>
        <v>3500</v>
      </c>
      <c r="P27" s="96">
        <f>P26</f>
        <v>180</v>
      </c>
      <c r="Q27" s="85">
        <f t="shared" si="3"/>
        <v>3680</v>
      </c>
      <c r="R27" s="85">
        <f t="shared" si="1"/>
        <v>180</v>
      </c>
      <c r="S27" s="86">
        <f t="shared" si="4"/>
        <v>3500</v>
      </c>
      <c r="T27" s="110">
        <f t="shared" si="0"/>
        <v>3.9040870544029516</v>
      </c>
      <c r="U27" s="96">
        <f>Y26</f>
        <v>13664.30469041033</v>
      </c>
      <c r="V27" s="85">
        <f t="shared" si="6"/>
        <v>429.44957598432467</v>
      </c>
      <c r="W27" s="85">
        <f t="shared" si="7"/>
        <v>14093.754266394655</v>
      </c>
      <c r="X27" s="85">
        <f t="shared" si="8"/>
        <v>180</v>
      </c>
      <c r="Y27" s="86">
        <f t="shared" si="9"/>
        <v>14273.754266394655</v>
      </c>
      <c r="Z27" s="55"/>
    </row>
    <row r="28" spans="1:26" s="29" customFormat="1">
      <c r="A28" s="123">
        <v>6</v>
      </c>
      <c r="B28" s="1">
        <f>B26+7</f>
        <v>44122</v>
      </c>
      <c r="C28" s="24">
        <f>E26+G26-K26</f>
        <v>30925</v>
      </c>
      <c r="D28" s="17">
        <v>140</v>
      </c>
      <c r="E28" s="21">
        <f>C28+D28</f>
        <v>31065</v>
      </c>
      <c r="F28" s="106"/>
      <c r="G28" s="28"/>
      <c r="H28" s="28"/>
      <c r="I28" s="21">
        <f>E28+G28-H28</f>
        <v>31065</v>
      </c>
      <c r="J28" s="27"/>
      <c r="K28" s="27"/>
      <c r="L28" s="25"/>
      <c r="M28" s="21">
        <f>M26+D28+G26</f>
        <v>35255</v>
      </c>
      <c r="N28" s="34">
        <f>(M28-(C3+SUM(G3:G26)))/(C3+SUM(G3:G26))</f>
        <v>1.5003546099290781</v>
      </c>
      <c r="O28" s="87">
        <f t="shared" si="10"/>
        <v>3500</v>
      </c>
      <c r="P28" s="88">
        <f t="shared" si="2"/>
        <v>180</v>
      </c>
      <c r="Q28" s="89">
        <f t="shared" si="3"/>
        <v>3680</v>
      </c>
      <c r="R28" s="89">
        <f t="shared" si="1"/>
        <v>180</v>
      </c>
      <c r="S28" s="90">
        <f t="shared" si="4"/>
        <v>3500</v>
      </c>
      <c r="T28" s="111">
        <f t="shared" si="0"/>
        <v>4.078215504684187</v>
      </c>
      <c r="U28" s="88">
        <f t="shared" ref="U28:U62" si="11">Y27</f>
        <v>14273.754266394655</v>
      </c>
      <c r="V28" s="89">
        <f t="shared" si="6"/>
        <v>448.60370551526057</v>
      </c>
      <c r="W28" s="89">
        <f t="shared" si="7"/>
        <v>14722.357971909916</v>
      </c>
      <c r="X28" s="89">
        <f t="shared" si="8"/>
        <v>180</v>
      </c>
      <c r="Y28" s="90">
        <f t="shared" si="9"/>
        <v>14902.357971909916</v>
      </c>
      <c r="Z28" s="55"/>
    </row>
    <row r="29" spans="1:26" s="29" customFormat="1">
      <c r="A29" s="126"/>
      <c r="B29" s="1">
        <f>B28+7</f>
        <v>44129</v>
      </c>
      <c r="C29" s="24">
        <f>E28+G28-K28</f>
        <v>31065</v>
      </c>
      <c r="D29" s="17">
        <v>3700</v>
      </c>
      <c r="E29" s="25">
        <f>C29+D29</f>
        <v>34765</v>
      </c>
      <c r="F29" s="106"/>
      <c r="G29" s="28"/>
      <c r="H29" s="28"/>
      <c r="I29" s="25">
        <f>E29+G29-H29</f>
        <v>34765</v>
      </c>
      <c r="J29" s="27"/>
      <c r="K29" s="27"/>
      <c r="L29" s="25"/>
      <c r="M29" s="21">
        <f>M28+D29+G28</f>
        <v>38955</v>
      </c>
      <c r="N29" s="34">
        <f>(M29-(C3+SUM(G3:G28)))/(C3+SUM(G3:G28))</f>
        <v>1.7627659574468084</v>
      </c>
      <c r="O29" s="87">
        <f t="shared" si="10"/>
        <v>3500</v>
      </c>
      <c r="P29" s="88">
        <f t="shared" si="2"/>
        <v>180</v>
      </c>
      <c r="Q29" s="89">
        <f t="shared" si="3"/>
        <v>3680</v>
      </c>
      <c r="R29" s="89">
        <f t="shared" si="1"/>
        <v>180</v>
      </c>
      <c r="S29" s="90">
        <f t="shared" si="4"/>
        <v>3500</v>
      </c>
      <c r="T29" s="111">
        <f t="shared" si="0"/>
        <v>4.2578165634028329</v>
      </c>
      <c r="U29" s="88">
        <f t="shared" si="11"/>
        <v>14902.357971909916</v>
      </c>
      <c r="V29" s="89">
        <f t="shared" si="6"/>
        <v>468.35982197431161</v>
      </c>
      <c r="W29" s="89">
        <f t="shared" si="7"/>
        <v>15370.717793884227</v>
      </c>
      <c r="X29" s="89">
        <f t="shared" si="8"/>
        <v>180</v>
      </c>
      <c r="Y29" s="90">
        <f t="shared" si="9"/>
        <v>15550.717793884227</v>
      </c>
      <c r="Z29" s="55"/>
    </row>
    <row r="30" spans="1:26" s="29" customFormat="1" ht="15.75" thickBot="1">
      <c r="A30" s="126"/>
      <c r="B30" s="1">
        <f>B29+7</f>
        <v>44136</v>
      </c>
      <c r="C30" s="72">
        <f>E29+G29-K29</f>
        <v>34765</v>
      </c>
      <c r="D30" s="70">
        <v>0</v>
      </c>
      <c r="E30" s="25">
        <f>C30+D30</f>
        <v>34765</v>
      </c>
      <c r="F30" s="106"/>
      <c r="G30" s="28"/>
      <c r="H30" s="28"/>
      <c r="I30" s="25">
        <f>E30+G30-H30</f>
        <v>34765</v>
      </c>
      <c r="J30" s="27"/>
      <c r="K30" s="27"/>
      <c r="L30" s="25"/>
      <c r="M30" s="21">
        <f>M29+D30+G29</f>
        <v>38955</v>
      </c>
      <c r="N30" s="34">
        <f>(M30-(C3+SUM(G3:G29)))/(C3+SUM(G3:G29))</f>
        <v>1.7627659574468084</v>
      </c>
      <c r="O30" s="91">
        <f t="shared" si="10"/>
        <v>3500</v>
      </c>
      <c r="P30" s="92">
        <f t="shared" si="2"/>
        <v>180</v>
      </c>
      <c r="Q30" s="93">
        <f t="shared" si="3"/>
        <v>3680</v>
      </c>
      <c r="R30" s="93">
        <f t="shared" si="1"/>
        <v>180</v>
      </c>
      <c r="S30" s="94">
        <f t="shared" si="4"/>
        <v>3500</v>
      </c>
      <c r="T30" s="112">
        <f t="shared" si="0"/>
        <v>4.4430622268240647</v>
      </c>
      <c r="U30" s="92">
        <f t="shared" si="11"/>
        <v>15550.717793884227</v>
      </c>
      <c r="V30" s="93">
        <f t="shared" si="6"/>
        <v>488.73684495064714</v>
      </c>
      <c r="W30" s="93">
        <f t="shared" si="7"/>
        <v>16039.454638834874</v>
      </c>
      <c r="X30" s="93">
        <f t="shared" si="8"/>
        <v>180</v>
      </c>
      <c r="Y30" s="94">
        <f t="shared" si="9"/>
        <v>16219.454638834874</v>
      </c>
      <c r="Z30" s="55"/>
    </row>
    <row r="31" spans="1:26" s="29" customFormat="1" ht="15.75" thickBot="1">
      <c r="A31" s="127"/>
      <c r="B31" s="1">
        <f>B30+7</f>
        <v>44143</v>
      </c>
      <c r="C31" s="54">
        <f>E30+G30-K30</f>
        <v>34765</v>
      </c>
      <c r="D31" s="52">
        <v>-1500</v>
      </c>
      <c r="E31" s="25">
        <f>C31+D31</f>
        <v>33265</v>
      </c>
      <c r="F31" s="106"/>
      <c r="G31" s="28"/>
      <c r="H31" s="28"/>
      <c r="I31" s="25">
        <f>E31+G31-H31</f>
        <v>33265</v>
      </c>
      <c r="J31" s="27"/>
      <c r="K31" s="27"/>
      <c r="L31" s="25"/>
      <c r="M31" s="21">
        <f>M30+D31+G30</f>
        <v>37455</v>
      </c>
      <c r="N31" s="34">
        <f>(M31-(C3+SUM(G3:G30)))/(C3+SUM(G3:G30))</f>
        <v>1.6563829787234043</v>
      </c>
      <c r="O31" s="95">
        <f t="shared" si="10"/>
        <v>3500</v>
      </c>
      <c r="P31" s="96">
        <f t="shared" si="2"/>
        <v>180</v>
      </c>
      <c r="Q31" s="85">
        <f t="shared" si="3"/>
        <v>3680</v>
      </c>
      <c r="R31" s="85">
        <f t="shared" si="1"/>
        <v>180</v>
      </c>
      <c r="S31" s="86">
        <f t="shared" si="4"/>
        <v>3500</v>
      </c>
      <c r="T31" s="110">
        <f t="shared" si="0"/>
        <v>4.6341298968099638</v>
      </c>
      <c r="U31" s="96">
        <f t="shared" si="11"/>
        <v>16219.454638834874</v>
      </c>
      <c r="V31" s="85">
        <f t="shared" si="6"/>
        <v>509.754288649096</v>
      </c>
      <c r="W31" s="85">
        <f t="shared" si="7"/>
        <v>16729.208927483971</v>
      </c>
      <c r="X31" s="85">
        <f t="shared" si="8"/>
        <v>180</v>
      </c>
      <c r="Y31" s="86">
        <f t="shared" si="9"/>
        <v>16909.208927483971</v>
      </c>
      <c r="Z31" s="55"/>
    </row>
    <row r="32" spans="1:26" s="29" customFormat="1" ht="15.75" thickBot="1">
      <c r="A32" s="2"/>
      <c r="B32" s="2"/>
      <c r="C32" s="3"/>
      <c r="D32" s="18"/>
      <c r="E32" s="4"/>
      <c r="F32" s="105"/>
      <c r="G32" s="4"/>
      <c r="H32" s="4"/>
      <c r="I32" s="4"/>
      <c r="J32" s="5"/>
      <c r="K32" s="4"/>
      <c r="L32" s="4"/>
      <c r="M32" s="4"/>
      <c r="N32" s="35"/>
      <c r="O32" s="87">
        <f t="shared" si="10"/>
        <v>3500</v>
      </c>
      <c r="P32" s="88">
        <f t="shared" si="2"/>
        <v>180</v>
      </c>
      <c r="Q32" s="89">
        <f t="shared" si="3"/>
        <v>3680</v>
      </c>
      <c r="R32" s="89">
        <f t="shared" si="1"/>
        <v>180</v>
      </c>
      <c r="S32" s="90">
        <f t="shared" si="4"/>
        <v>3500</v>
      </c>
      <c r="T32" s="111">
        <f t="shared" si="0"/>
        <v>4.8312025507097056</v>
      </c>
      <c r="U32" s="88">
        <f t="shared" si="11"/>
        <v>16909.208927483971</v>
      </c>
      <c r="V32" s="89">
        <f t="shared" si="6"/>
        <v>531.43228057806766</v>
      </c>
      <c r="W32" s="89">
        <f t="shared" si="7"/>
        <v>17440.641208062039</v>
      </c>
      <c r="X32" s="89">
        <f t="shared" si="8"/>
        <v>180</v>
      </c>
      <c r="Y32" s="90">
        <f t="shared" si="9"/>
        <v>17620.641208062039</v>
      </c>
      <c r="Z32" s="55"/>
    </row>
    <row r="33" spans="1:26" s="29" customFormat="1">
      <c r="A33" s="123">
        <v>7</v>
      </c>
      <c r="B33" s="1">
        <f>B31+7</f>
        <v>44150</v>
      </c>
      <c r="C33" s="24">
        <f>E31+G31-K31</f>
        <v>33265</v>
      </c>
      <c r="D33" s="17">
        <v>200</v>
      </c>
      <c r="E33" s="21">
        <f>C33+D33</f>
        <v>33465</v>
      </c>
      <c r="F33" s="106"/>
      <c r="G33" s="28"/>
      <c r="H33" s="28"/>
      <c r="I33" s="21">
        <f>E33+G33-H33</f>
        <v>33465</v>
      </c>
      <c r="J33" s="27"/>
      <c r="K33" s="27"/>
      <c r="L33" s="25"/>
      <c r="M33" s="21">
        <f>M31+D33+G31</f>
        <v>37655</v>
      </c>
      <c r="N33" s="34">
        <f>(M33-(C3+SUM(G3:G31)))/(C3+SUM(G3:G31))</f>
        <v>1.6705673758865249</v>
      </c>
      <c r="O33" s="87">
        <f t="shared" si="10"/>
        <v>3500</v>
      </c>
      <c r="P33" s="88">
        <f t="shared" si="2"/>
        <v>180</v>
      </c>
      <c r="Q33" s="89">
        <f t="shared" si="3"/>
        <v>3680</v>
      </c>
      <c r="R33" s="89">
        <f t="shared" si="1"/>
        <v>180</v>
      </c>
      <c r="S33" s="90">
        <f t="shared" si="4"/>
        <v>3500</v>
      </c>
      <c r="T33" s="111">
        <f t="shared" si="0"/>
        <v>5.0344689165891543</v>
      </c>
      <c r="U33" s="88">
        <f t="shared" si="11"/>
        <v>17620.641208062039</v>
      </c>
      <c r="V33" s="89">
        <f t="shared" si="6"/>
        <v>553.79158082480694</v>
      </c>
      <c r="W33" s="89">
        <f t="shared" si="7"/>
        <v>18174.432788886847</v>
      </c>
      <c r="X33" s="89">
        <f t="shared" si="8"/>
        <v>180</v>
      </c>
      <c r="Y33" s="90">
        <f t="shared" si="9"/>
        <v>18354.432788886847</v>
      </c>
      <c r="Z33" s="55"/>
    </row>
    <row r="34" spans="1:26" s="29" customFormat="1" ht="15.75" thickBot="1">
      <c r="A34" s="126"/>
      <c r="B34" s="1">
        <f>B33+7</f>
        <v>44157</v>
      </c>
      <c r="C34" s="54">
        <f>E33+G33-K33</f>
        <v>33465</v>
      </c>
      <c r="D34" s="52">
        <v>-4200</v>
      </c>
      <c r="E34" s="25">
        <f>C34+D34</f>
        <v>29265</v>
      </c>
      <c r="F34" s="106"/>
      <c r="G34" s="28"/>
      <c r="H34" s="28"/>
      <c r="I34" s="25">
        <f>E34+G34-H34</f>
        <v>29265</v>
      </c>
      <c r="J34" s="27"/>
      <c r="K34" s="27">
        <v>11000</v>
      </c>
      <c r="L34" s="25"/>
      <c r="M34" s="21">
        <f>M33+D34+G33</f>
        <v>33455</v>
      </c>
      <c r="N34" s="34">
        <f>(M34-(C3+SUM(G3:G33)))/(C3+SUM(G3:G33))</f>
        <v>1.3726950354609928</v>
      </c>
      <c r="O34" s="91">
        <f t="shared" si="10"/>
        <v>3500</v>
      </c>
      <c r="P34" s="92">
        <f t="shared" si="2"/>
        <v>180</v>
      </c>
      <c r="Q34" s="93">
        <f t="shared" si="3"/>
        <v>3680</v>
      </c>
      <c r="R34" s="93">
        <f t="shared" si="1"/>
        <v>180</v>
      </c>
      <c r="S34" s="94">
        <f t="shared" si="4"/>
        <v>3500</v>
      </c>
      <c r="T34" s="112">
        <f t="shared" si="0"/>
        <v>5.2441236539676703</v>
      </c>
      <c r="U34" s="92">
        <f t="shared" si="11"/>
        <v>18354.432788886847</v>
      </c>
      <c r="V34" s="93">
        <f t="shared" si="6"/>
        <v>576.85360193644374</v>
      </c>
      <c r="W34" s="93">
        <f t="shared" si="7"/>
        <v>18931.28639082329</v>
      </c>
      <c r="X34" s="93">
        <f t="shared" si="8"/>
        <v>180</v>
      </c>
      <c r="Y34" s="94">
        <f t="shared" si="9"/>
        <v>19111.28639082329</v>
      </c>
      <c r="Z34" s="75"/>
    </row>
    <row r="35" spans="1:26" s="29" customFormat="1">
      <c r="A35" s="126"/>
      <c r="B35" s="1">
        <f>B34+7</f>
        <v>44164</v>
      </c>
      <c r="C35" s="54">
        <f>E34+G34-K34</f>
        <v>18265</v>
      </c>
      <c r="D35" s="52">
        <v>-3000</v>
      </c>
      <c r="E35" s="25">
        <f>C35+D35</f>
        <v>15265</v>
      </c>
      <c r="F35" s="106"/>
      <c r="G35" s="28"/>
      <c r="H35" s="28"/>
      <c r="I35" s="25">
        <f>E35+G35-H35</f>
        <v>15265</v>
      </c>
      <c r="J35" s="27"/>
      <c r="K35" s="27"/>
      <c r="L35" s="25"/>
      <c r="M35" s="21">
        <f>M34+D35+G34</f>
        <v>30455</v>
      </c>
      <c r="N35" s="34">
        <f>(M35-(C3+SUM(G3:G34)))/(C3+SUM(G3:G34))</f>
        <v>1.1599290780141844</v>
      </c>
      <c r="O35" s="95">
        <f t="shared" si="10"/>
        <v>3500</v>
      </c>
      <c r="P35" s="96">
        <f t="shared" si="2"/>
        <v>180</v>
      </c>
      <c r="Q35" s="85">
        <f t="shared" si="3"/>
        <v>3680</v>
      </c>
      <c r="R35" s="85">
        <f t="shared" si="1"/>
        <v>180</v>
      </c>
      <c r="S35" s="86">
        <f t="shared" si="4"/>
        <v>3500</v>
      </c>
      <c r="T35" s="110">
        <f t="shared" si="0"/>
        <v>5.4603675402352261</v>
      </c>
      <c r="U35" s="96">
        <f t="shared" si="11"/>
        <v>19111.28639082329</v>
      </c>
      <c r="V35" s="85">
        <f t="shared" si="6"/>
        <v>600.64042942587491</v>
      </c>
      <c r="W35" s="85">
        <f t="shared" si="7"/>
        <v>19711.926820249166</v>
      </c>
      <c r="X35" s="85">
        <f t="shared" si="8"/>
        <v>180</v>
      </c>
      <c r="Y35" s="86">
        <f t="shared" si="9"/>
        <v>19891.926820249166</v>
      </c>
      <c r="Z35" s="76"/>
    </row>
    <row r="36" spans="1:26" s="29" customFormat="1" ht="15.75" thickBot="1">
      <c r="A36" s="127"/>
      <c r="B36" s="1">
        <f>B35+7</f>
        <v>44171</v>
      </c>
      <c r="C36" s="24">
        <f>E35+G35-K35</f>
        <v>15265</v>
      </c>
      <c r="D36" s="17">
        <v>1100</v>
      </c>
      <c r="E36" s="25">
        <f>C36+D36</f>
        <v>16365</v>
      </c>
      <c r="F36" s="106"/>
      <c r="G36" s="28"/>
      <c r="H36" s="28"/>
      <c r="I36" s="25">
        <f>E36+G36-H36</f>
        <v>16365</v>
      </c>
      <c r="J36" s="27"/>
      <c r="K36" s="27"/>
      <c r="L36" s="25"/>
      <c r="M36" s="21">
        <f>M35+D36+G35</f>
        <v>31555</v>
      </c>
      <c r="N36" s="34">
        <f>(M36-(C3+SUM(G3:G35)))/(C3+SUM(G3:G35))</f>
        <v>1.2379432624113476</v>
      </c>
      <c r="O36" s="87">
        <f t="shared" si="10"/>
        <v>3500</v>
      </c>
      <c r="P36" s="88">
        <f t="shared" si="2"/>
        <v>180</v>
      </c>
      <c r="Q36" s="89">
        <f t="shared" si="3"/>
        <v>3680</v>
      </c>
      <c r="R36" s="89">
        <f t="shared" si="1"/>
        <v>180</v>
      </c>
      <c r="S36" s="90">
        <f t="shared" si="4"/>
        <v>3500</v>
      </c>
      <c r="T36" s="111">
        <f t="shared" si="0"/>
        <v>5.6834076629283334</v>
      </c>
      <c r="U36" s="88">
        <f t="shared" si="11"/>
        <v>19891.926820249166</v>
      </c>
      <c r="V36" s="89">
        <f t="shared" si="6"/>
        <v>625.17484292211668</v>
      </c>
      <c r="W36" s="89">
        <f t="shared" si="7"/>
        <v>20517.101663171281</v>
      </c>
      <c r="X36" s="89">
        <f t="shared" si="8"/>
        <v>180</v>
      </c>
      <c r="Y36" s="90">
        <f t="shared" si="9"/>
        <v>20697.101663171281</v>
      </c>
      <c r="Z36" s="55"/>
    </row>
    <row r="37" spans="1:26" s="29" customFormat="1" ht="15.75" thickBot="1">
      <c r="A37" s="2"/>
      <c r="B37" s="2"/>
      <c r="C37" s="3"/>
      <c r="D37" s="18"/>
      <c r="E37" s="4"/>
      <c r="F37" s="105"/>
      <c r="G37" s="4"/>
      <c r="H37" s="4"/>
      <c r="I37" s="4"/>
      <c r="J37" s="5"/>
      <c r="K37" s="4"/>
      <c r="L37" s="4"/>
      <c r="M37" s="4"/>
      <c r="N37" s="35"/>
      <c r="O37" s="87">
        <f t="shared" si="10"/>
        <v>3500</v>
      </c>
      <c r="P37" s="88">
        <f t="shared" si="2"/>
        <v>180</v>
      </c>
      <c r="Q37" s="89">
        <f t="shared" si="3"/>
        <v>3680</v>
      </c>
      <c r="R37" s="89">
        <f t="shared" si="1"/>
        <v>180</v>
      </c>
      <c r="S37" s="90">
        <f t="shared" si="4"/>
        <v>3500</v>
      </c>
      <c r="T37" s="111">
        <f t="shared" si="0"/>
        <v>5.9134576180489375</v>
      </c>
      <c r="U37" s="88">
        <f t="shared" si="11"/>
        <v>20697.101663171281</v>
      </c>
      <c r="V37" s="89">
        <f t="shared" si="6"/>
        <v>650.48033798538313</v>
      </c>
      <c r="W37" s="89">
        <f t="shared" si="7"/>
        <v>21347.582001156665</v>
      </c>
      <c r="X37" s="89">
        <f t="shared" si="8"/>
        <v>180</v>
      </c>
      <c r="Y37" s="90">
        <f t="shared" si="9"/>
        <v>21527.582001156665</v>
      </c>
      <c r="Z37" s="75"/>
    </row>
    <row r="38" spans="1:26" s="29" customFormat="1" ht="15.75" thickBot="1">
      <c r="A38" s="123">
        <v>8</v>
      </c>
      <c r="B38" s="1">
        <f>B36+7</f>
        <v>44178</v>
      </c>
      <c r="C38" s="24">
        <f>E36+G36-K36</f>
        <v>16365</v>
      </c>
      <c r="D38" s="17">
        <v>700</v>
      </c>
      <c r="E38" s="21">
        <f>C38+D38</f>
        <v>17065</v>
      </c>
      <c r="F38" s="106"/>
      <c r="G38" s="28"/>
      <c r="H38" s="28"/>
      <c r="I38" s="21">
        <f>E38+G38-H38</f>
        <v>17065</v>
      </c>
      <c r="J38" s="27"/>
      <c r="K38" s="27"/>
      <c r="L38" s="25"/>
      <c r="M38" s="21">
        <f>M36+D38+G36</f>
        <v>32255</v>
      </c>
      <c r="N38" s="34">
        <f>(M38-(C3+SUM(G3:G36)))/(C3+SUM(G3:G36))</f>
        <v>1.2875886524822695</v>
      </c>
      <c r="O38" s="91">
        <f t="shared" si="10"/>
        <v>3500</v>
      </c>
      <c r="P38" s="92">
        <f t="shared" si="2"/>
        <v>180</v>
      </c>
      <c r="Q38" s="93">
        <f t="shared" si="3"/>
        <v>3680</v>
      </c>
      <c r="R38" s="93">
        <f t="shared" si="1"/>
        <v>180</v>
      </c>
      <c r="S38" s="94">
        <f t="shared" si="4"/>
        <v>3500</v>
      </c>
      <c r="T38" s="112">
        <f t="shared" si="0"/>
        <v>6.1507377146161897</v>
      </c>
      <c r="U38" s="92">
        <f t="shared" si="11"/>
        <v>21527.582001156665</v>
      </c>
      <c r="V38" s="93">
        <f t="shared" si="6"/>
        <v>676.58114860778085</v>
      </c>
      <c r="W38" s="93">
        <f t="shared" si="7"/>
        <v>22204.163149764445</v>
      </c>
      <c r="X38" s="93">
        <f t="shared" si="8"/>
        <v>180</v>
      </c>
      <c r="Y38" s="94">
        <f t="shared" si="9"/>
        <v>22384.163149764445</v>
      </c>
      <c r="Z38" s="75"/>
    </row>
    <row r="39" spans="1:26" s="29" customFormat="1">
      <c r="A39" s="126"/>
      <c r="B39" s="1">
        <f>B38+7</f>
        <v>44185</v>
      </c>
      <c r="C39" s="24">
        <f>E38+G38-K38</f>
        <v>17065</v>
      </c>
      <c r="D39" s="17">
        <v>1200</v>
      </c>
      <c r="E39" s="25">
        <f>C39+D39</f>
        <v>18265</v>
      </c>
      <c r="F39" s="106"/>
      <c r="G39" s="28"/>
      <c r="H39" s="28"/>
      <c r="I39" s="25">
        <f>E39+G39-H39</f>
        <v>18265</v>
      </c>
      <c r="J39" s="27"/>
      <c r="K39" s="27"/>
      <c r="L39" s="25"/>
      <c r="M39" s="21">
        <f>M38+D39+G38</f>
        <v>33455</v>
      </c>
      <c r="N39" s="34">
        <f>(M39-(C3+SUM(G3:G38)))/(C3+SUM(G3:G38))</f>
        <v>1.3726950354609928</v>
      </c>
      <c r="O39" s="95">
        <f t="shared" si="10"/>
        <v>3500</v>
      </c>
      <c r="P39" s="96">
        <f t="shared" si="2"/>
        <v>180</v>
      </c>
      <c r="Q39" s="85">
        <f t="shared" si="3"/>
        <v>3680</v>
      </c>
      <c r="R39" s="85">
        <f t="shared" si="1"/>
        <v>180</v>
      </c>
      <c r="S39" s="86">
        <f t="shared" si="4"/>
        <v>3500</v>
      </c>
      <c r="T39" s="110">
        <f t="shared" si="0"/>
        <v>6.3954751856469843</v>
      </c>
      <c r="U39" s="96">
        <f t="shared" si="11"/>
        <v>22384.163149764445</v>
      </c>
      <c r="V39" s="85">
        <f t="shared" si="6"/>
        <v>703.5022704211683</v>
      </c>
      <c r="W39" s="85">
        <f t="shared" si="7"/>
        <v>23087.665420185614</v>
      </c>
      <c r="X39" s="85">
        <f t="shared" si="8"/>
        <v>180</v>
      </c>
      <c r="Y39" s="86">
        <f t="shared" si="9"/>
        <v>23267.665420185614</v>
      </c>
      <c r="Z39" s="75"/>
    </row>
    <row r="40" spans="1:26" s="29" customFormat="1">
      <c r="A40" s="126"/>
      <c r="B40" s="1">
        <f>B39+7</f>
        <v>44192</v>
      </c>
      <c r="C40" s="72">
        <f>E39+G39-K39</f>
        <v>18265</v>
      </c>
      <c r="D40" s="70">
        <v>0</v>
      </c>
      <c r="E40" s="25">
        <f>C40+D40</f>
        <v>18265</v>
      </c>
      <c r="F40" s="106"/>
      <c r="G40" s="28"/>
      <c r="H40" s="28"/>
      <c r="I40" s="25">
        <f>E40+G40-H40</f>
        <v>18265</v>
      </c>
      <c r="J40" s="27"/>
      <c r="K40" s="27"/>
      <c r="L40" s="25"/>
      <c r="M40" s="21">
        <f>M39+D40+G39</f>
        <v>33455</v>
      </c>
      <c r="N40" s="34">
        <f>(M40-(C3+SUM(G3:G39)))/(C3+SUM(G3:G39))</f>
        <v>1.3726950354609928</v>
      </c>
      <c r="O40" s="87">
        <f t="shared" si="10"/>
        <v>3500</v>
      </c>
      <c r="P40" s="88">
        <f t="shared" si="2"/>
        <v>180</v>
      </c>
      <c r="Q40" s="89">
        <f t="shared" si="3"/>
        <v>3680</v>
      </c>
      <c r="R40" s="89">
        <f t="shared" si="1"/>
        <v>180</v>
      </c>
      <c r="S40" s="90">
        <f t="shared" si="4"/>
        <v>3500</v>
      </c>
      <c r="T40" s="111">
        <f t="shared" si="0"/>
        <v>6.647904405767318</v>
      </c>
      <c r="U40" s="88">
        <f t="shared" si="11"/>
        <v>23267.665420185614</v>
      </c>
      <c r="V40" s="89">
        <f t="shared" si="6"/>
        <v>731.26948463440499</v>
      </c>
      <c r="W40" s="89">
        <f t="shared" si="7"/>
        <v>23998.93490482002</v>
      </c>
      <c r="X40" s="89">
        <f t="shared" si="8"/>
        <v>180</v>
      </c>
      <c r="Y40" s="90">
        <f t="shared" si="9"/>
        <v>24178.93490482002</v>
      </c>
      <c r="Z40" s="75"/>
    </row>
    <row r="41" spans="1:26" s="29" customFormat="1" ht="15.75" thickBot="1">
      <c r="A41" s="127"/>
      <c r="B41" s="1">
        <f>B40+7</f>
        <v>44199</v>
      </c>
      <c r="C41" s="24">
        <f>E40+G40-K40</f>
        <v>18265</v>
      </c>
      <c r="D41" s="17">
        <v>1000</v>
      </c>
      <c r="E41" s="25">
        <f>C41+D41</f>
        <v>19265</v>
      </c>
      <c r="F41" s="106"/>
      <c r="G41" s="28"/>
      <c r="H41" s="28"/>
      <c r="I41" s="25">
        <f>E41+G41-H41</f>
        <v>19265</v>
      </c>
      <c r="J41" s="27"/>
      <c r="K41" s="27"/>
      <c r="L41" s="25"/>
      <c r="M41" s="21">
        <f>M40+D41+G40</f>
        <v>34455</v>
      </c>
      <c r="N41" s="34">
        <f>(M41-(C3+SUM(G3:G40)))/(C3+SUM(G3:G40))</f>
        <v>1.4436170212765957</v>
      </c>
      <c r="O41" s="87">
        <f t="shared" si="10"/>
        <v>3500</v>
      </c>
      <c r="P41" s="88">
        <f t="shared" si="2"/>
        <v>180</v>
      </c>
      <c r="Q41" s="89">
        <f t="shared" si="3"/>
        <v>3680</v>
      </c>
      <c r="R41" s="89">
        <f t="shared" si="1"/>
        <v>180</v>
      </c>
      <c r="S41" s="90">
        <f t="shared" si="4"/>
        <v>3500</v>
      </c>
      <c r="T41" s="111">
        <f t="shared" si="0"/>
        <v>6.9082671156628628</v>
      </c>
      <c r="U41" s="88">
        <f t="shared" si="11"/>
        <v>24178.93490482002</v>
      </c>
      <c r="V41" s="89">
        <f t="shared" si="6"/>
        <v>759.90938272291487</v>
      </c>
      <c r="W41" s="89">
        <f t="shared" si="7"/>
        <v>24938.844287542935</v>
      </c>
      <c r="X41" s="89">
        <f t="shared" si="8"/>
        <v>180</v>
      </c>
      <c r="Y41" s="90">
        <f t="shared" si="9"/>
        <v>25118.844287542935</v>
      </c>
      <c r="Z41" s="75"/>
    </row>
    <row r="42" spans="1:26" s="29" customFormat="1" ht="15.75" thickBot="1">
      <c r="A42" s="2"/>
      <c r="B42" s="2"/>
      <c r="C42" s="3"/>
      <c r="D42" s="18"/>
      <c r="E42" s="4"/>
      <c r="F42" s="105"/>
      <c r="G42" s="4"/>
      <c r="H42" s="4"/>
      <c r="I42" s="4"/>
      <c r="J42" s="5"/>
      <c r="K42" s="4"/>
      <c r="L42" s="4"/>
      <c r="M42" s="4"/>
      <c r="N42" s="35"/>
      <c r="O42" s="91">
        <f t="shared" si="10"/>
        <v>3500</v>
      </c>
      <c r="P42" s="92">
        <f t="shared" si="2"/>
        <v>180</v>
      </c>
      <c r="Q42" s="93">
        <f t="shared" si="3"/>
        <v>3680</v>
      </c>
      <c r="R42" s="93">
        <f t="shared" si="1"/>
        <v>180</v>
      </c>
      <c r="S42" s="94">
        <f t="shared" si="4"/>
        <v>3500</v>
      </c>
      <c r="T42" s="112">
        <f t="shared" si="0"/>
        <v>7.1768126535836956</v>
      </c>
      <c r="U42" s="92">
        <f t="shared" si="11"/>
        <v>25118.844287542935</v>
      </c>
      <c r="V42" s="93">
        <f t="shared" si="6"/>
        <v>789.44939189420654</v>
      </c>
      <c r="W42" s="93">
        <f t="shared" si="7"/>
        <v>25908.293679437142</v>
      </c>
      <c r="X42" s="93">
        <f t="shared" si="8"/>
        <v>180</v>
      </c>
      <c r="Y42" s="94">
        <f t="shared" si="9"/>
        <v>26088.293679437142</v>
      </c>
      <c r="Z42" s="75"/>
    </row>
    <row r="43" spans="1:26" s="29" customFormat="1">
      <c r="A43" s="123">
        <v>9</v>
      </c>
      <c r="B43" s="1">
        <f>B41+7</f>
        <v>44206</v>
      </c>
      <c r="C43" s="24">
        <f>E41+G41-K41</f>
        <v>19265</v>
      </c>
      <c r="D43" s="17">
        <v>800</v>
      </c>
      <c r="E43" s="21">
        <f>C43+D43</f>
        <v>20065</v>
      </c>
      <c r="F43" s="106"/>
      <c r="G43" s="28"/>
      <c r="H43" s="28"/>
      <c r="I43" s="21">
        <f>E43+G43-H43</f>
        <v>20065</v>
      </c>
      <c r="J43" s="27"/>
      <c r="K43" s="27"/>
      <c r="L43" s="25"/>
      <c r="M43" s="21">
        <f>M41+D43+G41</f>
        <v>35255</v>
      </c>
      <c r="N43" s="34">
        <f>(M43-(C3+SUM(G3:G41)))/(C3+SUM(G3:G41))</f>
        <v>1.5003546099290781</v>
      </c>
      <c r="O43" s="95">
        <f t="shared" si="10"/>
        <v>3500</v>
      </c>
      <c r="P43" s="96">
        <f t="shared" si="2"/>
        <v>180</v>
      </c>
      <c r="Q43" s="85">
        <f t="shared" si="3"/>
        <v>3680</v>
      </c>
      <c r="R43" s="85">
        <f t="shared" si="1"/>
        <v>180</v>
      </c>
      <c r="S43" s="86">
        <f t="shared" si="4"/>
        <v>3500</v>
      </c>
      <c r="T43" s="110">
        <f t="shared" si="0"/>
        <v>7.4537981941248974</v>
      </c>
      <c r="U43" s="96">
        <f t="shared" si="11"/>
        <v>26088.293679437142</v>
      </c>
      <c r="V43" s="85">
        <f t="shared" si="6"/>
        <v>819.9178013537387</v>
      </c>
      <c r="W43" s="85">
        <f t="shared" si="7"/>
        <v>26908.21148079088</v>
      </c>
      <c r="X43" s="85">
        <f t="shared" si="8"/>
        <v>180</v>
      </c>
      <c r="Y43" s="86">
        <f t="shared" si="9"/>
        <v>27088.21148079088</v>
      </c>
      <c r="Z43" s="75"/>
    </row>
    <row r="44" spans="1:26" s="29" customFormat="1">
      <c r="A44" s="126"/>
      <c r="B44" s="1">
        <f>B43+7</f>
        <v>44213</v>
      </c>
      <c r="C44" s="24">
        <f>E43+G43-K43</f>
        <v>20065</v>
      </c>
      <c r="D44" s="17">
        <f>180*6</f>
        <v>1080</v>
      </c>
      <c r="E44" s="25">
        <f>C44+D44</f>
        <v>21145</v>
      </c>
      <c r="F44" s="106"/>
      <c r="G44" s="28"/>
      <c r="H44" s="28"/>
      <c r="I44" s="25">
        <f>E44+G44-H44</f>
        <v>21145</v>
      </c>
      <c r="J44" s="27"/>
      <c r="K44" s="27"/>
      <c r="L44" s="25"/>
      <c r="M44" s="21">
        <f>M43+D44+G43</f>
        <v>36335</v>
      </c>
      <c r="N44" s="34">
        <f>(M44-(C3+SUM(G3:G43)))/(C3+SUM(G3:G43))</f>
        <v>1.5769503546099291</v>
      </c>
      <c r="O44" s="87">
        <f t="shared" si="10"/>
        <v>3500</v>
      </c>
      <c r="P44" s="88">
        <f t="shared" si="2"/>
        <v>180</v>
      </c>
      <c r="Q44" s="89">
        <f t="shared" si="3"/>
        <v>3680</v>
      </c>
      <c r="R44" s="89">
        <f t="shared" si="1"/>
        <v>180</v>
      </c>
      <c r="S44" s="90">
        <f t="shared" si="4"/>
        <v>3500</v>
      </c>
      <c r="T44" s="111">
        <f t="shared" si="0"/>
        <v>7.7394889945116798</v>
      </c>
      <c r="U44" s="88">
        <f t="shared" si="11"/>
        <v>27088.21148079088</v>
      </c>
      <c r="V44" s="89">
        <f t="shared" si="6"/>
        <v>851.34378939628482</v>
      </c>
      <c r="W44" s="89">
        <f t="shared" si="7"/>
        <v>27939.555270187164</v>
      </c>
      <c r="X44" s="89">
        <f t="shared" si="8"/>
        <v>180</v>
      </c>
      <c r="Y44" s="90">
        <f t="shared" si="9"/>
        <v>28119.555270187164</v>
      </c>
      <c r="Z44" s="75"/>
    </row>
    <row r="45" spans="1:26" s="29" customFormat="1">
      <c r="A45" s="126"/>
      <c r="B45" s="1">
        <f>B44+7</f>
        <v>44220</v>
      </c>
      <c r="C45" s="24">
        <f>E44+G44-K44</f>
        <v>21145</v>
      </c>
      <c r="D45" s="17">
        <v>5</v>
      </c>
      <c r="E45" s="25">
        <f>C45+D45</f>
        <v>21150</v>
      </c>
      <c r="F45" s="106"/>
      <c r="G45" s="28"/>
      <c r="H45" s="28"/>
      <c r="I45" s="25">
        <f>E45+G45-H45</f>
        <v>21150</v>
      </c>
      <c r="J45" s="27"/>
      <c r="K45" s="27"/>
      <c r="L45" s="25"/>
      <c r="M45" s="21">
        <f>M44+D45+G44</f>
        <v>36340</v>
      </c>
      <c r="N45" s="34">
        <f>(M45-(C3+SUM(G3:G44)))/(C3+SUM(G33:G44))</f>
        <v>2.118095238095238</v>
      </c>
      <c r="O45" s="87">
        <f t="shared" si="10"/>
        <v>3500</v>
      </c>
      <c r="P45" s="88">
        <f t="shared" si="2"/>
        <v>180</v>
      </c>
      <c r="Q45" s="89">
        <f t="shared" si="3"/>
        <v>3680</v>
      </c>
      <c r="R45" s="89">
        <f t="shared" si="1"/>
        <v>180</v>
      </c>
      <c r="S45" s="90">
        <f t="shared" si="4"/>
        <v>3500</v>
      </c>
      <c r="T45" s="111">
        <f t="shared" si="0"/>
        <v>8.0341586486249046</v>
      </c>
      <c r="U45" s="88">
        <f t="shared" si="11"/>
        <v>28119.555270187164</v>
      </c>
      <c r="V45" s="89">
        <f t="shared" si="6"/>
        <v>883.75745134873955</v>
      </c>
      <c r="W45" s="89">
        <f t="shared" si="7"/>
        <v>29003.312721535902</v>
      </c>
      <c r="X45" s="89">
        <f t="shared" si="8"/>
        <v>180</v>
      </c>
      <c r="Y45" s="90">
        <f t="shared" si="9"/>
        <v>29183.312721535902</v>
      </c>
      <c r="Z45" s="75"/>
    </row>
    <row r="46" spans="1:26" s="29" customFormat="1" ht="15.75" thickBot="1">
      <c r="A46" s="127"/>
      <c r="B46" s="1">
        <f>B45+7</f>
        <v>44227</v>
      </c>
      <c r="C46" s="24">
        <f>E45+G45-K45</f>
        <v>21150</v>
      </c>
      <c r="D46" s="17">
        <v>1100</v>
      </c>
      <c r="E46" s="25">
        <f>C46+D46</f>
        <v>22250</v>
      </c>
      <c r="F46" s="107"/>
      <c r="G46" s="30"/>
      <c r="H46" s="30"/>
      <c r="I46" s="25">
        <f>E46+G46-H46</f>
        <v>22250</v>
      </c>
      <c r="J46" s="27"/>
      <c r="K46" s="27"/>
      <c r="L46" s="25"/>
      <c r="M46" s="50">
        <f>M45+D46+G45</f>
        <v>37440</v>
      </c>
      <c r="N46" s="51">
        <f>(M46-(C3+SUM(G33:G45)))/(C3+SUM(G33:G45))</f>
        <v>2.5657142857142858</v>
      </c>
      <c r="O46" s="91">
        <f t="shared" si="10"/>
        <v>3500</v>
      </c>
      <c r="P46" s="92">
        <f t="shared" si="2"/>
        <v>180</v>
      </c>
      <c r="Q46" s="93">
        <f t="shared" si="3"/>
        <v>3680</v>
      </c>
      <c r="R46" s="93">
        <f t="shared" si="1"/>
        <v>180</v>
      </c>
      <c r="S46" s="94">
        <f t="shared" si="4"/>
        <v>3500</v>
      </c>
      <c r="T46" s="112">
        <f t="shared" si="0"/>
        <v>8.3380893490102572</v>
      </c>
      <c r="U46" s="92">
        <f t="shared" si="11"/>
        <v>29183.312721535902</v>
      </c>
      <c r="V46" s="93">
        <f t="shared" si="6"/>
        <v>917.18982839112834</v>
      </c>
      <c r="W46" s="93">
        <f t="shared" si="7"/>
        <v>30100.50254992703</v>
      </c>
      <c r="X46" s="93">
        <f t="shared" si="8"/>
        <v>180</v>
      </c>
      <c r="Y46" s="94">
        <f t="shared" si="9"/>
        <v>30280.50254992703</v>
      </c>
      <c r="Z46" s="75"/>
    </row>
    <row r="47" spans="1:26" s="29" customFormat="1" ht="15.75" thickBot="1">
      <c r="A47" s="2"/>
      <c r="B47" s="2"/>
      <c r="C47" s="83">
        <v>180</v>
      </c>
      <c r="D47" s="84">
        <v>3500</v>
      </c>
      <c r="E47" s="4"/>
      <c r="F47" s="105"/>
      <c r="G47" s="4"/>
      <c r="H47" s="4"/>
      <c r="I47" s="4"/>
      <c r="J47" s="5"/>
      <c r="K47" s="4"/>
      <c r="L47" s="4"/>
      <c r="M47" s="4"/>
      <c r="N47" s="35"/>
      <c r="O47" s="95">
        <f t="shared" si="10"/>
        <v>3500</v>
      </c>
      <c r="P47" s="96">
        <f t="shared" si="2"/>
        <v>180</v>
      </c>
      <c r="Q47" s="85">
        <f t="shared" si="3"/>
        <v>3680</v>
      </c>
      <c r="R47" s="85">
        <f t="shared" si="1"/>
        <v>180</v>
      </c>
      <c r="S47" s="86">
        <f t="shared" si="4"/>
        <v>3500</v>
      </c>
      <c r="T47" s="110">
        <f t="shared" si="0"/>
        <v>8.6515721571220094</v>
      </c>
      <c r="U47" s="96">
        <f t="shared" si="11"/>
        <v>30280.50254992703</v>
      </c>
      <c r="V47" s="85">
        <f t="shared" si="6"/>
        <v>951.67293728342099</v>
      </c>
      <c r="W47" s="85">
        <f t="shared" si="7"/>
        <v>31232.17548721045</v>
      </c>
      <c r="X47" s="85">
        <f t="shared" si="8"/>
        <v>180</v>
      </c>
      <c r="Y47" s="86">
        <f t="shared" si="9"/>
        <v>31412.17548721045</v>
      </c>
      <c r="Z47" s="75"/>
    </row>
    <row r="48" spans="1:26" s="29" customFormat="1">
      <c r="A48" s="123">
        <v>10</v>
      </c>
      <c r="B48" s="1">
        <f>B46+7</f>
        <v>44234</v>
      </c>
      <c r="C48" s="82">
        <f>O3*no_actual_accs+U3*no_shadow_accs</f>
        <v>21000</v>
      </c>
      <c r="D48" s="16">
        <f>(weekly_return*no_actual_accs)+(V3*no_shadow_accs)</f>
        <v>800</v>
      </c>
      <c r="E48" s="21">
        <f>C48+D48</f>
        <v>21800</v>
      </c>
      <c r="F48" s="106">
        <f>T3</f>
        <v>1</v>
      </c>
      <c r="G48" s="28"/>
      <c r="H48" s="28"/>
      <c r="I48" s="21">
        <f>E48+G48-H48</f>
        <v>21800</v>
      </c>
      <c r="J48" s="27"/>
      <c r="K48" s="27"/>
      <c r="L48" s="25"/>
      <c r="M48" s="21">
        <f>M46+D48+G46</f>
        <v>38240</v>
      </c>
      <c r="N48" s="34">
        <f>(M48-(C3+SUM(G3:G46)))/(C3+SUM(G3:G46))</f>
        <v>1.7120567375886524</v>
      </c>
      <c r="O48" s="87">
        <f t="shared" si="10"/>
        <v>3500</v>
      </c>
      <c r="P48" s="88">
        <f t="shared" si="2"/>
        <v>180</v>
      </c>
      <c r="Q48" s="89">
        <f t="shared" si="3"/>
        <v>3680</v>
      </c>
      <c r="R48" s="89">
        <f t="shared" si="1"/>
        <v>180</v>
      </c>
      <c r="S48" s="90">
        <f t="shared" si="4"/>
        <v>3500</v>
      </c>
      <c r="T48" s="111">
        <f t="shared" si="0"/>
        <v>8.9749072820601281</v>
      </c>
      <c r="U48" s="88">
        <f t="shared" si="11"/>
        <v>31412.17548721045</v>
      </c>
      <c r="V48" s="89">
        <f t="shared" si="6"/>
        <v>987.23980102661415</v>
      </c>
      <c r="W48" s="89">
        <f t="shared" si="7"/>
        <v>32399.415288237065</v>
      </c>
      <c r="X48" s="89">
        <f t="shared" si="8"/>
        <v>180</v>
      </c>
      <c r="Y48" s="90">
        <f t="shared" si="9"/>
        <v>32579.415288237065</v>
      </c>
      <c r="Z48" s="75"/>
    </row>
    <row r="49" spans="1:28" s="29" customFormat="1">
      <c r="A49" s="124"/>
      <c r="B49" s="1">
        <f>B48+7</f>
        <v>44241</v>
      </c>
      <c r="C49" s="24">
        <f>E48+G48-K48</f>
        <v>21800</v>
      </c>
      <c r="D49" s="16">
        <f>(weekly_return*no_actual_accs)+(V4*no_shadow_accs)</f>
        <v>836.45714285714291</v>
      </c>
      <c r="E49" s="25">
        <f>C49+D49</f>
        <v>22636.457142857143</v>
      </c>
      <c r="F49" s="106">
        <f>T4</f>
        <v>1.082857142857143</v>
      </c>
      <c r="G49" s="28"/>
      <c r="H49" s="28"/>
      <c r="I49" s="25">
        <f>E49+G49-H49</f>
        <v>22636.457142857143</v>
      </c>
      <c r="J49" s="27"/>
      <c r="K49" s="27"/>
      <c r="L49" s="25"/>
      <c r="M49" s="21">
        <f>M48+D49+G48</f>
        <v>39076.457142857143</v>
      </c>
      <c r="N49" s="34">
        <f>(M49-(C3+SUM(G3:G48)))/(C3+SUM(G3:G48))</f>
        <v>1.7713799392097265</v>
      </c>
      <c r="O49" s="87">
        <f t="shared" si="10"/>
        <v>3500</v>
      </c>
      <c r="P49" s="88">
        <f t="shared" si="2"/>
        <v>180</v>
      </c>
      <c r="Q49" s="89">
        <f t="shared" si="3"/>
        <v>3680</v>
      </c>
      <c r="R49" s="89">
        <f t="shared" si="1"/>
        <v>180</v>
      </c>
      <c r="S49" s="90">
        <f t="shared" si="4"/>
        <v>3500</v>
      </c>
      <c r="T49" s="111">
        <f t="shared" si="0"/>
        <v>9.3084043680677322</v>
      </c>
      <c r="U49" s="88">
        <f t="shared" si="11"/>
        <v>32579.415288237065</v>
      </c>
      <c r="V49" s="89">
        <f t="shared" si="6"/>
        <v>1023.9244804874505</v>
      </c>
      <c r="W49" s="89">
        <f t="shared" si="7"/>
        <v>33603.339768724516</v>
      </c>
      <c r="X49" s="89">
        <f t="shared" si="8"/>
        <v>180</v>
      </c>
      <c r="Y49" s="90">
        <f t="shared" si="9"/>
        <v>33783.339768724516</v>
      </c>
      <c r="Z49" s="75"/>
    </row>
    <row r="50" spans="1:28" s="29" customFormat="1" ht="15.75" thickBot="1">
      <c r="A50" s="124"/>
      <c r="B50" s="1">
        <f>B49+7</f>
        <v>44248</v>
      </c>
      <c r="C50" s="24">
        <f>E49+G49-K49</f>
        <v>22636.457142857143</v>
      </c>
      <c r="D50" s="16">
        <f>(weekly_return*no_actual_accs)+(V5*no_shadow_accs)</f>
        <v>874.06008163265312</v>
      </c>
      <c r="E50" s="25">
        <f>C50+D50</f>
        <v>23510.517224489795</v>
      </c>
      <c r="F50" s="106">
        <f>T5</f>
        <v>1.1683183673469388</v>
      </c>
      <c r="G50" s="28"/>
      <c r="H50" s="28"/>
      <c r="I50" s="25">
        <f>E50+G50-H50</f>
        <v>23510.517224489795</v>
      </c>
      <c r="J50" s="27"/>
      <c r="K50" s="27"/>
      <c r="L50" s="25"/>
      <c r="M50" s="21">
        <f>M49+D50+G49</f>
        <v>39950.517224489799</v>
      </c>
      <c r="N50" s="34">
        <f>(M50-(C3+SUM(G3:G49)))/(C3+SUM(G3:G49))</f>
        <v>1.8333700159212623</v>
      </c>
      <c r="O50" s="91">
        <f t="shared" si="10"/>
        <v>3500</v>
      </c>
      <c r="P50" s="92">
        <f t="shared" si="2"/>
        <v>180</v>
      </c>
      <c r="Q50" s="93">
        <f t="shared" si="3"/>
        <v>3680</v>
      </c>
      <c r="R50" s="93">
        <f t="shared" si="1"/>
        <v>180</v>
      </c>
      <c r="S50" s="94">
        <f t="shared" si="4"/>
        <v>3500</v>
      </c>
      <c r="T50" s="112">
        <f t="shared" si="0"/>
        <v>9.6523827910641469</v>
      </c>
      <c r="U50" s="92">
        <f t="shared" si="11"/>
        <v>33783.339768724516</v>
      </c>
      <c r="V50" s="93">
        <f t="shared" si="6"/>
        <v>1061.7621070170562</v>
      </c>
      <c r="W50" s="93">
        <f t="shared" si="7"/>
        <v>34845.101875741573</v>
      </c>
      <c r="X50" s="93">
        <f t="shared" si="8"/>
        <v>180</v>
      </c>
      <c r="Y50" s="94">
        <f t="shared" si="9"/>
        <v>35025.101875741573</v>
      </c>
      <c r="Z50" s="75"/>
    </row>
    <row r="51" spans="1:28" s="29" customFormat="1" ht="15.75" thickBot="1">
      <c r="A51" s="125"/>
      <c r="B51" s="1">
        <f>B50+7</f>
        <v>44255</v>
      </c>
      <c r="C51" s="24">
        <f>E50+G50-K50</f>
        <v>23510.517224489795</v>
      </c>
      <c r="D51" s="16">
        <f>(weekly_return*no_actual_accs)+(V6*no_shadow_accs)</f>
        <v>912.84482705539358</v>
      </c>
      <c r="E51" s="25">
        <f>C51+D51</f>
        <v>24423.362051545188</v>
      </c>
      <c r="F51" s="106">
        <f>T6</f>
        <v>1.2564655160349854</v>
      </c>
      <c r="G51" s="30"/>
      <c r="H51" s="30"/>
      <c r="I51" s="25">
        <f>E51+G51-H51</f>
        <v>24423.362051545188</v>
      </c>
      <c r="J51" s="31"/>
      <c r="K51" s="27"/>
      <c r="L51" s="25"/>
      <c r="M51" s="21">
        <f>M50+D51+G50</f>
        <v>40863.362051545191</v>
      </c>
      <c r="N51" s="34">
        <f>(M51-(C3+SUM(G3:G50)))/(C3+SUM(G3:G50))</f>
        <v>1.8981107837975313</v>
      </c>
      <c r="O51" s="95">
        <f t="shared" si="10"/>
        <v>3500</v>
      </c>
      <c r="P51" s="96">
        <f t="shared" si="2"/>
        <v>180</v>
      </c>
      <c r="Q51" s="85">
        <f t="shared" si="3"/>
        <v>3680</v>
      </c>
      <c r="R51" s="85">
        <f t="shared" si="1"/>
        <v>180</v>
      </c>
      <c r="S51" s="86">
        <f t="shared" si="4"/>
        <v>3500</v>
      </c>
      <c r="T51" s="110">
        <f t="shared" si="0"/>
        <v>10.007171964497592</v>
      </c>
      <c r="U51" s="96">
        <f t="shared" si="11"/>
        <v>35025.101875741573</v>
      </c>
      <c r="V51" s="85">
        <f t="shared" si="6"/>
        <v>1100.7889160947352</v>
      </c>
      <c r="W51" s="85">
        <f t="shared" si="7"/>
        <v>36125.890791836311</v>
      </c>
      <c r="X51" s="85">
        <f t="shared" si="8"/>
        <v>180</v>
      </c>
      <c r="Y51" s="86">
        <f t="shared" si="9"/>
        <v>36305.890791836311</v>
      </c>
      <c r="Z51" s="75"/>
    </row>
    <row r="52" spans="1:28" ht="15.75" thickBot="1">
      <c r="A52" s="2"/>
      <c r="B52" s="2"/>
      <c r="C52" s="3"/>
      <c r="D52" s="18"/>
      <c r="E52" s="4"/>
      <c r="F52" s="105"/>
      <c r="G52" s="4"/>
      <c r="H52" s="4"/>
      <c r="I52" s="4"/>
      <c r="J52" s="5"/>
      <c r="K52" s="4"/>
      <c r="L52" s="4"/>
      <c r="M52" s="4"/>
      <c r="N52" s="35"/>
      <c r="O52" s="87">
        <f t="shared" si="10"/>
        <v>3500</v>
      </c>
      <c r="P52" s="88">
        <f t="shared" si="2"/>
        <v>180</v>
      </c>
      <c r="Q52" s="89">
        <f t="shared" si="3"/>
        <v>3680</v>
      </c>
      <c r="R52" s="89">
        <f t="shared" si="1"/>
        <v>180</v>
      </c>
      <c r="S52" s="90">
        <f t="shared" si="4"/>
        <v>3500</v>
      </c>
      <c r="T52" s="111">
        <f t="shared" si="0"/>
        <v>10.373111654810375</v>
      </c>
      <c r="U52" s="88">
        <f t="shared" si="11"/>
        <v>36305.890791836311</v>
      </c>
      <c r="V52" s="89">
        <f t="shared" si="6"/>
        <v>1141.0422820291412</v>
      </c>
      <c r="W52" s="89">
        <f t="shared" si="7"/>
        <v>37446.933073865453</v>
      </c>
      <c r="X52" s="89">
        <f t="shared" si="8"/>
        <v>180</v>
      </c>
      <c r="Y52" s="90">
        <f t="shared" si="9"/>
        <v>37626.933073865453</v>
      </c>
      <c r="AB52" s="29"/>
    </row>
    <row r="53" spans="1:28" s="29" customFormat="1">
      <c r="A53" s="123">
        <v>11</v>
      </c>
      <c r="B53" s="1">
        <f>B51+7</f>
        <v>44262</v>
      </c>
      <c r="C53" s="24">
        <f>E51+G51-K51</f>
        <v>24423.362051545188</v>
      </c>
      <c r="D53" s="16">
        <f>(weekly_return*no_actual_accs)+(V7*no_shadow_accs)</f>
        <v>952.84852161999163</v>
      </c>
      <c r="E53" s="21">
        <f>C53+D53</f>
        <v>25376.210573165179</v>
      </c>
      <c r="F53" s="106">
        <f>T7</f>
        <v>1.3473830036817991</v>
      </c>
      <c r="G53" s="28"/>
      <c r="H53" s="28"/>
      <c r="I53" s="21">
        <f>E53+G53-H53</f>
        <v>25376.210573165179</v>
      </c>
      <c r="J53" s="27"/>
      <c r="K53" s="27"/>
      <c r="L53" s="25"/>
      <c r="M53" s="21">
        <f>M51+D53+G51</f>
        <v>41816.210573165183</v>
      </c>
      <c r="N53" s="34">
        <f>(M53-(C3+SUM(G3:G51)))/(C3+SUM(G3:G51))</f>
        <v>1.9656886931322826</v>
      </c>
      <c r="O53" s="87">
        <f t="shared" si="10"/>
        <v>3500</v>
      </c>
      <c r="P53" s="88">
        <f t="shared" si="2"/>
        <v>180</v>
      </c>
      <c r="Q53" s="89">
        <f t="shared" si="3"/>
        <v>3680</v>
      </c>
      <c r="R53" s="89">
        <f t="shared" si="1"/>
        <v>180</v>
      </c>
      <c r="S53" s="90">
        <f t="shared" si="4"/>
        <v>3500</v>
      </c>
      <c r="T53" s="111">
        <f t="shared" si="0"/>
        <v>10.750552306818701</v>
      </c>
      <c r="U53" s="88">
        <f t="shared" si="11"/>
        <v>37626.933073865453</v>
      </c>
      <c r="V53" s="89">
        <f t="shared" si="6"/>
        <v>1182.5607537500571</v>
      </c>
      <c r="W53" s="89">
        <f t="shared" si="7"/>
        <v>38809.493827615508</v>
      </c>
      <c r="X53" s="89">
        <f t="shared" si="8"/>
        <v>180</v>
      </c>
      <c r="Y53" s="90">
        <f t="shared" si="9"/>
        <v>38989.493827615508</v>
      </c>
      <c r="Z53" s="75"/>
    </row>
    <row r="54" spans="1:28" s="29" customFormat="1" ht="15.75" thickBot="1">
      <c r="A54" s="124"/>
      <c r="B54" s="1">
        <f>B53+7</f>
        <v>44269</v>
      </c>
      <c r="C54" s="24">
        <f>E53+G53-K53</f>
        <v>25376.210573165179</v>
      </c>
      <c r="D54" s="16">
        <f>(weekly_return*no_actual_accs)+(V8*no_shadow_accs)</f>
        <v>994.10947515661996</v>
      </c>
      <c r="E54" s="25">
        <f>C54+D54</f>
        <v>26370.320048321799</v>
      </c>
      <c r="F54" s="106">
        <f>T8</f>
        <v>1.4411578980832271</v>
      </c>
      <c r="G54" s="28"/>
      <c r="H54" s="28"/>
      <c r="I54" s="25">
        <f>E54+G54-H54</f>
        <v>26370.320048321799</v>
      </c>
      <c r="J54" s="27"/>
      <c r="K54" s="27"/>
      <c r="L54" s="25"/>
      <c r="M54" s="21">
        <f>M53+D54+G53</f>
        <v>42810.320048321802</v>
      </c>
      <c r="N54" s="34">
        <f>(M54-(C3+SUM(G3:G53)))/(C3+SUM(G3:G53))</f>
        <v>2.0361929112284964</v>
      </c>
      <c r="O54" s="91">
        <f t="shared" si="10"/>
        <v>3500</v>
      </c>
      <c r="P54" s="92">
        <f t="shared" si="2"/>
        <v>180</v>
      </c>
      <c r="Q54" s="93">
        <f t="shared" si="3"/>
        <v>3680</v>
      </c>
      <c r="R54" s="93">
        <f t="shared" si="1"/>
        <v>180</v>
      </c>
      <c r="S54" s="94">
        <f t="shared" si="4"/>
        <v>3500</v>
      </c>
      <c r="T54" s="112">
        <f t="shared" si="0"/>
        <v>11.139855379318716</v>
      </c>
      <c r="U54" s="92">
        <f t="shared" si="11"/>
        <v>38989.493827615508</v>
      </c>
      <c r="V54" s="93">
        <f t="shared" si="6"/>
        <v>1225.3840917250589</v>
      </c>
      <c r="W54" s="93">
        <f t="shared" si="7"/>
        <v>40214.877919340564</v>
      </c>
      <c r="X54" s="93">
        <f t="shared" si="8"/>
        <v>180</v>
      </c>
      <c r="Y54" s="94">
        <f t="shared" si="9"/>
        <v>40394.877919340564</v>
      </c>
      <c r="Z54" s="75"/>
    </row>
    <row r="55" spans="1:28" s="29" customFormat="1">
      <c r="A55" s="124"/>
      <c r="B55" s="1">
        <f>B54+7</f>
        <v>44276</v>
      </c>
      <c r="C55" s="24">
        <f>E54+G54-K54</f>
        <v>26370.320048321799</v>
      </c>
      <c r="D55" s="16">
        <f>(weekly_return*no_actual_accs)+(V9*no_shadow_accs)</f>
        <v>1036.667201518685</v>
      </c>
      <c r="E55" s="25">
        <f>C55+D55</f>
        <v>27406.987249840484</v>
      </c>
      <c r="F55" s="106">
        <f>T9</f>
        <v>1.537880003451557</v>
      </c>
      <c r="G55" s="28"/>
      <c r="H55" s="28"/>
      <c r="I55" s="25">
        <f>E55+G55-H55</f>
        <v>27406.987249840484</v>
      </c>
      <c r="J55" s="27"/>
      <c r="K55" s="27"/>
      <c r="L55" s="25"/>
      <c r="M55" s="21">
        <f>M54+D55+G54</f>
        <v>43846.987249840487</v>
      </c>
      <c r="N55" s="34">
        <f>(M55-(C3+SUM(G3:G54)))/(C3+SUM(G3:G54))</f>
        <v>2.1097154077901057</v>
      </c>
      <c r="O55" s="95">
        <f t="shared" si="10"/>
        <v>3500</v>
      </c>
      <c r="P55" s="96">
        <f t="shared" si="2"/>
        <v>180</v>
      </c>
      <c r="Q55" s="85">
        <f t="shared" si="3"/>
        <v>3680</v>
      </c>
      <c r="R55" s="85">
        <f t="shared" si="1"/>
        <v>180</v>
      </c>
      <c r="S55" s="86">
        <f t="shared" si="4"/>
        <v>3500</v>
      </c>
      <c r="T55" s="110">
        <f t="shared" si="0"/>
        <v>11.541393691240161</v>
      </c>
      <c r="U55" s="96">
        <f t="shared" si="11"/>
        <v>40394.877919340564</v>
      </c>
      <c r="V55" s="85">
        <f t="shared" si="6"/>
        <v>1269.5533060364178</v>
      </c>
      <c r="W55" s="85">
        <f t="shared" si="7"/>
        <v>41664.431225376982</v>
      </c>
      <c r="X55" s="85">
        <f t="shared" si="8"/>
        <v>180</v>
      </c>
      <c r="Y55" s="86">
        <f t="shared" si="9"/>
        <v>41844.431225376982</v>
      </c>
      <c r="Z55" s="75"/>
    </row>
    <row r="56" spans="1:28" s="29" customFormat="1" ht="15.75" thickBot="1">
      <c r="A56" s="125"/>
      <c r="B56" s="1">
        <f>B55+7</f>
        <v>44283</v>
      </c>
      <c r="C56" s="24">
        <f>E55+G55-K55</f>
        <v>27406.987249840484</v>
      </c>
      <c r="D56" s="16">
        <f>(weekly_return*no_actual_accs)+(V10*no_shadow_accs)</f>
        <v>1080.5624564235582</v>
      </c>
      <c r="E56" s="25">
        <f>C56+D56</f>
        <v>28487.549706264042</v>
      </c>
      <c r="F56" s="106">
        <f>T10</f>
        <v>1.6376419464171774</v>
      </c>
      <c r="G56" s="30"/>
      <c r="H56" s="30"/>
      <c r="I56" s="25">
        <f>E56+G56-H56</f>
        <v>28487.549706264042</v>
      </c>
      <c r="J56" s="31"/>
      <c r="K56" s="27"/>
      <c r="L56" s="25"/>
      <c r="M56" s="21">
        <f>M55+D56+G55</f>
        <v>44927.549706264042</v>
      </c>
      <c r="N56" s="34">
        <f>(M56-(C3+SUM(G3:G55)))/(C3+SUM(G3:G55))</f>
        <v>2.1863510429974498</v>
      </c>
      <c r="O56" s="87">
        <f t="shared" si="10"/>
        <v>3500</v>
      </c>
      <c r="P56" s="88">
        <f t="shared" si="2"/>
        <v>180</v>
      </c>
      <c r="Q56" s="89">
        <f t="shared" si="3"/>
        <v>3680</v>
      </c>
      <c r="R56" s="89">
        <f t="shared" si="1"/>
        <v>180</v>
      </c>
      <c r="S56" s="90">
        <f t="shared" si="4"/>
        <v>3500</v>
      </c>
      <c r="T56" s="111">
        <f t="shared" si="0"/>
        <v>11.955551778679137</v>
      </c>
      <c r="U56" s="88">
        <f t="shared" si="11"/>
        <v>41844.431225376982</v>
      </c>
      <c r="V56" s="89">
        <f t="shared" si="6"/>
        <v>1315.1106956547051</v>
      </c>
      <c r="W56" s="89">
        <f t="shared" si="7"/>
        <v>43159.54192103169</v>
      </c>
      <c r="X56" s="89">
        <f t="shared" si="8"/>
        <v>180</v>
      </c>
      <c r="Y56" s="90">
        <f t="shared" si="9"/>
        <v>43339.54192103169</v>
      </c>
      <c r="Z56" s="75"/>
    </row>
    <row r="57" spans="1:28" ht="15.75" thickBot="1">
      <c r="A57" s="2"/>
      <c r="B57" s="2"/>
      <c r="C57" s="3"/>
      <c r="D57" s="18"/>
      <c r="E57" s="4"/>
      <c r="F57" s="105"/>
      <c r="G57" s="4"/>
      <c r="H57" s="4"/>
      <c r="I57" s="4"/>
      <c r="J57" s="5"/>
      <c r="K57" s="4"/>
      <c r="L57" s="4"/>
      <c r="M57" s="4"/>
      <c r="N57" s="35"/>
      <c r="O57" s="87">
        <f t="shared" si="10"/>
        <v>3500</v>
      </c>
      <c r="P57" s="88">
        <f t="shared" si="2"/>
        <v>180</v>
      </c>
      <c r="Q57" s="89">
        <f t="shared" si="3"/>
        <v>3680</v>
      </c>
      <c r="R57" s="89">
        <f t="shared" si="1"/>
        <v>180</v>
      </c>
      <c r="S57" s="90">
        <f t="shared" si="4"/>
        <v>3500</v>
      </c>
      <c r="T57" s="111">
        <f t="shared" si="0"/>
        <v>12.382726263151911</v>
      </c>
      <c r="U57" s="88">
        <f t="shared" si="11"/>
        <v>43339.54192103169</v>
      </c>
      <c r="V57" s="89">
        <f t="shared" si="6"/>
        <v>1362.0998889467103</v>
      </c>
      <c r="W57" s="89">
        <f t="shared" si="7"/>
        <v>44701.641809978399</v>
      </c>
      <c r="X57" s="89">
        <f t="shared" si="8"/>
        <v>180</v>
      </c>
      <c r="Y57" s="90">
        <f t="shared" si="9"/>
        <v>44881.641809978399</v>
      </c>
    </row>
    <row r="58" spans="1:28" s="29" customFormat="1" ht="15.75" thickBot="1">
      <c r="A58" s="123">
        <v>12</v>
      </c>
      <c r="B58" s="1">
        <f>B56+7</f>
        <v>44290</v>
      </c>
      <c r="C58" s="24">
        <f>E56+G56-K56</f>
        <v>28487.549706264042</v>
      </c>
      <c r="D58" s="16">
        <f>(weekly_return*no_actual_accs)+(V11*no_shadow_accs)</f>
        <v>1125.8372764825842</v>
      </c>
      <c r="E58" s="21">
        <f>C58+D58</f>
        <v>29613.386982746626</v>
      </c>
      <c r="F58" s="106">
        <f>T11</f>
        <v>1.7405392647331459</v>
      </c>
      <c r="G58" s="28"/>
      <c r="H58" s="28"/>
      <c r="I58" s="21">
        <f>E58+G58-H58</f>
        <v>29613.386982746626</v>
      </c>
      <c r="J58" s="27"/>
      <c r="K58" s="27">
        <f>IF(E58&gt;C58,E58*0.013,0)</f>
        <v>384.97403077570613</v>
      </c>
      <c r="L58" s="25"/>
      <c r="M58" s="21">
        <f>M56+D58+G56</f>
        <v>46053.386982746626</v>
      </c>
      <c r="N58" s="34">
        <f>(M58-(C3+SUM(G3:G56)))/(C3+SUM(G3:G56))</f>
        <v>2.2661976583508245</v>
      </c>
      <c r="O58" s="91">
        <f t="shared" si="10"/>
        <v>3500</v>
      </c>
      <c r="P58" s="92">
        <f t="shared" si="2"/>
        <v>180</v>
      </c>
      <c r="Q58" s="93">
        <f t="shared" si="3"/>
        <v>3680</v>
      </c>
      <c r="R58" s="93">
        <f t="shared" si="1"/>
        <v>180</v>
      </c>
      <c r="S58" s="94">
        <f t="shared" si="4"/>
        <v>3500</v>
      </c>
      <c r="T58" s="112">
        <f t="shared" si="0"/>
        <v>12.823326231422399</v>
      </c>
      <c r="U58" s="92">
        <f t="shared" si="11"/>
        <v>44881.641809978399</v>
      </c>
      <c r="V58" s="93">
        <f t="shared" si="6"/>
        <v>1410.565885456464</v>
      </c>
      <c r="W58" s="93">
        <f t="shared" si="7"/>
        <v>46292.207695434859</v>
      </c>
      <c r="X58" s="93">
        <f t="shared" si="8"/>
        <v>180</v>
      </c>
      <c r="Y58" s="94">
        <f t="shared" si="9"/>
        <v>46472.207695434859</v>
      </c>
      <c r="Z58" s="75"/>
    </row>
    <row r="59" spans="1:28" s="29" customFormat="1">
      <c r="A59" s="124"/>
      <c r="B59" s="1">
        <f>B58+7</f>
        <v>44297</v>
      </c>
      <c r="C59" s="24">
        <f>E58+G58-K58</f>
        <v>29228.41295197092</v>
      </c>
      <c r="D59" s="16">
        <f>(weekly_return*no_actual_accs)+(V12*no_shadow_accs)</f>
        <v>1172.5350194577511</v>
      </c>
      <c r="E59" s="25">
        <f>C59+D59</f>
        <v>30400.947971428672</v>
      </c>
      <c r="F59" s="106">
        <f>T12</f>
        <v>1.8466704987676161</v>
      </c>
      <c r="G59" s="28"/>
      <c r="H59" s="28"/>
      <c r="I59" s="25">
        <f>E59+G59-H59</f>
        <v>30400.947971428672</v>
      </c>
      <c r="J59" s="27"/>
      <c r="K59" s="27">
        <f>IF(E59&gt;C59,E59*0.013,0)</f>
        <v>395.21232362857273</v>
      </c>
      <c r="L59" s="25"/>
      <c r="M59" s="21">
        <f>M58+D59+G58</f>
        <v>47225.922002204374</v>
      </c>
      <c r="N59" s="34">
        <f>(M59-(C3+SUM(G3:G58)))/(C3+SUM(G3:G58))</f>
        <v>2.3493561703691044</v>
      </c>
      <c r="O59" s="95">
        <f t="shared" si="10"/>
        <v>3500</v>
      </c>
      <c r="P59" s="96">
        <f t="shared" si="2"/>
        <v>180</v>
      </c>
      <c r="Q59" s="85">
        <f t="shared" si="3"/>
        <v>3680</v>
      </c>
      <c r="R59" s="85">
        <f t="shared" si="1"/>
        <v>180</v>
      </c>
      <c r="S59" s="86">
        <f t="shared" si="4"/>
        <v>3500</v>
      </c>
      <c r="T59" s="110">
        <f t="shared" si="0"/>
        <v>13.277773627267102</v>
      </c>
      <c r="U59" s="96">
        <f t="shared" si="11"/>
        <v>46472.207695434859</v>
      </c>
      <c r="V59" s="85">
        <f t="shared" si="6"/>
        <v>1460.5550989993812</v>
      </c>
      <c r="W59" s="85">
        <f t="shared" si="7"/>
        <v>47932.762794434238</v>
      </c>
      <c r="X59" s="85">
        <f t="shared" si="8"/>
        <v>180</v>
      </c>
      <c r="Y59" s="86">
        <f t="shared" si="9"/>
        <v>48112.762794434238</v>
      </c>
      <c r="Z59" s="75"/>
    </row>
    <row r="60" spans="1:28" s="29" customFormat="1">
      <c r="A60" s="124"/>
      <c r="B60" s="1">
        <f>B59+7</f>
        <v>44304</v>
      </c>
      <c r="C60" s="24">
        <f>E59+G59-K59</f>
        <v>30005.735647800098</v>
      </c>
      <c r="D60" s="16">
        <f>(weekly_return*no_actual_accs)+(V13*no_shadow_accs)</f>
        <v>1220.7004057835661</v>
      </c>
      <c r="E60" s="25">
        <f>C60+D60</f>
        <v>31226.436053583664</v>
      </c>
      <c r="F60" s="106">
        <f>T13</f>
        <v>1.9561372858717412</v>
      </c>
      <c r="G60" s="28"/>
      <c r="H60" s="28"/>
      <c r="I60" s="25">
        <f>E60+G60-H60</f>
        <v>31226.436053583664</v>
      </c>
      <c r="J60" s="27"/>
      <c r="K60" s="27">
        <f>IF(E60&gt;C60,E60*0.013,0)</f>
        <v>405.94366869658762</v>
      </c>
      <c r="L60" s="25"/>
      <c r="M60" s="21">
        <f>M59+D60+G59</f>
        <v>48446.622407987939</v>
      </c>
      <c r="N60" s="34">
        <f>(M60-(C3+SUM(G3:G59)))/(C3+SUM(G3:G59))</f>
        <v>2.4359306672331873</v>
      </c>
      <c r="O60" s="87">
        <f t="shared" si="10"/>
        <v>3500</v>
      </c>
      <c r="P60" s="88">
        <f t="shared" si="2"/>
        <v>180</v>
      </c>
      <c r="Q60" s="89">
        <f t="shared" si="3"/>
        <v>3680</v>
      </c>
      <c r="R60" s="89">
        <f t="shared" si="1"/>
        <v>180</v>
      </c>
      <c r="S60" s="90">
        <f t="shared" si="4"/>
        <v>3500</v>
      </c>
      <c r="T60" s="111">
        <f t="shared" si="0"/>
        <v>13.74650365555264</v>
      </c>
      <c r="U60" s="88">
        <f t="shared" si="11"/>
        <v>48112.762794434238</v>
      </c>
      <c r="V60" s="89">
        <f t="shared" si="6"/>
        <v>1512.1154021107905</v>
      </c>
      <c r="W60" s="89">
        <f t="shared" si="7"/>
        <v>49624.878196545033</v>
      </c>
      <c r="X60" s="89">
        <f t="shared" si="8"/>
        <v>180</v>
      </c>
      <c r="Y60" s="90">
        <f t="shared" si="9"/>
        <v>49804.878196545033</v>
      </c>
      <c r="Z60" s="75"/>
    </row>
    <row r="61" spans="1:28" s="29" customFormat="1" ht="15.75" thickBot="1">
      <c r="A61" s="125"/>
      <c r="B61" s="1">
        <f>B60+7</f>
        <v>44311</v>
      </c>
      <c r="C61" s="24">
        <f>E60+G60-K60</f>
        <v>30820.492384887075</v>
      </c>
      <c r="D61" s="16">
        <f>(weekly_return*no_actual_accs)+(V14*no_shadow_accs)</f>
        <v>1270.3795613939067</v>
      </c>
      <c r="E61" s="25">
        <f>C61+D61</f>
        <v>32090.871946280982</v>
      </c>
      <c r="F61" s="106">
        <f>T14</f>
        <v>2.0690444577134244</v>
      </c>
      <c r="G61" s="30"/>
      <c r="H61" s="30"/>
      <c r="I61" s="25">
        <f>E61+G61-H61</f>
        <v>32090.871946280982</v>
      </c>
      <c r="J61" s="31"/>
      <c r="K61" s="27">
        <f>IF(E61&gt;C61,E61*0.013,0)</f>
        <v>417.18133530165272</v>
      </c>
      <c r="L61" s="25">
        <f>L56+SUM(K58:K61)</f>
        <v>1603.3113584025193</v>
      </c>
      <c r="M61" s="21">
        <f>M60+D61+G60</f>
        <v>49717.001969381847</v>
      </c>
      <c r="N61" s="34">
        <f>(M61-(C3+SUM(G3:G60)))/(C3+SUM(G3:G60))</f>
        <v>2.5260285084667977</v>
      </c>
      <c r="O61" s="87">
        <f t="shared" si="10"/>
        <v>3500</v>
      </c>
      <c r="P61" s="88">
        <f t="shared" si="2"/>
        <v>180</v>
      </c>
      <c r="Q61" s="89">
        <f t="shared" si="3"/>
        <v>3680</v>
      </c>
      <c r="R61" s="89">
        <f t="shared" si="1"/>
        <v>180</v>
      </c>
      <c r="S61" s="90">
        <f t="shared" si="4"/>
        <v>3500</v>
      </c>
      <c r="T61" s="111">
        <f t="shared" si="0"/>
        <v>14.229965199012867</v>
      </c>
      <c r="U61" s="88">
        <f t="shared" si="11"/>
        <v>49804.878196545033</v>
      </c>
      <c r="V61" s="89">
        <f t="shared" si="6"/>
        <v>1565.2961718914153</v>
      </c>
      <c r="W61" s="89">
        <f t="shared" si="7"/>
        <v>51370.174368436448</v>
      </c>
      <c r="X61" s="89">
        <f t="shared" si="8"/>
        <v>180</v>
      </c>
      <c r="Y61" s="90">
        <f t="shared" si="9"/>
        <v>51550.174368436448</v>
      </c>
      <c r="Z61" s="75"/>
    </row>
    <row r="62" spans="1:28" ht="15.75" thickBot="1">
      <c r="A62" s="2"/>
      <c r="B62" s="2"/>
      <c r="C62" s="3"/>
      <c r="D62" s="18"/>
      <c r="E62" s="4"/>
      <c r="F62" s="105"/>
      <c r="G62" s="4"/>
      <c r="H62" s="4"/>
      <c r="I62" s="4"/>
      <c r="J62" s="5"/>
      <c r="K62" s="4"/>
      <c r="L62" s="4"/>
      <c r="M62" s="4"/>
      <c r="N62" s="35"/>
      <c r="O62" s="91">
        <f t="shared" si="10"/>
        <v>3500</v>
      </c>
      <c r="P62" s="92">
        <f t="shared" si="2"/>
        <v>180</v>
      </c>
      <c r="Q62" s="93">
        <f t="shared" si="3"/>
        <v>3680</v>
      </c>
      <c r="R62" s="93">
        <f t="shared" si="1"/>
        <v>180</v>
      </c>
      <c r="S62" s="94">
        <f t="shared" si="4"/>
        <v>3500</v>
      </c>
      <c r="T62" s="112">
        <f t="shared" si="0"/>
        <v>14.7286212481247</v>
      </c>
      <c r="U62" s="92">
        <f t="shared" si="11"/>
        <v>51550.174368436448</v>
      </c>
      <c r="V62" s="93">
        <f t="shared" si="6"/>
        <v>1620.1483372937171</v>
      </c>
      <c r="W62" s="93">
        <f t="shared" si="7"/>
        <v>53170.322705730163</v>
      </c>
      <c r="X62" s="93">
        <f t="shared" si="8"/>
        <v>180</v>
      </c>
      <c r="Y62" s="94">
        <f t="shared" si="9"/>
        <v>53350.322705730163</v>
      </c>
    </row>
    <row r="63" spans="1:28" s="29" customFormat="1">
      <c r="A63" s="123">
        <v>13</v>
      </c>
      <c r="B63" s="1">
        <f>B61+7</f>
        <v>44318</v>
      </c>
      <c r="C63" s="24">
        <f>E61+G61-K61</f>
        <v>31673.690610979331</v>
      </c>
      <c r="D63" s="16">
        <f>(weekly_return*no_actual_accs)+(V15*no_shadow_accs)</f>
        <v>1321.6200618948583</v>
      </c>
      <c r="E63" s="21">
        <f>C63+D63</f>
        <v>32995.310672874191</v>
      </c>
      <c r="F63" s="106">
        <f>T15</f>
        <v>2.1855001406701322</v>
      </c>
      <c r="G63" s="28"/>
      <c r="H63" s="28"/>
      <c r="I63" s="21">
        <f>E63+G63-H63</f>
        <v>32995.310672874191</v>
      </c>
      <c r="J63" s="27"/>
      <c r="K63" s="27">
        <f>IF(E63&gt;C63,E63*0.013,0)</f>
        <v>428.93903874736446</v>
      </c>
      <c r="L63" s="25"/>
      <c r="M63" s="21">
        <f>M61+D63+G61</f>
        <v>51038.622031276704</v>
      </c>
      <c r="N63" s="34">
        <f>(M63-(C3+SUM(G3:G61)))/(C3+SUM(G3:G61))</f>
        <v>2.619760427750121</v>
      </c>
      <c r="O63" s="73"/>
      <c r="P63"/>
      <c r="Q63"/>
      <c r="R63"/>
      <c r="S63"/>
      <c r="T63" s="108"/>
      <c r="U63"/>
      <c r="V63"/>
      <c r="W63"/>
      <c r="X63"/>
      <c r="Y63"/>
      <c r="Z63" s="75"/>
    </row>
    <row r="64" spans="1:28" s="29" customFormat="1">
      <c r="A64" s="124"/>
      <c r="B64" s="1">
        <f>B63+7</f>
        <v>44325</v>
      </c>
      <c r="C64" s="24">
        <f>E63+G63-K63</f>
        <v>32566.371634126826</v>
      </c>
      <c r="D64" s="16">
        <f>(weekly_return*no_actual_accs)+(V16*no_shadow_accs)</f>
        <v>1374.4709781258393</v>
      </c>
      <c r="E64" s="25">
        <f>C64+D64</f>
        <v>33940.842612252665</v>
      </c>
      <c r="F64" s="106">
        <f>T16</f>
        <v>2.3056158593769078</v>
      </c>
      <c r="G64" s="28"/>
      <c r="H64" s="28"/>
      <c r="I64" s="25">
        <f>E64+G64-H64</f>
        <v>33940.842612252665</v>
      </c>
      <c r="J64" s="27"/>
      <c r="K64" s="27">
        <f>IF(E64&gt;C64,E64*0.013,0)</f>
        <v>441.23095395928465</v>
      </c>
      <c r="L64" s="25"/>
      <c r="M64" s="21">
        <f>M63+D64+G63</f>
        <v>52413.093009402546</v>
      </c>
      <c r="N64" s="34">
        <f>(M64-(C3+SUM(G3:G63)))/(C3+SUM(G3:G63))</f>
        <v>2.7172406389647197</v>
      </c>
      <c r="O64" s="73"/>
      <c r="P64"/>
      <c r="Q64"/>
      <c r="R64"/>
      <c r="S64"/>
      <c r="T64" s="108"/>
      <c r="U64"/>
      <c r="V64"/>
      <c r="W64"/>
      <c r="X64"/>
      <c r="Y64"/>
      <c r="Z64" s="75"/>
    </row>
    <row r="65" spans="1:26" s="29" customFormat="1">
      <c r="A65" s="124"/>
      <c r="B65" s="1">
        <f>B64+7</f>
        <v>44332</v>
      </c>
      <c r="C65" s="24">
        <f>E64+G64-K64</f>
        <v>33499.611658293383</v>
      </c>
      <c r="D65" s="16">
        <f>(weekly_return*no_actual_accs)+(V17*no_shadow_accs)</f>
        <v>1428.9829231526514</v>
      </c>
      <c r="E65" s="25">
        <f>C65+D65</f>
        <v>34928.594581446036</v>
      </c>
      <c r="F65" s="106">
        <f>T17</f>
        <v>2.4295066435287533</v>
      </c>
      <c r="G65" s="28"/>
      <c r="H65" s="28"/>
      <c r="I65" s="25">
        <f>E65+G65-H65</f>
        <v>34928.594581446036</v>
      </c>
      <c r="J65" s="27"/>
      <c r="K65" s="27">
        <f>IF(E65&gt;C65,E65*0.013,0)</f>
        <v>454.07172955879844</v>
      </c>
      <c r="L65" s="25"/>
      <c r="M65" s="21">
        <f>M64+D65+G64</f>
        <v>53842.075932555199</v>
      </c>
      <c r="N65" s="34">
        <f>(M65-(C3+SUM(G3:G64)))/(C3+SUM(G3:G64))</f>
        <v>2.8185869455712909</v>
      </c>
      <c r="O65" s="73"/>
      <c r="P65"/>
      <c r="Q65"/>
      <c r="R65"/>
      <c r="S65"/>
      <c r="T65" s="108"/>
      <c r="U65"/>
      <c r="V65"/>
      <c r="W65"/>
      <c r="X65"/>
      <c r="Y65"/>
      <c r="Z65" s="75"/>
    </row>
    <row r="66" spans="1:26" s="29" customFormat="1" ht="15.75" thickBot="1">
      <c r="A66" s="125"/>
      <c r="B66" s="6">
        <f>B65+7</f>
        <v>44339</v>
      </c>
      <c r="C66" s="24">
        <f>E65+G65-K65</f>
        <v>34474.522851887239</v>
      </c>
      <c r="D66" s="16">
        <f>(weekly_return*no_actual_accs)+(V18*no_shadow_accs)</f>
        <v>1485.2081007374493</v>
      </c>
      <c r="E66" s="25">
        <f>C66+D66</f>
        <v>35959.73095262469</v>
      </c>
      <c r="F66" s="106">
        <f>T18</f>
        <v>2.5572911380396572</v>
      </c>
      <c r="G66" s="30"/>
      <c r="H66" s="30"/>
      <c r="I66" s="25">
        <f>E66+G66-H66</f>
        <v>35959.73095262469</v>
      </c>
      <c r="J66" s="31"/>
      <c r="K66" s="27">
        <f>IF(E66&gt;C66,E66*0.013,0)</f>
        <v>467.47650238412092</v>
      </c>
      <c r="L66" s="25">
        <f>L61+SUM(K63:K66)</f>
        <v>3395.0295830520881</v>
      </c>
      <c r="M66" s="21">
        <f>M65+D66+G65</f>
        <v>55327.28403329265</v>
      </c>
      <c r="N66" s="34">
        <f>(M66-(C3+SUM(G3:G65)))/(C3+SUM(G3:G65))</f>
        <v>2.9239208534250105</v>
      </c>
      <c r="O66" s="73"/>
      <c r="P66"/>
      <c r="Q66"/>
      <c r="R66"/>
      <c r="S66"/>
      <c r="T66" s="108"/>
      <c r="U66"/>
      <c r="V66"/>
      <c r="W66"/>
      <c r="X66"/>
      <c r="Y66"/>
      <c r="Z66" s="75"/>
    </row>
    <row r="67" spans="1:26" ht="15.75" thickBot="1">
      <c r="A67" s="2"/>
      <c r="B67" s="2"/>
      <c r="C67" s="3"/>
      <c r="D67" s="18"/>
      <c r="E67" s="4"/>
      <c r="F67" s="105"/>
      <c r="G67" s="4"/>
      <c r="H67" s="4"/>
      <c r="I67" s="4"/>
      <c r="J67" s="5"/>
      <c r="K67" s="4"/>
      <c r="L67" s="4"/>
      <c r="M67" s="4"/>
      <c r="N67" s="35"/>
    </row>
    <row r="68" spans="1:26" s="29" customFormat="1">
      <c r="A68" s="123">
        <v>14</v>
      </c>
      <c r="B68" s="1">
        <f>B66+7</f>
        <v>44346</v>
      </c>
      <c r="C68" s="24">
        <f>E66+G66-K66</f>
        <v>35492.254450240573</v>
      </c>
      <c r="D68" s="16">
        <f>(weekly_return*no_actual_accs)+(V19*no_shadow_accs)</f>
        <v>1543.2003553320546</v>
      </c>
      <c r="E68" s="21">
        <f>C68+D68</f>
        <v>37035.454805572626</v>
      </c>
      <c r="F68" s="106">
        <f>T19</f>
        <v>2.6890917166637607</v>
      </c>
      <c r="G68" s="28"/>
      <c r="H68" s="28"/>
      <c r="I68" s="21">
        <f>E68+G68-H68</f>
        <v>37035.454805572626</v>
      </c>
      <c r="J68" s="27"/>
      <c r="K68" s="27">
        <f>IF(E68&gt;C68,E68*0.013,0)</f>
        <v>481.46091247244414</v>
      </c>
      <c r="L68" s="25"/>
      <c r="M68" s="21">
        <f>M66+D68+G66</f>
        <v>56870.484388624704</v>
      </c>
      <c r="N68" s="34">
        <f>(M68-(C3+SUM(G3:G66)))/(C3+SUM(G3:G66))</f>
        <v>3.0333676871365038</v>
      </c>
      <c r="O68" s="73"/>
      <c r="P68"/>
      <c r="Q68"/>
      <c r="R68"/>
      <c r="S68"/>
      <c r="T68" s="108"/>
      <c r="U68"/>
      <c r="V68"/>
      <c r="W68"/>
      <c r="X68"/>
      <c r="Y68"/>
      <c r="Z68" s="75"/>
    </row>
    <row r="69" spans="1:26" s="29" customFormat="1">
      <c r="A69" s="124"/>
      <c r="B69" s="1">
        <f>B68+7</f>
        <v>44353</v>
      </c>
      <c r="C69" s="24">
        <f>E68+G68-K68</f>
        <v>36553.993893100182</v>
      </c>
      <c r="D69" s="16">
        <f>(weekly_return*no_actual_accs)+(V20*no_shadow_accs)</f>
        <v>1603.0152236424906</v>
      </c>
      <c r="E69" s="25">
        <f>C69+D69</f>
        <v>38157.009116742673</v>
      </c>
      <c r="F69" s="106">
        <f>T20</f>
        <v>2.8250345991874788</v>
      </c>
      <c r="G69" s="28"/>
      <c r="H69" s="28"/>
      <c r="I69" s="25">
        <f>E69+G69-H69</f>
        <v>38157.009116742673</v>
      </c>
      <c r="J69" s="27"/>
      <c r="K69" s="27">
        <f>IF(E69&gt;C69,E69*0.013,0)</f>
        <v>496.0411185176547</v>
      </c>
      <c r="L69" s="25"/>
      <c r="M69" s="21">
        <f>M68+D69+G68</f>
        <v>58473.499612267195</v>
      </c>
      <c r="N69" s="34">
        <f>(M69-(C3+SUM(G3:G68)))/(C3+SUM(G3:G68))</f>
        <v>3.1470567100898719</v>
      </c>
      <c r="O69" s="73"/>
      <c r="P69"/>
      <c r="Q69"/>
      <c r="R69"/>
      <c r="S69"/>
      <c r="T69" s="108"/>
      <c r="U69"/>
      <c r="V69"/>
      <c r="W69"/>
      <c r="X69"/>
      <c r="Y69"/>
      <c r="Z69" s="75"/>
    </row>
    <row r="70" spans="1:26" s="29" customFormat="1">
      <c r="A70" s="124"/>
      <c r="B70" s="1">
        <f>B69+7</f>
        <v>44360</v>
      </c>
      <c r="C70" s="24">
        <f>E69+G69-K69</f>
        <v>37660.967998225016</v>
      </c>
      <c r="D70" s="16">
        <f>(weekly_return*no_actual_accs)+(V21*no_shadow_accs)</f>
        <v>1664.7099878141119</v>
      </c>
      <c r="E70" s="25">
        <f>C70+D70</f>
        <v>39325.677986039125</v>
      </c>
      <c r="F70" s="106">
        <f>T21</f>
        <v>2.9652499723047998</v>
      </c>
      <c r="G70" s="28"/>
      <c r="H70" s="28"/>
      <c r="I70" s="25">
        <f>E70+G70-H70</f>
        <v>39325.677986039125</v>
      </c>
      <c r="J70" s="27"/>
      <c r="K70" s="27">
        <f>IF(E70&gt;C70,E70*0.013,0)</f>
        <v>511.23381381850862</v>
      </c>
      <c r="L70" s="25"/>
      <c r="M70" s="21">
        <f>M69+D70+G69</f>
        <v>60138.209600081304</v>
      </c>
      <c r="N70" s="34">
        <f>(M70-(C3+SUM(G3:G69)))/(C3+SUM(G3:G69))</f>
        <v>3.2651212482327168</v>
      </c>
      <c r="O70" s="73"/>
      <c r="P70"/>
      <c r="Q70"/>
      <c r="R70"/>
      <c r="S70"/>
      <c r="T70" s="108"/>
      <c r="U70"/>
      <c r="V70"/>
      <c r="W70"/>
      <c r="X70"/>
      <c r="Y70"/>
      <c r="Z70" s="75"/>
    </row>
    <row r="71" spans="1:26" s="29" customFormat="1" ht="15.75" thickBot="1">
      <c r="A71" s="125"/>
      <c r="B71" s="6">
        <f>B70+7</f>
        <v>44367</v>
      </c>
      <c r="C71" s="24">
        <f>E70+G70-K70</f>
        <v>38814.444172220617</v>
      </c>
      <c r="D71" s="16">
        <f>(weekly_return*no_actual_accs)+(V22*no_shadow_accs)</f>
        <v>1728.3437302882696</v>
      </c>
      <c r="E71" s="25">
        <f>C71+D71</f>
        <v>40542.787902508884</v>
      </c>
      <c r="F71" s="106">
        <f>T22</f>
        <v>3.1098721142915218</v>
      </c>
      <c r="G71" s="30"/>
      <c r="H71" s="30"/>
      <c r="I71" s="25">
        <f>E71+G71-H71</f>
        <v>40542.787902508884</v>
      </c>
      <c r="J71" s="31"/>
      <c r="K71" s="27">
        <f>IF(E71&gt;C71,E71*0.013,0)</f>
        <v>527.05624273261549</v>
      </c>
      <c r="L71" s="25">
        <f>L66+SUM(K68:K71)</f>
        <v>5410.821670593311</v>
      </c>
      <c r="M71" s="21">
        <f>M70+D71+G70</f>
        <v>61866.55333036957</v>
      </c>
      <c r="N71" s="34">
        <f>(M71-(C3+SUM(G3:G70)))/(C3+SUM(G3:G70))</f>
        <v>3.3876988177567071</v>
      </c>
      <c r="O71" s="73"/>
      <c r="P71"/>
      <c r="Q71"/>
      <c r="R71"/>
      <c r="S71"/>
      <c r="T71" s="108"/>
      <c r="U71"/>
      <c r="V71"/>
      <c r="W71"/>
      <c r="X71"/>
      <c r="Y71"/>
      <c r="Z71" s="75"/>
    </row>
    <row r="72" spans="1:26" ht="15.75" thickBot="1">
      <c r="A72" s="2"/>
      <c r="B72" s="2"/>
      <c r="C72" s="3"/>
      <c r="D72" s="18"/>
      <c r="E72" s="4"/>
      <c r="F72" s="105"/>
      <c r="G72" s="4"/>
      <c r="H72" s="4"/>
      <c r="I72" s="4"/>
      <c r="J72" s="5"/>
      <c r="K72" s="4"/>
      <c r="L72" s="4"/>
      <c r="M72" s="4"/>
      <c r="N72" s="35"/>
    </row>
    <row r="73" spans="1:26" s="29" customFormat="1">
      <c r="A73" s="123">
        <v>15</v>
      </c>
      <c r="B73" s="1">
        <f>B71+7</f>
        <v>44374</v>
      </c>
      <c r="C73" s="24">
        <f>E71+G71-K71</f>
        <v>40015.731659776269</v>
      </c>
      <c r="D73" s="16">
        <f>(weekly_return*no_actual_accs)+(V23*no_shadow_accs)</f>
        <v>1793.9773903830437</v>
      </c>
      <c r="E73" s="21">
        <f>C73+D73</f>
        <v>41809.709050159312</v>
      </c>
      <c r="F73" s="106">
        <f>T23</f>
        <v>3.2590395235978264</v>
      </c>
      <c r="G73" s="28"/>
      <c r="H73" s="28"/>
      <c r="I73" s="21">
        <f>E73+G73-H73</f>
        <v>41809.709050159312</v>
      </c>
      <c r="J73" s="27"/>
      <c r="K73" s="27">
        <f>IF(E73&gt;C73,E73*0.013,0)</f>
        <v>543.52621765207107</v>
      </c>
      <c r="L73" s="25"/>
      <c r="M73" s="21">
        <f>M71+D73+G71</f>
        <v>63660.530720752613</v>
      </c>
      <c r="N73" s="34">
        <f>(M73-(C3+SUM(G3:G71)))/(C3+SUM(G3:G71))</f>
        <v>3.5149312567909656</v>
      </c>
      <c r="O73" s="73"/>
      <c r="P73"/>
      <c r="Q73"/>
      <c r="R73"/>
      <c r="S73"/>
      <c r="T73" s="108"/>
      <c r="U73"/>
      <c r="V73"/>
      <c r="W73"/>
      <c r="X73"/>
      <c r="Y73"/>
      <c r="Z73" s="75"/>
    </row>
    <row r="74" spans="1:26" s="29" customFormat="1">
      <c r="A74" s="124"/>
      <c r="B74" s="1">
        <f>B73+7</f>
        <v>44381</v>
      </c>
      <c r="C74" s="24">
        <f>E73+G73-K73</f>
        <v>41266.182832507242</v>
      </c>
      <c r="D74" s="16">
        <f>(weekly_return*no_actual_accs)+(V24*no_shadow_accs)</f>
        <v>1861.673822652225</v>
      </c>
      <c r="E74" s="25">
        <f>C74+D74</f>
        <v>43127.85665515947</v>
      </c>
      <c r="F74" s="106">
        <f>T24</f>
        <v>3.4128950514823293</v>
      </c>
      <c r="G74" s="28"/>
      <c r="H74" s="28"/>
      <c r="I74" s="25">
        <f>E74+G74-H74</f>
        <v>43127.85665515947</v>
      </c>
      <c r="J74" s="27"/>
      <c r="K74" s="27">
        <f>IF(E74&gt;C74,E74*0.013,0)</f>
        <v>560.66213651707312</v>
      </c>
      <c r="L74" s="25"/>
      <c r="M74" s="21">
        <f>M73+D74+G73</f>
        <v>65522.204543404841</v>
      </c>
      <c r="N74" s="34">
        <f>(M74-(C3+SUM(G3:G73)))/(C3+SUM(G3:G73))</f>
        <v>3.6469648612343861</v>
      </c>
      <c r="O74" s="73"/>
      <c r="P74"/>
      <c r="Q74"/>
      <c r="R74"/>
      <c r="S74"/>
      <c r="T74" s="108"/>
      <c r="U74"/>
      <c r="V74"/>
      <c r="W74"/>
      <c r="X74"/>
      <c r="Y74"/>
      <c r="Z74" s="75"/>
    </row>
    <row r="75" spans="1:26" s="29" customFormat="1">
      <c r="A75" s="124"/>
      <c r="B75" s="1">
        <f>B74+7</f>
        <v>44388</v>
      </c>
      <c r="C75" s="24">
        <f>E74+G74-K74</f>
        <v>42567.194518642398</v>
      </c>
      <c r="D75" s="16">
        <f>(weekly_return*no_actual_accs)+(V25*no_shadow_accs)</f>
        <v>1931.4978570784378</v>
      </c>
      <c r="E75" s="25">
        <f>C75+D75</f>
        <v>44498.692375720835</v>
      </c>
      <c r="F75" s="106">
        <f>T25</f>
        <v>3.5715860388146314</v>
      </c>
      <c r="G75" s="28"/>
      <c r="H75" s="28"/>
      <c r="I75" s="25">
        <f>E75+G75-H75</f>
        <v>44498.692375720835</v>
      </c>
      <c r="J75" s="27"/>
      <c r="K75" s="27">
        <f>IF(E75&gt;C75,E75*0.013,0)</f>
        <v>578.48300088437088</v>
      </c>
      <c r="L75" s="25"/>
      <c r="M75" s="21">
        <f>M74+D75+G74</f>
        <v>67453.702400483278</v>
      </c>
      <c r="N75" s="34">
        <f>(M75-(C3+SUM(G3:G74)))/(C3+SUM(G3:G74))</f>
        <v>3.7839505248569703</v>
      </c>
      <c r="O75" s="73"/>
      <c r="P75"/>
      <c r="Q75"/>
      <c r="R75"/>
      <c r="S75"/>
      <c r="T75" s="108"/>
      <c r="U75"/>
      <c r="V75"/>
      <c r="W75"/>
      <c r="X75"/>
      <c r="Y75"/>
      <c r="Z75" s="75"/>
    </row>
    <row r="76" spans="1:26" s="29" customFormat="1" ht="15.75" thickBot="1">
      <c r="A76" s="125"/>
      <c r="B76" s="6">
        <f>B75+7</f>
        <v>44395</v>
      </c>
      <c r="C76" s="24">
        <f>E75+G75-K75</f>
        <v>43920.209374836464</v>
      </c>
      <c r="D76" s="16">
        <f>(weekly_return*no_actual_accs)+(V26*no_shadow_accs)</f>
        <v>2003.516361158046</v>
      </c>
      <c r="E76" s="25">
        <f>C76+D76</f>
        <v>45923.725735994507</v>
      </c>
      <c r="F76" s="106">
        <f>T26</f>
        <v>3.7352644571773772</v>
      </c>
      <c r="G76" s="30"/>
      <c r="H76" s="30"/>
      <c r="I76" s="25">
        <f>E76+G76-H76</f>
        <v>45923.725735994507</v>
      </c>
      <c r="J76" s="31"/>
      <c r="K76" s="27">
        <f>IF(E76&gt;C76,E76*0.013,0)</f>
        <v>597.00843456792859</v>
      </c>
      <c r="L76" s="25">
        <f>L71+SUM(K73:K76)</f>
        <v>7690.5014602147548</v>
      </c>
      <c r="M76" s="21">
        <f>M75+D76+G75</f>
        <v>69457.218761641328</v>
      </c>
      <c r="N76" s="34">
        <f>(M76-(C3+SUM(G3:G75)))/(C3+SUM(G3:G75))</f>
        <v>3.9260438838043497</v>
      </c>
      <c r="O76" s="73"/>
      <c r="P76"/>
      <c r="Q76"/>
      <c r="R76"/>
      <c r="S76"/>
      <c r="T76" s="108"/>
      <c r="U76"/>
      <c r="V76"/>
      <c r="W76"/>
      <c r="X76"/>
      <c r="Y76"/>
      <c r="Z76" s="75"/>
    </row>
    <row r="77" spans="1:26" ht="15.75" thickBot="1">
      <c r="A77" s="2"/>
      <c r="B77" s="2"/>
      <c r="C77" s="3"/>
      <c r="D77" s="18"/>
      <c r="E77" s="4"/>
      <c r="F77" s="105"/>
      <c r="G77" s="4"/>
      <c r="H77" s="4"/>
      <c r="I77" s="4"/>
      <c r="J77" s="5"/>
      <c r="K77" s="4"/>
      <c r="L77" s="4"/>
      <c r="M77" s="4"/>
      <c r="N77" s="35"/>
    </row>
    <row r="78" spans="1:26" s="29" customFormat="1">
      <c r="A78" s="123">
        <v>16</v>
      </c>
      <c r="B78" s="1">
        <f>B76+7</f>
        <v>44402</v>
      </c>
      <c r="C78" s="24">
        <f>E76+G76-K76</f>
        <v>45326.717301426579</v>
      </c>
      <c r="D78" s="16">
        <f>(weekly_return*no_actual_accs)+(V27*no_shadow_accs)</f>
        <v>2077.7983039372984</v>
      </c>
      <c r="E78" s="21">
        <f>C78+D78</f>
        <v>47404.515605363878</v>
      </c>
      <c r="F78" s="106">
        <f>T27</f>
        <v>3.9040870544029516</v>
      </c>
      <c r="G78" s="28"/>
      <c r="H78" s="28"/>
      <c r="I78" s="21">
        <f>E78+G78-H78</f>
        <v>47404.515605363878</v>
      </c>
      <c r="J78" s="27"/>
      <c r="K78" s="27">
        <f>IF(E78&gt;C78,E78*0.013,0)</f>
        <v>616.25870286973043</v>
      </c>
      <c r="L78" s="25"/>
      <c r="M78" s="21">
        <f>M76+D78+G76</f>
        <v>71535.017065578621</v>
      </c>
      <c r="N78" s="34">
        <f>(M78-(C3+SUM(G3:G76)))/(C3+SUM(G3:G76))</f>
        <v>4.0734054656438738</v>
      </c>
      <c r="O78" s="73"/>
      <c r="P78"/>
      <c r="Q78"/>
      <c r="R78"/>
      <c r="S78"/>
      <c r="T78" s="108"/>
      <c r="U78"/>
      <c r="V78"/>
      <c r="W78"/>
      <c r="X78"/>
      <c r="Y78"/>
      <c r="Z78" s="75"/>
    </row>
    <row r="79" spans="1:26" s="29" customFormat="1">
      <c r="A79" s="124"/>
      <c r="B79" s="1">
        <f>B78+7</f>
        <v>44409</v>
      </c>
      <c r="C79" s="24">
        <f>E78+G78-K78</f>
        <v>46788.256902494148</v>
      </c>
      <c r="D79" s="16">
        <f>(weekly_return*no_actual_accs)+(V28*no_shadow_accs)</f>
        <v>2154.4148220610423</v>
      </c>
      <c r="E79" s="25">
        <f>C79+D79</f>
        <v>48942.671724555192</v>
      </c>
      <c r="F79" s="106">
        <f t="shared" ref="F79:F81" si="12">T28</f>
        <v>4.078215504684187</v>
      </c>
      <c r="G79" s="28"/>
      <c r="H79" s="28"/>
      <c r="I79" s="25">
        <f>E79+G79-H79</f>
        <v>48942.671724555192</v>
      </c>
      <c r="J79" s="27"/>
      <c r="K79" s="27">
        <f>IF(E79&gt;C79,E79*0.013,0)</f>
        <v>636.25473241921748</v>
      </c>
      <c r="L79" s="25"/>
      <c r="M79" s="21">
        <f>M78+D79+G78</f>
        <v>73689.431887639657</v>
      </c>
      <c r="N79" s="34">
        <f>(M79-(C3+SUM(G3:G78)))/(C3+SUM(G3:G78))</f>
        <v>4.2262008430950111</v>
      </c>
      <c r="O79" s="73"/>
      <c r="P79"/>
      <c r="Q79"/>
      <c r="R79"/>
      <c r="S79"/>
      <c r="T79" s="108"/>
      <c r="U79"/>
      <c r="V79"/>
      <c r="W79"/>
      <c r="X79"/>
      <c r="Y79"/>
      <c r="Z79" s="75"/>
    </row>
    <row r="80" spans="1:26" s="29" customFormat="1">
      <c r="A80" s="124"/>
      <c r="B80" s="1">
        <f>B79+7</f>
        <v>44416</v>
      </c>
      <c r="C80" s="24">
        <f>E79+G79-K79</f>
        <v>48306.416992135972</v>
      </c>
      <c r="D80" s="16">
        <f>(weekly_return*no_actual_accs)+(V29*no_shadow_accs)</f>
        <v>2233.4392878972467</v>
      </c>
      <c r="E80" s="25">
        <f>C80+D80</f>
        <v>50539.856280033215</v>
      </c>
      <c r="F80" s="106">
        <f t="shared" si="12"/>
        <v>4.2578165634028329</v>
      </c>
      <c r="G80" s="28"/>
      <c r="H80" s="28"/>
      <c r="I80" s="25">
        <f>E80+G80-H80</f>
        <v>50539.856280033215</v>
      </c>
      <c r="J80" s="27"/>
      <c r="K80" s="27">
        <f>IF(E80&gt;C80,E80*0.013,0)</f>
        <v>657.01813164043176</v>
      </c>
      <c r="L80" s="25"/>
      <c r="M80" s="21">
        <f>M79+D80+G79</f>
        <v>75922.8711755369</v>
      </c>
      <c r="N80" s="34">
        <f>(M80-(C3+SUM(G3:G79)))/(C3+SUM(G3:G79))</f>
        <v>4.3846007925912698</v>
      </c>
      <c r="O80" s="73"/>
      <c r="P80"/>
      <c r="Q80"/>
      <c r="R80"/>
      <c r="S80"/>
      <c r="T80" s="108"/>
      <c r="U80"/>
      <c r="V80"/>
      <c r="W80"/>
      <c r="X80"/>
      <c r="Y80"/>
      <c r="Z80" s="75"/>
    </row>
    <row r="81" spans="1:26" s="29" customFormat="1" ht="15.75" thickBot="1">
      <c r="A81" s="125"/>
      <c r="B81" s="6">
        <f>B80+7</f>
        <v>44423</v>
      </c>
      <c r="C81" s="24">
        <f>E80+G80-K80</f>
        <v>49882.838148392781</v>
      </c>
      <c r="D81" s="16">
        <f>(weekly_return*no_actual_accs)+(V30*no_shadow_accs)</f>
        <v>2314.9473798025883</v>
      </c>
      <c r="E81" s="25">
        <f>C81+D81</f>
        <v>52197.785528195367</v>
      </c>
      <c r="F81" s="106">
        <f t="shared" si="12"/>
        <v>4.4430622268240647</v>
      </c>
      <c r="G81" s="30"/>
      <c r="H81" s="30"/>
      <c r="I81" s="25">
        <f>E81+G81-H81</f>
        <v>52197.785528195367</v>
      </c>
      <c r="J81" s="31"/>
      <c r="K81" s="27">
        <f>IF(E81&gt;C81,E81*0.013,0)</f>
        <v>678.57121186653978</v>
      </c>
      <c r="L81" s="25">
        <f>L76+SUM(K78:K81)</f>
        <v>10278.604239010674</v>
      </c>
      <c r="M81" s="21">
        <f>M80+D81+G80</f>
        <v>78237.818555339487</v>
      </c>
      <c r="N81" s="34">
        <f>(M81-(C3+SUM(G3:G80)))/(C3+SUM(G3:G80))</f>
        <v>4.5487814578254957</v>
      </c>
      <c r="O81" s="73"/>
      <c r="P81"/>
      <c r="Q81"/>
      <c r="R81"/>
      <c r="S81"/>
      <c r="T81" s="108"/>
      <c r="U81"/>
      <c r="V81"/>
      <c r="W81"/>
      <c r="X81"/>
      <c r="Y81"/>
      <c r="Z81" s="75"/>
    </row>
    <row r="82" spans="1:26" ht="15.75" thickBot="1">
      <c r="A82" s="2"/>
      <c r="B82" s="2"/>
      <c r="C82" s="3"/>
      <c r="D82" s="18"/>
      <c r="E82" s="4"/>
      <c r="F82" s="105"/>
      <c r="G82" s="4"/>
      <c r="H82" s="4"/>
      <c r="I82" s="4"/>
      <c r="J82" s="5"/>
      <c r="K82" s="4"/>
      <c r="L82" s="4"/>
      <c r="M82" s="4"/>
      <c r="N82" s="35"/>
    </row>
    <row r="83" spans="1:26" s="29" customFormat="1">
      <c r="A83" s="123">
        <v>17</v>
      </c>
      <c r="B83" s="1">
        <f>B81+7</f>
        <v>44430</v>
      </c>
      <c r="C83" s="24">
        <f>E81+G81-K81</f>
        <v>51519.214316328827</v>
      </c>
      <c r="D83" s="16">
        <f>(weekly_return*no_actual_accs)+(V31*no_shadow_accs)</f>
        <v>2399.017154596384</v>
      </c>
      <c r="E83" s="21">
        <f>C83+D83</f>
        <v>53918.23147092521</v>
      </c>
      <c r="F83" s="106">
        <f>T31</f>
        <v>4.6341298968099638</v>
      </c>
      <c r="G83" s="28"/>
      <c r="H83" s="28"/>
      <c r="I83" s="21">
        <f>E83+G83-H83</f>
        <v>53918.23147092521</v>
      </c>
      <c r="J83" s="27"/>
      <c r="K83" s="27">
        <f>IF(E83&gt;C83,E83*0.013,0)</f>
        <v>700.93700912202769</v>
      </c>
      <c r="L83" s="25"/>
      <c r="M83" s="21">
        <f>M81+D83+G81</f>
        <v>80636.835709935869</v>
      </c>
      <c r="N83" s="34">
        <f>(M83-(C3+SUM(G3:G81)))/(C3+SUM(G3:G81))</f>
        <v>4.718924518435168</v>
      </c>
      <c r="O83" s="73"/>
      <c r="P83"/>
      <c r="Q83"/>
      <c r="R83"/>
      <c r="S83"/>
      <c r="T83" s="108"/>
      <c r="U83"/>
      <c r="V83"/>
      <c r="W83"/>
      <c r="X83"/>
      <c r="Y83"/>
      <c r="Z83" s="75"/>
    </row>
    <row r="84" spans="1:26" s="29" customFormat="1">
      <c r="A84" s="124"/>
      <c r="B84" s="1">
        <f>B83+7</f>
        <v>44437</v>
      </c>
      <c r="C84" s="24">
        <f>E83+G83-K83</f>
        <v>53217.294461803183</v>
      </c>
      <c r="D84" s="16">
        <f>(weekly_return*no_actual_accs)+(V32*no_shadow_accs)</f>
        <v>2485.7291223122706</v>
      </c>
      <c r="E84" s="25">
        <f>C84+D84</f>
        <v>55703.023584115457</v>
      </c>
      <c r="F84" s="106">
        <f t="shared" ref="F84:F86" si="13">T32</f>
        <v>4.8312025507097056</v>
      </c>
      <c r="G84" s="28"/>
      <c r="H84" s="28"/>
      <c r="I84" s="25">
        <f>E84+G84-H84</f>
        <v>55703.023584115457</v>
      </c>
      <c r="J84" s="27"/>
      <c r="K84" s="27">
        <f>IF(E84&gt;C84,E84*0.013,0)</f>
        <v>724.13930659350092</v>
      </c>
      <c r="L84" s="25"/>
      <c r="M84" s="21">
        <f>M83+D84+G83</f>
        <v>83122.564832248143</v>
      </c>
      <c r="N84" s="34">
        <f>(M84-(C3+SUM(G3:G83)))/(C3+SUM(G3:G83))</f>
        <v>4.8952173639892296</v>
      </c>
      <c r="O84" s="73"/>
      <c r="P84"/>
      <c r="Q84"/>
      <c r="R84"/>
      <c r="S84"/>
      <c r="T84" s="108"/>
      <c r="U84"/>
      <c r="V84"/>
      <c r="W84"/>
      <c r="X84"/>
      <c r="Y84"/>
      <c r="Z84" s="75"/>
    </row>
    <row r="85" spans="1:26" s="29" customFormat="1">
      <c r="A85" s="124"/>
      <c r="B85" s="1">
        <f>B84+7</f>
        <v>44444</v>
      </c>
      <c r="C85" s="24">
        <f>E84+G84-K84</f>
        <v>54978.884277521953</v>
      </c>
      <c r="D85" s="16">
        <f>(weekly_return*no_actual_accs)+(V33*no_shadow_accs)</f>
        <v>2575.1663232992278</v>
      </c>
      <c r="E85" s="25">
        <f>C85+D85</f>
        <v>57554.050600821181</v>
      </c>
      <c r="F85" s="106">
        <f t="shared" si="13"/>
        <v>5.0344689165891543</v>
      </c>
      <c r="G85" s="28"/>
      <c r="H85" s="28"/>
      <c r="I85" s="25">
        <f>E85+G85-H85</f>
        <v>57554.050600821181</v>
      </c>
      <c r="J85" s="27"/>
      <c r="K85" s="27">
        <f>IF(E85&gt;C85,E85*0.013,0)</f>
        <v>748.2026578106753</v>
      </c>
      <c r="L85" s="25"/>
      <c r="M85" s="21">
        <f>M84+D85+G84</f>
        <v>85697.731155547372</v>
      </c>
      <c r="N85" s="34">
        <f>(M85-(C3+SUM(G3:G84)))/(C3+SUM(G3:G84))</f>
        <v>5.0778532734430764</v>
      </c>
      <c r="O85" s="73"/>
      <c r="P85"/>
      <c r="Q85"/>
      <c r="R85"/>
      <c r="S85"/>
      <c r="T85" s="108"/>
      <c r="U85"/>
      <c r="V85"/>
      <c r="W85"/>
      <c r="X85"/>
      <c r="Y85"/>
      <c r="Z85" s="75"/>
    </row>
    <row r="86" spans="1:26" s="29" customFormat="1" ht="15.75" thickBot="1">
      <c r="A86" s="125"/>
      <c r="B86" s="6">
        <f>B85+7</f>
        <v>44451</v>
      </c>
      <c r="C86" s="24">
        <f>E85+G85-K85</f>
        <v>56805.847943010507</v>
      </c>
      <c r="D86" s="16">
        <f>(weekly_return*no_actual_accs)+(V34*no_shadow_accs)</f>
        <v>2667.414407745775</v>
      </c>
      <c r="E86" s="25">
        <f>C86+D86</f>
        <v>59473.262350756282</v>
      </c>
      <c r="F86" s="106">
        <f t="shared" si="13"/>
        <v>5.2441236539676703</v>
      </c>
      <c r="G86" s="30"/>
      <c r="H86" s="30"/>
      <c r="I86" s="25">
        <f>E86+G86-H86</f>
        <v>59473.262350756282</v>
      </c>
      <c r="J86" s="31"/>
      <c r="K86" s="27">
        <f>IF(E86&gt;C86,E86*0.013,0)</f>
        <v>773.15241055983165</v>
      </c>
      <c r="L86" s="25">
        <f>L81+SUM(K83:K86)</f>
        <v>13225.03562309671</v>
      </c>
      <c r="M86" s="21">
        <f>M85+D86+G85</f>
        <v>88365.145563293147</v>
      </c>
      <c r="N86" s="34">
        <f>(M86-(C3+SUM(G3:G85)))/(C3+SUM(G3:G85))</f>
        <v>5.2670316002335564</v>
      </c>
      <c r="O86" s="73"/>
      <c r="P86"/>
      <c r="Q86"/>
      <c r="R86"/>
      <c r="S86"/>
      <c r="T86" s="108"/>
      <c r="U86"/>
      <c r="V86"/>
      <c r="W86"/>
      <c r="X86"/>
      <c r="Y86"/>
      <c r="Z86" s="75"/>
    </row>
    <row r="87" spans="1:26" ht="15.75" thickBot="1">
      <c r="A87" s="2"/>
      <c r="B87" s="2"/>
      <c r="C87" s="3"/>
      <c r="D87" s="18"/>
      <c r="E87" s="4"/>
      <c r="F87" s="105"/>
      <c r="G87" s="4"/>
      <c r="H87" s="4"/>
      <c r="I87" s="4"/>
      <c r="J87" s="5"/>
      <c r="K87" s="4"/>
      <c r="L87" s="4"/>
      <c r="M87" s="4"/>
      <c r="N87" s="35"/>
    </row>
    <row r="88" spans="1:26" s="29" customFormat="1">
      <c r="A88" s="123">
        <v>18</v>
      </c>
      <c r="B88" s="1">
        <f>B86+7</f>
        <v>44458</v>
      </c>
      <c r="C88" s="24">
        <f>E86+G86-K86</f>
        <v>58700.109940196453</v>
      </c>
      <c r="D88" s="16">
        <f>(weekly_return*no_actual_accs)+(V35*no_shadow_accs)</f>
        <v>2762.5617177034997</v>
      </c>
      <c r="E88" s="21">
        <f>C88+D88</f>
        <v>61462.671657899955</v>
      </c>
      <c r="F88" s="106">
        <f>T35</f>
        <v>5.4603675402352261</v>
      </c>
      <c r="G88" s="28"/>
      <c r="H88" s="28"/>
      <c r="I88" s="21">
        <f>E88+G88-H88</f>
        <v>61462.671657899955</v>
      </c>
      <c r="J88" s="27"/>
      <c r="K88" s="27">
        <f>IF(E88&gt;C88,E88*0.013,0)</f>
        <v>799.01473155269935</v>
      </c>
      <c r="L88" s="25"/>
      <c r="M88" s="21">
        <f>M86+D88+G86</f>
        <v>91127.707280996648</v>
      </c>
      <c r="N88" s="34">
        <f>(M88-(C3+SUM(G3:G86)))/(C3+SUM(G3:G86))</f>
        <v>5.4629579631912515</v>
      </c>
      <c r="O88" s="73"/>
      <c r="P88"/>
      <c r="Q88"/>
      <c r="R88"/>
      <c r="S88"/>
      <c r="T88" s="108"/>
      <c r="U88"/>
      <c r="V88"/>
      <c r="W88"/>
      <c r="X88"/>
      <c r="Y88"/>
      <c r="Z88" s="75"/>
    </row>
    <row r="89" spans="1:26" s="29" customFormat="1">
      <c r="A89" s="124"/>
      <c r="B89" s="1">
        <f>B88+7</f>
        <v>44465</v>
      </c>
      <c r="C89" s="24">
        <f>E88+G88-K88</f>
        <v>60663.656926347256</v>
      </c>
      <c r="D89" s="16">
        <f>(weekly_return*no_actual_accs)+(V36*no_shadow_accs)</f>
        <v>2860.6993716884667</v>
      </c>
      <c r="E89" s="25">
        <f>C89+D89</f>
        <v>63524.356298035724</v>
      </c>
      <c r="F89" s="106">
        <f t="shared" ref="F89:F91" si="14">T36</f>
        <v>5.6834076629283334</v>
      </c>
      <c r="G89" s="28"/>
      <c r="H89" s="28"/>
      <c r="I89" s="25">
        <f>E89+G89-H89</f>
        <v>63524.356298035724</v>
      </c>
      <c r="J89" s="27"/>
      <c r="K89" s="27">
        <f>IF(E89&gt;C89,E89*0.013,0)</f>
        <v>825.81663187446441</v>
      </c>
      <c r="L89" s="25"/>
      <c r="M89" s="21">
        <f>M88+D89+G88</f>
        <v>93988.406652685109</v>
      </c>
      <c r="N89" s="34">
        <f>(M89-(C3+SUM(G3:G88)))/(C3+SUM(G3:G88))</f>
        <v>5.665844443452845</v>
      </c>
      <c r="O89" s="73"/>
      <c r="P89"/>
      <c r="Q89"/>
      <c r="R89"/>
      <c r="S89"/>
      <c r="T89" s="108"/>
      <c r="U89"/>
      <c r="V89"/>
      <c r="W89"/>
      <c r="X89"/>
      <c r="Y89"/>
      <c r="Z89" s="75"/>
    </row>
    <row r="90" spans="1:26" s="29" customFormat="1">
      <c r="A90" s="124"/>
      <c r="B90" s="1">
        <f>B89+7</f>
        <v>44472</v>
      </c>
      <c r="C90" s="24">
        <f>E89+G89-K89</f>
        <v>62698.539666161261</v>
      </c>
      <c r="D90" s="16">
        <f>(weekly_return*no_actual_accs)+(V37*no_shadow_accs)</f>
        <v>2961.9213519415325</v>
      </c>
      <c r="E90" s="25">
        <f>C90+D90</f>
        <v>65660.461018102797</v>
      </c>
      <c r="F90" s="106">
        <f t="shared" si="14"/>
        <v>5.9134576180489375</v>
      </c>
      <c r="G90" s="28"/>
      <c r="H90" s="28"/>
      <c r="I90" s="25">
        <f>E90+G90-H90</f>
        <v>65660.461018102797</v>
      </c>
      <c r="J90" s="27"/>
      <c r="K90" s="27">
        <f>IF(E90&gt;C90,E90*0.013,0)</f>
        <v>853.58599323533633</v>
      </c>
      <c r="L90" s="25"/>
      <c r="M90" s="21">
        <f>M89+D90+G89</f>
        <v>96950.328004626645</v>
      </c>
      <c r="N90" s="34">
        <f>(M90-(C3+SUM(G3:G89)))/(C3+SUM(G3:G89))</f>
        <v>5.8759097875621737</v>
      </c>
      <c r="O90" s="73"/>
      <c r="P90"/>
      <c r="Q90"/>
      <c r="R90"/>
      <c r="S90"/>
      <c r="T90" s="108"/>
      <c r="U90"/>
      <c r="V90"/>
      <c r="W90"/>
      <c r="X90"/>
      <c r="Y90"/>
      <c r="Z90" s="75"/>
    </row>
    <row r="91" spans="1:26" s="29" customFormat="1" ht="15.75" thickBot="1">
      <c r="A91" s="125"/>
      <c r="B91" s="6">
        <f>B90+7</f>
        <v>44479</v>
      </c>
      <c r="C91" s="24">
        <f>E90+G90-K90</f>
        <v>64806.875024867462</v>
      </c>
      <c r="D91" s="16">
        <f>(weekly_return*no_actual_accs)+(V38*no_shadow_accs)</f>
        <v>3066.3245944311234</v>
      </c>
      <c r="E91" s="25">
        <f>C91+D91</f>
        <v>67873.199619298583</v>
      </c>
      <c r="F91" s="106">
        <f t="shared" si="14"/>
        <v>6.1507377146161897</v>
      </c>
      <c r="G91" s="30"/>
      <c r="H91" s="30"/>
      <c r="I91" s="25">
        <f>E91+G91-H91</f>
        <v>67873.199619298583</v>
      </c>
      <c r="J91" s="31"/>
      <c r="K91" s="27">
        <f>IF(E91&gt;C91,E91*0.013,0)</f>
        <v>882.35159505088154</v>
      </c>
      <c r="L91" s="25">
        <f>L86+SUM(K88:K91)</f>
        <v>16585.804574810092</v>
      </c>
      <c r="M91" s="21">
        <f>M90+D91+G90</f>
        <v>100016.65259905776</v>
      </c>
      <c r="N91" s="34">
        <f>(M91-(C3+SUM(G3:G90)))/(C3+SUM(G3:G90))</f>
        <v>6.0933796169544516</v>
      </c>
      <c r="O91" s="73"/>
      <c r="P91"/>
      <c r="Q91"/>
      <c r="R91"/>
      <c r="S91"/>
      <c r="T91" s="108"/>
      <c r="U91"/>
      <c r="V91"/>
      <c r="W91"/>
      <c r="X91"/>
      <c r="Y91"/>
      <c r="Z91" s="75"/>
    </row>
    <row r="92" spans="1:26" ht="15.75" thickBot="1">
      <c r="A92" s="2"/>
      <c r="B92" s="2"/>
      <c r="C92" s="3"/>
      <c r="D92" s="18"/>
      <c r="E92" s="4"/>
      <c r="F92" s="105"/>
      <c r="G92" s="4"/>
      <c r="H92" s="4"/>
      <c r="I92" s="4"/>
      <c r="J92" s="5"/>
      <c r="K92" s="4"/>
      <c r="L92" s="4"/>
      <c r="M92" s="4"/>
      <c r="N92" s="35"/>
    </row>
    <row r="93" spans="1:26" s="29" customFormat="1">
      <c r="A93" s="123">
        <v>19</v>
      </c>
      <c r="B93" s="1">
        <f>B91+7</f>
        <v>44486</v>
      </c>
      <c r="C93" s="24">
        <f>E91+G91-K91</f>
        <v>66990.848024247694</v>
      </c>
      <c r="D93" s="16">
        <f>(weekly_return*no_actual_accs)+(V39*no_shadow_accs)</f>
        <v>3174.0090816846732</v>
      </c>
      <c r="E93" s="21">
        <f>C93+D93</f>
        <v>70164.857105932373</v>
      </c>
      <c r="F93" s="106">
        <f>T39</f>
        <v>6.3954751856469843</v>
      </c>
      <c r="G93" s="28"/>
      <c r="H93" s="28"/>
      <c r="I93" s="21">
        <f>E93+G93-H93</f>
        <v>70164.857105932373</v>
      </c>
      <c r="J93" s="27"/>
      <c r="K93" s="27">
        <f>IF(E93&gt;C93,E93*0.013,0)</f>
        <v>912.14314237712085</v>
      </c>
      <c r="L93" s="25"/>
      <c r="M93" s="21">
        <f>M91+D93+G91</f>
        <v>103190.66168074244</v>
      </c>
      <c r="N93" s="34">
        <f>(M93-(C3+SUM(G3:G91)))/(C3+SUM(G3:G91))</f>
        <v>6.3184866440242864</v>
      </c>
      <c r="O93" s="73"/>
      <c r="P93"/>
      <c r="Q93"/>
      <c r="R93"/>
      <c r="S93"/>
      <c r="T93" s="108"/>
      <c r="U93"/>
      <c r="V93"/>
      <c r="W93"/>
      <c r="X93"/>
      <c r="Y93"/>
      <c r="Z93" s="75"/>
    </row>
    <row r="94" spans="1:26" s="29" customFormat="1">
      <c r="A94" s="124"/>
      <c r="B94" s="1">
        <f>B93+7</f>
        <v>44493</v>
      </c>
      <c r="C94" s="24">
        <f>E93+G93-K93</f>
        <v>69252.713963555259</v>
      </c>
      <c r="D94" s="16">
        <f>(weekly_return*no_actual_accs)+(V40*no_shadow_accs)</f>
        <v>3285.07793853762</v>
      </c>
      <c r="E94" s="25">
        <f>C94+D94</f>
        <v>72537.791902092882</v>
      </c>
      <c r="F94" s="106">
        <f t="shared" ref="F94:F96" si="15">T40</f>
        <v>6.647904405767318</v>
      </c>
      <c r="G94" s="28"/>
      <c r="H94" s="28"/>
      <c r="I94" s="25">
        <f>E94+G94-H94</f>
        <v>72537.791902092882</v>
      </c>
      <c r="J94" s="27"/>
      <c r="K94" s="27">
        <f>IF(E94&gt;C94,E94*0.013,0)</f>
        <v>942.99129472720745</v>
      </c>
      <c r="L94" s="25"/>
      <c r="M94" s="21">
        <f>M93+D94+G93</f>
        <v>106475.73961928007</v>
      </c>
      <c r="N94" s="34">
        <f>(M94-(C3+SUM(G3:G93)))/(C3+SUM(G3:G93))</f>
        <v>6.5514708949844023</v>
      </c>
      <c r="O94" s="73"/>
      <c r="P94"/>
      <c r="Q94"/>
      <c r="R94"/>
      <c r="S94"/>
      <c r="T94" s="108"/>
      <c r="U94"/>
      <c r="V94"/>
      <c r="W94"/>
      <c r="X94"/>
      <c r="Y94"/>
      <c r="Z94" s="75"/>
    </row>
    <row r="95" spans="1:26" s="29" customFormat="1">
      <c r="A95" s="124"/>
      <c r="B95" s="1">
        <f>B94+7</f>
        <v>44500</v>
      </c>
      <c r="C95" s="24">
        <f>E94+G94-K94</f>
        <v>71594.800607365672</v>
      </c>
      <c r="D95" s="16">
        <f>(weekly_return*no_actual_accs)+(V41*no_shadow_accs)</f>
        <v>3399.6375308916595</v>
      </c>
      <c r="E95" s="25">
        <f>C95+D95</f>
        <v>74994.438138257334</v>
      </c>
      <c r="F95" s="106">
        <f t="shared" si="15"/>
        <v>6.9082671156628628</v>
      </c>
      <c r="G95" s="28"/>
      <c r="H95" s="28"/>
      <c r="I95" s="25">
        <f>E95+G95-H95</f>
        <v>74994.438138257334</v>
      </c>
      <c r="J95" s="27"/>
      <c r="K95" s="27">
        <f>IF(E95&gt;C95,E95*0.013,0)</f>
        <v>974.92769579734534</v>
      </c>
      <c r="L95" s="25"/>
      <c r="M95" s="21">
        <f>M94+D95+G94</f>
        <v>109875.37715017173</v>
      </c>
      <c r="N95" s="34">
        <f>(M95-(C3+SUM(G3:G94)))/(C3+SUM(G3:G94))</f>
        <v>6.7925799397284914</v>
      </c>
      <c r="O95" s="73"/>
      <c r="P95"/>
      <c r="Q95"/>
      <c r="R95"/>
      <c r="S95"/>
      <c r="T95" s="108"/>
      <c r="U95"/>
      <c r="V95"/>
      <c r="W95"/>
      <c r="X95"/>
      <c r="Y95"/>
      <c r="Z95" s="75"/>
    </row>
    <row r="96" spans="1:26" s="29" customFormat="1" ht="15.75" thickBot="1">
      <c r="A96" s="125"/>
      <c r="B96" s="6">
        <f>B95+7</f>
        <v>44507</v>
      </c>
      <c r="C96" s="24">
        <f>E95+G95-K95</f>
        <v>74019.510442459985</v>
      </c>
      <c r="D96" s="16">
        <f>(weekly_return*no_actual_accs)+(V42*no_shadow_accs)</f>
        <v>3517.7975675768262</v>
      </c>
      <c r="E96" s="25">
        <f>C96+D96</f>
        <v>77537.30801003681</v>
      </c>
      <c r="F96" s="106">
        <f t="shared" si="15"/>
        <v>7.1768126535836956</v>
      </c>
      <c r="G96" s="30"/>
      <c r="H96" s="30"/>
      <c r="I96" s="25">
        <f>E96+G96-H96</f>
        <v>77537.30801003681</v>
      </c>
      <c r="J96" s="31"/>
      <c r="K96" s="27">
        <f>IF(E96&gt;C96,E96*0.013,0)</f>
        <v>1007.9850041304785</v>
      </c>
      <c r="L96" s="25">
        <f>L91+SUM(K93:K96)</f>
        <v>20423.851711842246</v>
      </c>
      <c r="M96" s="21">
        <f>M95+D96+G95</f>
        <v>113393.17471774855</v>
      </c>
      <c r="N96" s="34">
        <f>(M96-(C3+SUM(G3:G95)))/(C3+SUM(G3:G95))</f>
        <v>7.042069128918337</v>
      </c>
      <c r="O96" s="73"/>
      <c r="P96"/>
      <c r="Q96"/>
      <c r="R96"/>
      <c r="S96"/>
      <c r="T96" s="108"/>
      <c r="U96"/>
      <c r="V96"/>
      <c r="W96"/>
      <c r="X96"/>
      <c r="Y96"/>
      <c r="Z96" s="75"/>
    </row>
    <row r="97" spans="1:26" ht="15.75" thickBot="1">
      <c r="A97" s="2"/>
      <c r="B97" s="2"/>
      <c r="C97" s="3"/>
      <c r="D97" s="18"/>
      <c r="E97" s="4"/>
      <c r="F97" s="105"/>
      <c r="G97" s="4"/>
      <c r="H97" s="4"/>
      <c r="I97" s="4"/>
      <c r="J97" s="5"/>
      <c r="K97" s="4"/>
      <c r="L97" s="4"/>
      <c r="M97" s="4"/>
      <c r="N97" s="35"/>
    </row>
    <row r="98" spans="1:26" s="29" customFormat="1">
      <c r="A98" s="123">
        <v>20</v>
      </c>
      <c r="B98" s="1">
        <f>B96+7</f>
        <v>44514</v>
      </c>
      <c r="C98" s="24">
        <f>E96+G96-K96</f>
        <v>76529.323005906335</v>
      </c>
      <c r="D98" s="16">
        <f>(weekly_return*no_actual_accs)+(V43*no_shadow_accs)</f>
        <v>3639.6712054149548</v>
      </c>
      <c r="E98" s="21">
        <f>C98+D98</f>
        <v>80168.994211321289</v>
      </c>
      <c r="F98" s="106">
        <f>T43</f>
        <v>7.4537981941248974</v>
      </c>
      <c r="G98" s="28"/>
      <c r="H98" s="28"/>
      <c r="I98" s="21">
        <f>E98+G98-H98</f>
        <v>80168.994211321289</v>
      </c>
      <c r="J98" s="27"/>
      <c r="K98" s="27">
        <f>IF(E98&gt;C98,E98*0.013,0)</f>
        <v>1042.1969247471768</v>
      </c>
      <c r="L98" s="25"/>
      <c r="M98" s="21">
        <f>M96+D98+G96</f>
        <v>117032.84592316351</v>
      </c>
      <c r="N98" s="34">
        <f>(M98-(C3+SUM(G3:G96)))/(C3+SUM(G3:G96))</f>
        <v>7.3002018385222343</v>
      </c>
      <c r="O98" s="73"/>
      <c r="P98"/>
      <c r="Q98"/>
      <c r="R98"/>
      <c r="S98"/>
      <c r="T98" s="108"/>
      <c r="U98"/>
      <c r="V98"/>
      <c r="W98"/>
      <c r="X98"/>
      <c r="Y98"/>
      <c r="Z98" s="75"/>
    </row>
    <row r="99" spans="1:26" s="29" customFormat="1">
      <c r="A99" s="124"/>
      <c r="B99" s="1">
        <f>B98+7</f>
        <v>44521</v>
      </c>
      <c r="C99" s="24">
        <f>E98+G98-K98</f>
        <v>79126.797286574118</v>
      </c>
      <c r="D99" s="16">
        <f>(weekly_return*no_actual_accs)+(V44*no_shadow_accs)</f>
        <v>3765.3751575851393</v>
      </c>
      <c r="E99" s="25">
        <f>C99+D99</f>
        <v>82892.172444159252</v>
      </c>
      <c r="F99" s="106">
        <f t="shared" ref="F99:F101" si="16">T44</f>
        <v>7.7394889945116798</v>
      </c>
      <c r="G99" s="28"/>
      <c r="H99" s="28"/>
      <c r="I99" s="25">
        <f>E99+G99-H99</f>
        <v>82892.172444159252</v>
      </c>
      <c r="J99" s="27"/>
      <c r="K99" s="27">
        <f>IF(E99&gt;C99,E99*0.013,0)</f>
        <v>1077.5982417740702</v>
      </c>
      <c r="L99" s="25"/>
      <c r="M99" s="21">
        <f>M98+D99+G98</f>
        <v>120798.22108074864</v>
      </c>
      <c r="N99" s="34">
        <f>(M99-(C3+SUM(G3:G98)))/(C3+SUM(G3:G98))</f>
        <v>7.5672497220389108</v>
      </c>
      <c r="O99" s="73"/>
      <c r="P99"/>
      <c r="Q99"/>
      <c r="R99"/>
      <c r="S99"/>
      <c r="T99" s="108"/>
      <c r="U99"/>
      <c r="V99"/>
      <c r="W99"/>
      <c r="X99"/>
      <c r="Y99"/>
      <c r="Z99" s="75"/>
    </row>
    <row r="100" spans="1:26" s="29" customFormat="1">
      <c r="A100" s="124"/>
      <c r="B100" s="1">
        <f>B99+7</f>
        <v>44528</v>
      </c>
      <c r="C100" s="24">
        <f>E99+G99-K99</f>
        <v>81814.574202385178</v>
      </c>
      <c r="D100" s="16">
        <f>(weekly_return*no_actual_accs)+(V45*no_shadow_accs)</f>
        <v>3895.0298053949582</v>
      </c>
      <c r="E100" s="25">
        <f>C100+D100</f>
        <v>85709.60400778013</v>
      </c>
      <c r="F100" s="106">
        <f t="shared" si="16"/>
        <v>8.0341586486249046</v>
      </c>
      <c r="G100" s="28"/>
      <c r="H100" s="28"/>
      <c r="I100" s="25">
        <f>E100+G100-H100</f>
        <v>85709.60400778013</v>
      </c>
      <c r="J100" s="27"/>
      <c r="K100" s="27">
        <f>IF(E100&gt;C100,E100*0.013,0)</f>
        <v>1114.2248521011416</v>
      </c>
      <c r="L100" s="25"/>
      <c r="M100" s="21">
        <f>M99+D100+G99</f>
        <v>124693.25088614359</v>
      </c>
      <c r="N100" s="34">
        <f>(M100-(C3+SUM(G3:G99)))/(C3+SUM(G3:G99))</f>
        <v>7.8434929706484819</v>
      </c>
      <c r="O100" s="73"/>
      <c r="P100"/>
      <c r="Q100"/>
      <c r="R100"/>
      <c r="S100"/>
      <c r="T100" s="108"/>
      <c r="U100"/>
      <c r="V100"/>
      <c r="W100"/>
      <c r="X100"/>
      <c r="Y100"/>
      <c r="Z100" s="75"/>
    </row>
    <row r="101" spans="1:26" s="29" customFormat="1" ht="15.75" thickBot="1">
      <c r="A101" s="125"/>
      <c r="B101" s="6">
        <f>B100+7</f>
        <v>44535</v>
      </c>
      <c r="C101" s="24">
        <f>E100+G100-K100</f>
        <v>84595.379155678995</v>
      </c>
      <c r="D101" s="16">
        <f>(weekly_return*no_actual_accs)+(V46*no_shadow_accs)</f>
        <v>4028.7593135645134</v>
      </c>
      <c r="E101" s="25">
        <f>C101+D101</f>
        <v>88624.138469243509</v>
      </c>
      <c r="F101" s="106">
        <f t="shared" si="16"/>
        <v>8.3380893490102572</v>
      </c>
      <c r="G101" s="30"/>
      <c r="H101" s="30"/>
      <c r="I101" s="25">
        <f>E101+G101-H101</f>
        <v>88624.138469243509</v>
      </c>
      <c r="J101" s="31"/>
      <c r="K101" s="27">
        <f>IF(E101&gt;C101,E101*0.013,0)</f>
        <v>1152.1138001001655</v>
      </c>
      <c r="L101" s="25">
        <f>L96+SUM(K98:K101)</f>
        <v>24809.985530564802</v>
      </c>
      <c r="M101" s="21">
        <f>M100+D101+G100</f>
        <v>128722.01019970811</v>
      </c>
      <c r="N101" s="34">
        <f>(M101-(C3+SUM(G3:G100)))/(C3+SUM(G3:G100))</f>
        <v>8.1292205815395828</v>
      </c>
      <c r="O101" s="73"/>
      <c r="P101"/>
      <c r="Q101"/>
      <c r="R101"/>
      <c r="S101"/>
      <c r="T101" s="108"/>
      <c r="U101"/>
      <c r="V101"/>
      <c r="W101"/>
      <c r="X101"/>
      <c r="Y101"/>
      <c r="Z101" s="75"/>
    </row>
    <row r="102" spans="1:26" ht="15.75" thickBot="1">
      <c r="A102" s="2"/>
      <c r="B102" s="2"/>
      <c r="C102" s="3"/>
      <c r="D102" s="18"/>
      <c r="E102" s="4"/>
      <c r="F102" s="105"/>
      <c r="G102" s="4"/>
      <c r="H102" s="4"/>
      <c r="I102" s="4"/>
      <c r="J102" s="5"/>
      <c r="K102" s="4"/>
      <c r="L102" s="4"/>
      <c r="M102" s="4"/>
      <c r="N102" s="35"/>
    </row>
    <row r="103" spans="1:26" s="29" customFormat="1">
      <c r="A103" s="123">
        <v>21</v>
      </c>
      <c r="B103" s="1">
        <f>B101+7</f>
        <v>44542</v>
      </c>
      <c r="C103" s="24">
        <f>E101+G101-K101</f>
        <v>87472.024669143342</v>
      </c>
      <c r="D103" s="16">
        <f>(weekly_return*no_actual_accs)+(V47*no_shadow_accs)</f>
        <v>4166.6917491336844</v>
      </c>
      <c r="E103" s="21">
        <f>C103+D103</f>
        <v>91638.716418277021</v>
      </c>
      <c r="F103" s="106">
        <f>T47</f>
        <v>8.6515721571220094</v>
      </c>
      <c r="G103" s="28"/>
      <c r="H103" s="28"/>
      <c r="I103" s="21">
        <f>E103+G103-H103</f>
        <v>91638.716418277021</v>
      </c>
      <c r="J103" s="26"/>
      <c r="K103" s="27">
        <f>IF(E103&gt;C103,E103*0.013,0)</f>
        <v>1191.3033134376012</v>
      </c>
      <c r="L103" s="25"/>
      <c r="M103" s="21">
        <f>M101+D103+G101</f>
        <v>132888.7019488418</v>
      </c>
      <c r="N103" s="34">
        <f>(M103-(C3+SUM(G3:G101)))/(C3+SUM(G3:G101))</f>
        <v>8.4247306346696309</v>
      </c>
      <c r="O103" s="73"/>
      <c r="P103"/>
      <c r="Q103"/>
      <c r="R103"/>
      <c r="S103"/>
      <c r="T103" s="108"/>
      <c r="U103"/>
      <c r="V103"/>
      <c r="W103"/>
      <c r="X103"/>
      <c r="Y103"/>
      <c r="Z103" s="75"/>
    </row>
    <row r="104" spans="1:26" s="29" customFormat="1">
      <c r="A104" s="124"/>
      <c r="B104" s="1">
        <f>B103+7</f>
        <v>44549</v>
      </c>
      <c r="C104" s="24">
        <f>E103+G103-K103</f>
        <v>90447.413104839419</v>
      </c>
      <c r="D104" s="16">
        <f>(weekly_return*no_actual_accs)+(V48*no_shadow_accs)</f>
        <v>4308.959204106457</v>
      </c>
      <c r="E104" s="25">
        <f>C104+D104</f>
        <v>94756.37230894588</v>
      </c>
      <c r="F104" s="106">
        <f t="shared" ref="F104:F106" si="17">T48</f>
        <v>8.9749072820601281</v>
      </c>
      <c r="G104" s="28"/>
      <c r="H104" s="28"/>
      <c r="I104" s="25">
        <f>E104+G104-H104</f>
        <v>94756.37230894588</v>
      </c>
      <c r="J104" s="26"/>
      <c r="K104" s="27">
        <f>IF(E104&gt;C104,E104*0.013,0)</f>
        <v>1231.8328400162964</v>
      </c>
      <c r="L104" s="25"/>
      <c r="M104" s="21">
        <f>M103+D104+G103</f>
        <v>137197.66115294825</v>
      </c>
      <c r="N104" s="34">
        <f>(M104-(C3+SUM(G3:G103)))/(C3+SUM(G3:G103))</f>
        <v>8.7303305782232794</v>
      </c>
      <c r="O104" s="73"/>
      <c r="P104"/>
      <c r="Q104"/>
      <c r="R104"/>
      <c r="S104"/>
      <c r="T104" s="108"/>
      <c r="U104"/>
      <c r="V104"/>
      <c r="W104"/>
      <c r="X104"/>
      <c r="Y104"/>
      <c r="Z104" s="75"/>
    </row>
    <row r="105" spans="1:26" s="29" customFormat="1">
      <c r="A105" s="124"/>
      <c r="B105" s="1">
        <f>B104+7</f>
        <v>44556</v>
      </c>
      <c r="C105" s="24">
        <f>E104+G104-K104</f>
        <v>93524.539468929579</v>
      </c>
      <c r="D105" s="16">
        <f>(weekly_return*no_actual_accs)+(V49*no_shadow_accs)</f>
        <v>4455.6979219498025</v>
      </c>
      <c r="E105" s="25">
        <f>C105+D105</f>
        <v>97980.237390879382</v>
      </c>
      <c r="F105" s="106">
        <f t="shared" si="17"/>
        <v>9.3084043680677322</v>
      </c>
      <c r="G105" s="28"/>
      <c r="H105" s="28"/>
      <c r="I105" s="25">
        <f>E105+G105-H105</f>
        <v>97980.237390879382</v>
      </c>
      <c r="J105" s="26"/>
      <c r="K105" s="27">
        <f>IF(E105&gt;C105,E105*0.013,0)</f>
        <v>1273.743086081432</v>
      </c>
      <c r="L105" s="25"/>
      <c r="M105" s="21">
        <f>M104+D105+G104</f>
        <v>141653.35907489806</v>
      </c>
      <c r="N105" s="34">
        <f>(M105-(C3+SUM(G3:G104)))/(C3+SUM(G3:G104))</f>
        <v>9.0463375230424159</v>
      </c>
      <c r="O105" s="73"/>
      <c r="P105"/>
      <c r="Q105"/>
      <c r="R105"/>
      <c r="S105"/>
      <c r="T105" s="108"/>
      <c r="U105"/>
      <c r="V105"/>
      <c r="W105"/>
      <c r="X105"/>
      <c r="Y105"/>
      <c r="Z105" s="75"/>
    </row>
    <row r="106" spans="1:26" s="29" customFormat="1" ht="15.75" thickBot="1">
      <c r="A106" s="125"/>
      <c r="B106" s="1">
        <f>B105+7</f>
        <v>44563</v>
      </c>
      <c r="C106" s="24">
        <f>E105+G105-K105</f>
        <v>96706.494304797947</v>
      </c>
      <c r="D106" s="16">
        <f>(weekly_return*no_actual_accs)+(V50*no_shadow_accs)</f>
        <v>4607.0484280682249</v>
      </c>
      <c r="E106" s="25">
        <f>C106+D106</f>
        <v>101313.54273286618</v>
      </c>
      <c r="F106" s="106">
        <f t="shared" si="17"/>
        <v>9.6523827910641469</v>
      </c>
      <c r="G106" s="28"/>
      <c r="H106" s="28"/>
      <c r="I106" s="25">
        <f>E106+G106-H106</f>
        <v>101313.54273286618</v>
      </c>
      <c r="J106" s="32"/>
      <c r="K106" s="27">
        <f>IF(E106&gt;C106,E106*0.013,0)</f>
        <v>1317.0760555272602</v>
      </c>
      <c r="L106" s="25">
        <f>L101+SUM(K103:K106)</f>
        <v>29823.940825627389</v>
      </c>
      <c r="M106" s="21">
        <f>M105+D106+G105</f>
        <v>146260.40750296629</v>
      </c>
      <c r="N106" s="34">
        <f>(M106-(C3+SUM(G3:G105)))/(C3+SUM(G3:G105))</f>
        <v>9.3730785463096655</v>
      </c>
      <c r="O106" s="73"/>
      <c r="P106"/>
      <c r="Q106"/>
      <c r="R106"/>
      <c r="S106"/>
      <c r="T106" s="108"/>
      <c r="U106"/>
      <c r="V106"/>
      <c r="W106"/>
      <c r="X106"/>
      <c r="Y106"/>
      <c r="Z106" s="75"/>
    </row>
    <row r="107" spans="1:26" ht="15.75" thickBot="1">
      <c r="A107" s="2"/>
      <c r="B107" s="2"/>
      <c r="C107" s="3"/>
      <c r="D107" s="18"/>
      <c r="E107" s="4"/>
      <c r="F107" s="105"/>
      <c r="G107" s="4"/>
      <c r="H107" s="4"/>
      <c r="I107" s="4"/>
      <c r="J107" s="5"/>
      <c r="K107" s="4"/>
      <c r="L107" s="4"/>
      <c r="M107" s="4"/>
      <c r="N107" s="35"/>
    </row>
    <row r="108" spans="1:26" s="29" customFormat="1">
      <c r="A108" s="123">
        <v>22</v>
      </c>
      <c r="B108" s="1">
        <f>B106+7</f>
        <v>44570</v>
      </c>
      <c r="C108" s="24">
        <f>E106+G106-K106</f>
        <v>99996.466677338918</v>
      </c>
      <c r="D108" s="16">
        <f>(weekly_return*no_actual_accs)+(V51*no_shadow_accs)</f>
        <v>4763.1556643789409</v>
      </c>
      <c r="E108" s="21">
        <f>C108+D108</f>
        <v>104759.62234171786</v>
      </c>
      <c r="F108" s="106">
        <f>T51</f>
        <v>10.007171964497592</v>
      </c>
      <c r="G108" s="28"/>
      <c r="H108" s="28"/>
      <c r="I108" s="21">
        <f>E108+G108-H108</f>
        <v>104759.62234171786</v>
      </c>
      <c r="J108" s="27"/>
      <c r="K108" s="27">
        <f>IF(E108&gt;C108,E108*0.013,0)</f>
        <v>1361.8750904423321</v>
      </c>
      <c r="L108" s="25"/>
      <c r="M108" s="21">
        <f>M106+D108+G106</f>
        <v>151023.56316734524</v>
      </c>
      <c r="N108" s="34">
        <f>(M108-(C3+SUM(G3:G106)))/(C3+SUM(G3:G106))</f>
        <v>9.7108910047762578</v>
      </c>
      <c r="O108" s="73"/>
      <c r="P108"/>
      <c r="Q108"/>
      <c r="R108"/>
      <c r="S108"/>
      <c r="T108" s="108"/>
      <c r="U108"/>
      <c r="V108"/>
      <c r="W108"/>
      <c r="X108"/>
      <c r="Y108"/>
      <c r="Z108" s="75"/>
    </row>
    <row r="109" spans="1:26" s="29" customFormat="1">
      <c r="A109" s="124"/>
      <c r="B109" s="1">
        <f>B108+7</f>
        <v>44577</v>
      </c>
      <c r="C109" s="24">
        <f>E108+G108-K108</f>
        <v>103397.74725127552</v>
      </c>
      <c r="D109" s="16">
        <f>(weekly_return*no_actual_accs)+(V52*no_shadow_accs)</f>
        <v>4924.1691281165649</v>
      </c>
      <c r="E109" s="25">
        <f>C109+D109</f>
        <v>108321.91637939209</v>
      </c>
      <c r="F109" s="106">
        <f t="shared" ref="F109:F111" si="18">T52</f>
        <v>10.373111654810375</v>
      </c>
      <c r="G109" s="28"/>
      <c r="H109" s="28"/>
      <c r="I109" s="25">
        <f>E109+G109-H109</f>
        <v>108321.91637939209</v>
      </c>
      <c r="J109" s="27"/>
      <c r="K109" s="27">
        <f>IF(E109&gt;C109,E109*0.013,0)</f>
        <v>1408.1849129320972</v>
      </c>
      <c r="L109" s="25"/>
      <c r="M109" s="21">
        <f>M108+D109+G108</f>
        <v>155947.73229546181</v>
      </c>
      <c r="N109" s="34">
        <f>(M109-(C3+SUM(G3:G108)))/(C3+SUM(G3:G108))</f>
        <v>10.060122857834171</v>
      </c>
      <c r="O109" s="73"/>
      <c r="P109"/>
      <c r="Q109"/>
      <c r="R109"/>
      <c r="S109"/>
      <c r="T109" s="108"/>
      <c r="U109"/>
      <c r="V109"/>
      <c r="W109"/>
      <c r="X109"/>
      <c r="Y109"/>
      <c r="Z109" s="75"/>
    </row>
    <row r="110" spans="1:26" s="29" customFormat="1">
      <c r="A110" s="124"/>
      <c r="B110" s="1">
        <f>B109+7</f>
        <v>44584</v>
      </c>
      <c r="C110" s="24">
        <f>E109+G109-K109</f>
        <v>106913.73146646</v>
      </c>
      <c r="D110" s="16">
        <f>(weekly_return*no_actual_accs)+(V53*no_shadow_accs)</f>
        <v>5090.2430150002283</v>
      </c>
      <c r="E110" s="25">
        <f>C110+D110</f>
        <v>112003.97448146023</v>
      </c>
      <c r="F110" s="106">
        <f t="shared" si="18"/>
        <v>10.750552306818701</v>
      </c>
      <c r="G110" s="28"/>
      <c r="H110" s="28"/>
      <c r="I110" s="25">
        <f>E110+G110-H110</f>
        <v>112003.97448146023</v>
      </c>
      <c r="J110" s="27"/>
      <c r="K110" s="27">
        <f>IF(E110&gt;C110,E110*0.013,0)</f>
        <v>1456.051668258983</v>
      </c>
      <c r="L110" s="25"/>
      <c r="M110" s="21">
        <f>M109+D110+G109</f>
        <v>161037.97531046203</v>
      </c>
      <c r="N110" s="34">
        <f>(M110-(C3+SUM(G3:G109)))/(C3+SUM(G3:G109))</f>
        <v>10.421133000741989</v>
      </c>
      <c r="O110" s="73"/>
      <c r="P110"/>
      <c r="Q110"/>
      <c r="R110"/>
      <c r="S110"/>
      <c r="T110" s="108"/>
      <c r="U110"/>
      <c r="V110"/>
      <c r="W110"/>
      <c r="X110"/>
      <c r="Y110"/>
      <c r="Z110" s="75"/>
    </row>
    <row r="111" spans="1:26" s="29" customFormat="1" ht="15.75" thickBot="1">
      <c r="A111" s="125"/>
      <c r="B111" s="6">
        <f>B110+7</f>
        <v>44591</v>
      </c>
      <c r="C111" s="24">
        <f>E110+G110-K110</f>
        <v>110547.92281320125</v>
      </c>
      <c r="D111" s="16">
        <f>(weekly_return*no_actual_accs)+(V54*no_shadow_accs)</f>
        <v>5261.5363669002354</v>
      </c>
      <c r="E111" s="25">
        <f>C111+D111</f>
        <v>115809.45918010149</v>
      </c>
      <c r="F111" s="106">
        <f t="shared" si="18"/>
        <v>11.139855379318716</v>
      </c>
      <c r="G111" s="30"/>
      <c r="H111" s="30"/>
      <c r="I111" s="25">
        <f>E111+G111-H111</f>
        <v>115809.45918010149</v>
      </c>
      <c r="J111" s="31"/>
      <c r="K111" s="27">
        <f>IF(E111&gt;C111,E111*0.013,0)</f>
        <v>1505.5229693413194</v>
      </c>
      <c r="L111" s="25">
        <f>L106+SUM(K108:K111)</f>
        <v>35555.575466602124</v>
      </c>
      <c r="M111" s="21">
        <f>M110+D111+G110</f>
        <v>166299.51167736226</v>
      </c>
      <c r="N111" s="34">
        <f>(M111-(C3+SUM(G3:G110)))/(C3+SUM(G3:G110))</f>
        <v>10.794291608323565</v>
      </c>
      <c r="O111" s="73"/>
      <c r="P111"/>
      <c r="Q111"/>
      <c r="R111"/>
      <c r="S111"/>
      <c r="T111" s="108"/>
      <c r="U111"/>
      <c r="V111"/>
      <c r="W111"/>
      <c r="X111"/>
      <c r="Y111"/>
      <c r="Z111" s="75"/>
    </row>
    <row r="112" spans="1:26" ht="15.75" thickBot="1">
      <c r="A112" s="2"/>
      <c r="B112" s="2"/>
      <c r="C112" s="3"/>
      <c r="D112" s="18"/>
      <c r="E112" s="4"/>
      <c r="F112" s="105"/>
      <c r="G112" s="4"/>
      <c r="H112" s="4"/>
      <c r="I112" s="4"/>
      <c r="J112" s="5"/>
      <c r="K112" s="4"/>
      <c r="L112" s="4"/>
      <c r="M112" s="4"/>
      <c r="N112" s="35"/>
    </row>
    <row r="113" spans="1:26" s="29" customFormat="1">
      <c r="A113" s="123">
        <v>23</v>
      </c>
      <c r="B113" s="1">
        <f>B111+7</f>
        <v>44598</v>
      </c>
      <c r="C113" s="24">
        <f>E111+G111-K111</f>
        <v>114303.93621076018</v>
      </c>
      <c r="D113" s="16">
        <f>(weekly_return*no_actual_accs)+(V55*no_shadow_accs)</f>
        <v>5438.2132241456711</v>
      </c>
      <c r="E113" s="21">
        <f>C113+D113</f>
        <v>119742.14943490585</v>
      </c>
      <c r="F113" s="106">
        <f>T55</f>
        <v>11.541393691240161</v>
      </c>
      <c r="G113" s="28"/>
      <c r="H113" s="28"/>
      <c r="I113" s="21">
        <f>E113+G113-H113</f>
        <v>119742.14943490585</v>
      </c>
      <c r="J113" s="27"/>
      <c r="K113" s="27">
        <f>IF(E113&gt;C113,E113*0.023,0)</f>
        <v>2754.0694370028345</v>
      </c>
      <c r="L113" s="25"/>
      <c r="M113" s="21">
        <f>M111+D113+G111</f>
        <v>171737.72490150793</v>
      </c>
      <c r="N113" s="34">
        <f>(M113-(C3+SUM(G3:G111)))/(C3+SUM(G3:G111))</f>
        <v>11.179980489468647</v>
      </c>
      <c r="O113" s="73"/>
      <c r="P113"/>
      <c r="Q113"/>
      <c r="R113"/>
      <c r="S113"/>
      <c r="T113" s="108"/>
      <c r="U113"/>
      <c r="V113"/>
      <c r="W113"/>
      <c r="X113"/>
      <c r="Y113"/>
      <c r="Z113" s="75"/>
    </row>
    <row r="114" spans="1:26" s="29" customFormat="1">
      <c r="A114" s="124"/>
      <c r="B114" s="1">
        <f>B113+7</f>
        <v>44605</v>
      </c>
      <c r="C114" s="24">
        <f>E113+G113-K113</f>
        <v>116988.07999790301</v>
      </c>
      <c r="D114" s="16">
        <f>(weekly_return*no_actual_accs)+(V56*no_shadow_accs)</f>
        <v>5620.4427826188203</v>
      </c>
      <c r="E114" s="25">
        <f>C114+D114</f>
        <v>122608.52278052183</v>
      </c>
      <c r="F114" s="106">
        <f t="shared" ref="F114:F116" si="19">T56</f>
        <v>11.955551778679137</v>
      </c>
      <c r="G114" s="28"/>
      <c r="H114" s="28"/>
      <c r="I114" s="25">
        <f>E114+G114-H114</f>
        <v>122608.52278052183</v>
      </c>
      <c r="J114" s="27"/>
      <c r="K114" s="27">
        <f>IF(E114&gt;C114,E114*0.023,0)</f>
        <v>2819.9960239520019</v>
      </c>
      <c r="L114" s="25"/>
      <c r="M114" s="21">
        <f>M113+D114+G113</f>
        <v>177358.16768412676</v>
      </c>
      <c r="N114" s="34">
        <f>(M114-(C3+SUM(G3:G113)))/(C3+SUM(G3:G113))</f>
        <v>11.578593452774948</v>
      </c>
      <c r="O114" s="73"/>
      <c r="P114"/>
      <c r="Q114"/>
      <c r="R114"/>
      <c r="S114"/>
      <c r="T114" s="108"/>
      <c r="U114"/>
      <c r="V114"/>
      <c r="W114"/>
      <c r="X114"/>
      <c r="Y114"/>
      <c r="Z114" s="75"/>
    </row>
    <row r="115" spans="1:26" s="29" customFormat="1">
      <c r="A115" s="124"/>
      <c r="B115" s="1">
        <f>B114+7</f>
        <v>44612</v>
      </c>
      <c r="C115" s="24">
        <f>E114+G114-K114</f>
        <v>119788.52675656983</v>
      </c>
      <c r="D115" s="16">
        <f>(weekly_return*no_actual_accs)+(V57*no_shadow_accs)</f>
        <v>5808.3995557868411</v>
      </c>
      <c r="E115" s="25">
        <f>C115+D115</f>
        <v>125596.92631235668</v>
      </c>
      <c r="F115" s="106">
        <f t="shared" si="19"/>
        <v>12.382726263151911</v>
      </c>
      <c r="G115" s="28"/>
      <c r="H115" s="28"/>
      <c r="I115" s="25">
        <f>E115+G115-H115</f>
        <v>125596.92631235668</v>
      </c>
      <c r="J115" s="27"/>
      <c r="K115" s="27">
        <f>IF(E115&gt;C115,E115*0.023,0)</f>
        <v>2888.7293051842034</v>
      </c>
      <c r="L115" s="25"/>
      <c r="M115" s="21">
        <f>M114+D115+G114</f>
        <v>183166.56723991359</v>
      </c>
      <c r="N115" s="34">
        <f>(M115-(C3+SUM(G3:G114)))/(C3+SUM(G3:G114))</f>
        <v>11.990536683681816</v>
      </c>
      <c r="O115" s="73"/>
      <c r="P115"/>
      <c r="Q115"/>
      <c r="R115"/>
      <c r="S115"/>
      <c r="T115" s="108"/>
      <c r="U115"/>
      <c r="V115"/>
      <c r="W115"/>
      <c r="X115"/>
      <c r="Y115"/>
      <c r="Z115" s="75"/>
    </row>
    <row r="116" spans="1:26" s="29" customFormat="1" ht="15.75" thickBot="1">
      <c r="A116" s="125"/>
      <c r="B116" s="6">
        <f>B115+7</f>
        <v>44619</v>
      </c>
      <c r="C116" s="24">
        <f>E115+G115-K115</f>
        <v>122708.19700717248</v>
      </c>
      <c r="D116" s="16">
        <f>(weekly_return*no_actual_accs)+(V58*no_shadow_accs)</f>
        <v>6002.263541825856</v>
      </c>
      <c r="E116" s="25">
        <f>C116+D116</f>
        <v>128710.46054899834</v>
      </c>
      <c r="F116" s="106">
        <f t="shared" si="19"/>
        <v>12.823326231422399</v>
      </c>
      <c r="G116" s="30"/>
      <c r="H116" s="30"/>
      <c r="I116" s="25">
        <f>E116+G116-H116</f>
        <v>128710.46054899834</v>
      </c>
      <c r="J116" s="31"/>
      <c r="K116" s="27">
        <f>IF(E116&gt;C116,E116*0.023,0)</f>
        <v>2960.3405926269616</v>
      </c>
      <c r="L116" s="25">
        <f>L111+SUM(K113:K116)</f>
        <v>46978.710825368122</v>
      </c>
      <c r="M116" s="21">
        <f>M115+D116+G115</f>
        <v>189168.83078173944</v>
      </c>
      <c r="N116" s="34">
        <f>(M116-(C3+SUM(G3:G115)))/(C3+SUM(G3:G115))</f>
        <v>12.416229133456698</v>
      </c>
      <c r="O116" s="73"/>
      <c r="P116"/>
      <c r="Q116"/>
      <c r="R116"/>
      <c r="S116"/>
      <c r="T116" s="108"/>
      <c r="U116"/>
      <c r="V116"/>
      <c r="W116"/>
      <c r="X116"/>
      <c r="Y116"/>
      <c r="Z116" s="75"/>
    </row>
    <row r="117" spans="1:26" ht="15.75" thickBot="1">
      <c r="A117" s="2"/>
      <c r="B117" s="2"/>
      <c r="C117" s="3"/>
      <c r="D117" s="18"/>
      <c r="E117" s="4"/>
      <c r="F117" s="105"/>
      <c r="G117" s="4"/>
      <c r="H117" s="4"/>
      <c r="I117" s="4"/>
      <c r="J117" s="5"/>
      <c r="K117" s="4"/>
      <c r="L117" s="4"/>
      <c r="M117" s="4"/>
      <c r="N117" s="35"/>
    </row>
    <row r="118" spans="1:26" s="29" customFormat="1">
      <c r="A118" s="123">
        <v>24</v>
      </c>
      <c r="B118" s="37">
        <f>B116+7</f>
        <v>44626</v>
      </c>
      <c r="C118" s="38">
        <f>E116+G116-K116</f>
        <v>125750.11995637137</v>
      </c>
      <c r="D118" s="39">
        <f>(weekly_return*no_actual_accs)+(V59*no_shadow_accs)</f>
        <v>6202.220395997525</v>
      </c>
      <c r="E118" s="40">
        <f>C118+D118</f>
        <v>131952.34035236889</v>
      </c>
      <c r="F118" s="109">
        <f>T59</f>
        <v>13.277773627267102</v>
      </c>
      <c r="G118" s="41"/>
      <c r="H118" s="41"/>
      <c r="I118" s="40">
        <f>E118+G118-H118</f>
        <v>131952.34035236889</v>
      </c>
      <c r="J118" s="42"/>
      <c r="K118" s="42">
        <f>IF(E118&gt;C118,E118*0.023,0)</f>
        <v>3034.9038281044845</v>
      </c>
      <c r="L118" s="43"/>
      <c r="M118" s="40">
        <f>M116+D118+G116</f>
        <v>195371.05117773695</v>
      </c>
      <c r="N118" s="47">
        <f>(M118-(C3+SUM(G3:G116)))/(C3+SUM(G3:G116))</f>
        <v>12.856102920406876</v>
      </c>
      <c r="O118" s="73"/>
      <c r="P118"/>
      <c r="Q118"/>
      <c r="R118"/>
      <c r="S118"/>
      <c r="T118" s="108"/>
      <c r="U118"/>
      <c r="V118"/>
      <c r="W118"/>
      <c r="X118"/>
      <c r="Y118"/>
      <c r="Z118" s="75"/>
    </row>
    <row r="119" spans="1:26" s="29" customFormat="1">
      <c r="A119" s="124"/>
      <c r="B119" s="1">
        <f>B118+7</f>
        <v>44633</v>
      </c>
      <c r="C119" s="24">
        <f>E118+G118-K118</f>
        <v>128917.43652426441</v>
      </c>
      <c r="D119" s="16">
        <f>(weekly_return*no_actual_accs)+(V60*no_shadow_accs)</f>
        <v>6408.4616084431618</v>
      </c>
      <c r="E119" s="25">
        <f>C119+D119</f>
        <v>135325.89813270757</v>
      </c>
      <c r="F119" s="106">
        <f t="shared" ref="F119:F121" si="20">T60</f>
        <v>13.74650365555264</v>
      </c>
      <c r="G119" s="28"/>
      <c r="H119" s="28"/>
      <c r="I119" s="25">
        <f>E119+G119-H119</f>
        <v>135325.89813270757</v>
      </c>
      <c r="J119" s="27"/>
      <c r="K119" s="27">
        <f>IF(E119&gt;C119,E119*0.023,0)</f>
        <v>3112.4956570522741</v>
      </c>
      <c r="L119" s="25"/>
      <c r="M119" s="21">
        <f>M118+D119+G118</f>
        <v>201779.51278618013</v>
      </c>
      <c r="N119" s="34">
        <f>(M119-(C3+SUM(G3:G118)))/(C3+SUM(G3:G118))</f>
        <v>13.310603743700719</v>
      </c>
      <c r="O119" s="73"/>
      <c r="P119"/>
      <c r="Q119"/>
      <c r="R119"/>
      <c r="S119"/>
      <c r="T119" s="108"/>
      <c r="U119"/>
      <c r="V119"/>
      <c r="W119"/>
      <c r="X119"/>
      <c r="Y119"/>
      <c r="Z119" s="75"/>
    </row>
    <row r="120" spans="1:26" s="29" customFormat="1">
      <c r="A120" s="124"/>
      <c r="B120" s="1">
        <f>B119+7</f>
        <v>44640</v>
      </c>
      <c r="C120" s="24">
        <f>E119+G119-K119</f>
        <v>132213.40247565531</v>
      </c>
      <c r="D120" s="16">
        <f>(weekly_return*no_actual_accs)+(V61*no_shadow_accs)</f>
        <v>6621.1846875656611</v>
      </c>
      <c r="E120" s="25">
        <f>C120+D120</f>
        <v>138834.58716322097</v>
      </c>
      <c r="F120" s="106">
        <f t="shared" si="20"/>
        <v>14.229965199012867</v>
      </c>
      <c r="G120" s="28"/>
      <c r="H120" s="28"/>
      <c r="I120" s="25">
        <f>E120+G120-H120</f>
        <v>138834.58716322097</v>
      </c>
      <c r="J120" s="27"/>
      <c r="K120" s="27">
        <f>IF(E120&gt;C120,E120*0.023,0)</f>
        <v>3193.1955047540823</v>
      </c>
      <c r="L120" s="25"/>
      <c r="M120" s="21">
        <f>M119+D120+G119</f>
        <v>208400.69747374579</v>
      </c>
      <c r="N120" s="34">
        <f>(M120-(C3+SUM(G3:G119)))/(C3+SUM(G3:G119))</f>
        <v>13.780191310194738</v>
      </c>
      <c r="O120" s="73"/>
      <c r="P120"/>
      <c r="Q120"/>
      <c r="R120"/>
      <c r="S120"/>
      <c r="T120" s="108"/>
      <c r="U120"/>
      <c r="V120"/>
      <c r="W120"/>
      <c r="X120"/>
      <c r="Y120"/>
      <c r="Z120" s="75"/>
    </row>
    <row r="121" spans="1:26" s="29" customFormat="1" ht="15.75" thickBot="1">
      <c r="A121" s="125"/>
      <c r="B121" s="6">
        <f>B120+7</f>
        <v>44647</v>
      </c>
      <c r="C121" s="44">
        <f>E120+G120-K120</f>
        <v>135641.39165846689</v>
      </c>
      <c r="D121" s="45">
        <f>(weekly_return*no_actual_accs)+(V62*no_shadow_accs)</f>
        <v>6840.5933491748683</v>
      </c>
      <c r="E121" s="46">
        <f>C121+D121</f>
        <v>142481.98500764175</v>
      </c>
      <c r="F121" s="107">
        <f t="shared" si="20"/>
        <v>14.7286212481247</v>
      </c>
      <c r="G121" s="30"/>
      <c r="H121" s="30"/>
      <c r="I121" s="46">
        <f>E121+G121-H121</f>
        <v>142481.98500764175</v>
      </c>
      <c r="J121" s="31"/>
      <c r="K121" s="31">
        <f>IF(E121&gt;C121,E121*0.023,0)</f>
        <v>3277.0856551757602</v>
      </c>
      <c r="L121" s="46">
        <f>L116+SUM(K118:K121)</f>
        <v>59596.391470454721</v>
      </c>
      <c r="M121" s="48">
        <f>M120+D121+G120</f>
        <v>215241.29082292065</v>
      </c>
      <c r="N121" s="49">
        <f>(M121-(C3+SUM(G3:G120)))/(C3+SUM(G3:G120))</f>
        <v>14.265339774675223</v>
      </c>
      <c r="O121" s="73"/>
      <c r="P121"/>
      <c r="Q121"/>
      <c r="R121"/>
      <c r="S121"/>
      <c r="T121" s="108"/>
      <c r="U121"/>
      <c r="V121"/>
      <c r="W121"/>
      <c r="X121"/>
      <c r="Y121"/>
      <c r="Z121" s="75"/>
    </row>
  </sheetData>
  <mergeCells count="26">
    <mergeCell ref="A113:A116"/>
    <mergeCell ref="A118:A121"/>
    <mergeCell ref="A83:A86"/>
    <mergeCell ref="A88:A91"/>
    <mergeCell ref="A93:A96"/>
    <mergeCell ref="A98:A101"/>
    <mergeCell ref="A103:A106"/>
    <mergeCell ref="A108:A111"/>
    <mergeCell ref="A78:A81"/>
    <mergeCell ref="A23:A26"/>
    <mergeCell ref="A28:A31"/>
    <mergeCell ref="A33:A36"/>
    <mergeCell ref="A38:A41"/>
    <mergeCell ref="A43:A46"/>
    <mergeCell ref="A48:A51"/>
    <mergeCell ref="A53:A56"/>
    <mergeCell ref="A58:A61"/>
    <mergeCell ref="A63:A66"/>
    <mergeCell ref="A68:A71"/>
    <mergeCell ref="A73:A76"/>
    <mergeCell ref="A18:A21"/>
    <mergeCell ref="O1:S1"/>
    <mergeCell ref="T1:Y1"/>
    <mergeCell ref="A3:A6"/>
    <mergeCell ref="A8:A11"/>
    <mergeCell ref="A13:A16"/>
  </mergeCells>
  <pageMargins left="0.7" right="0.7" top="0.75" bottom="0.75" header="0.3" footer="0.3"/>
  <pageSetup paperSize="9" orientation="portrait" horizontalDpi="4294967293" verticalDpi="300" r:id="rId1"/>
  <ignoredErrors>
    <ignoredError sqref="X3:X62" formula="1"/>
  </ignoredError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19B28-B30E-4B23-A4F3-C14C99514131}">
  <dimension ref="A1:H127"/>
  <sheetViews>
    <sheetView topLeftCell="A31" zoomScaleNormal="100" workbookViewId="0">
      <selection activeCell="C46" sqref="C46"/>
    </sheetView>
  </sheetViews>
  <sheetFormatPr defaultRowHeight="15"/>
  <cols>
    <col min="1" max="1" width="5.5703125" style="7" bestFit="1" customWidth="1"/>
    <col min="2" max="2" width="9.7109375" style="7" bestFit="1" customWidth="1"/>
    <col min="3" max="4" width="9.5703125" style="7" bestFit="1" customWidth="1"/>
    <col min="5" max="5" width="8.140625" style="7" bestFit="1" customWidth="1"/>
    <col min="6" max="6" width="6.85546875" style="7" bestFit="1" customWidth="1"/>
    <col min="7" max="7" width="7.5703125" style="7" bestFit="1" customWidth="1"/>
    <col min="8" max="8" width="9.5703125" style="7" bestFit="1" customWidth="1"/>
    <col min="9" max="16384" width="9.140625" style="7"/>
  </cols>
  <sheetData>
    <row r="1" spans="1:8" ht="15.75" thickBot="1">
      <c r="A1" s="8" t="s">
        <v>29</v>
      </c>
      <c r="B1" s="8" t="s">
        <v>0</v>
      </c>
      <c r="C1" s="9" t="s">
        <v>28</v>
      </c>
      <c r="D1" s="10" t="s">
        <v>27</v>
      </c>
      <c r="E1" s="10" t="s">
        <v>27</v>
      </c>
      <c r="F1" s="10" t="s">
        <v>1</v>
      </c>
      <c r="G1" s="10" t="s">
        <v>1</v>
      </c>
      <c r="H1" s="11" t="s">
        <v>25</v>
      </c>
    </row>
    <row r="2" spans="1:8" ht="15.75" thickBot="1">
      <c r="A2" s="8" t="s">
        <v>3</v>
      </c>
      <c r="B2" s="8" t="s">
        <v>2</v>
      </c>
      <c r="C2" s="12" t="s">
        <v>26</v>
      </c>
      <c r="D2" s="13" t="s">
        <v>26</v>
      </c>
      <c r="E2" s="13" t="s">
        <v>25</v>
      </c>
      <c r="F2" s="13" t="s">
        <v>24</v>
      </c>
      <c r="G2" s="13" t="s">
        <v>23</v>
      </c>
      <c r="H2" s="11" t="s">
        <v>22</v>
      </c>
    </row>
    <row r="3" spans="1:8">
      <c r="A3" s="128">
        <v>1</v>
      </c>
      <c r="B3" s="14">
        <v>43982</v>
      </c>
      <c r="C3" s="69">
        <v>10500</v>
      </c>
      <c r="D3" s="64">
        <f>C3+E3</f>
        <v>11300</v>
      </c>
      <c r="E3" s="64">
        <v>800</v>
      </c>
      <c r="F3" s="63"/>
      <c r="G3" s="63"/>
      <c r="H3" s="63">
        <f>D3+E3</f>
        <v>12100</v>
      </c>
    </row>
    <row r="4" spans="1:8">
      <c r="A4" s="126"/>
      <c r="B4" s="67">
        <f>B3+7</f>
        <v>43989</v>
      </c>
      <c r="C4" s="64">
        <f>D3+F3-G3</f>
        <v>11300</v>
      </c>
      <c r="D4" s="64">
        <f>C4+E4</f>
        <v>12100</v>
      </c>
      <c r="E4" s="64">
        <v>800</v>
      </c>
      <c r="F4" s="63"/>
      <c r="G4" s="63"/>
      <c r="H4" s="63">
        <f>D4+E4</f>
        <v>12900</v>
      </c>
    </row>
    <row r="5" spans="1:8">
      <c r="A5" s="126"/>
      <c r="B5" s="67">
        <f>B4+7</f>
        <v>43996</v>
      </c>
      <c r="C5" s="64">
        <f>D4+F4-G4</f>
        <v>12100</v>
      </c>
      <c r="D5" s="64">
        <f>C5+E5</f>
        <v>12900</v>
      </c>
      <c r="E5" s="64">
        <v>800</v>
      </c>
      <c r="F5" s="63"/>
      <c r="G5" s="63"/>
      <c r="H5" s="63">
        <f>D5+E5</f>
        <v>13700</v>
      </c>
    </row>
    <row r="6" spans="1:8" ht="15.75" thickBot="1">
      <c r="A6" s="127"/>
      <c r="B6" s="67">
        <f>B5+7</f>
        <v>44003</v>
      </c>
      <c r="C6" s="64">
        <f>D5+F5-G5</f>
        <v>12900</v>
      </c>
      <c r="D6" s="64">
        <f>C6+E6</f>
        <v>13700</v>
      </c>
      <c r="E6" s="64">
        <v>800</v>
      </c>
      <c r="F6" s="63"/>
      <c r="G6" s="63"/>
      <c r="H6" s="63">
        <f>D6+E6</f>
        <v>14500</v>
      </c>
    </row>
    <row r="7" spans="1:8" ht="15.75" thickBot="1">
      <c r="A7" s="62"/>
      <c r="B7" s="62"/>
      <c r="C7" s="61"/>
      <c r="D7" s="60"/>
      <c r="E7" s="60"/>
      <c r="F7" s="60"/>
      <c r="G7" s="59"/>
      <c r="H7" s="58"/>
    </row>
    <row r="8" spans="1:8">
      <c r="A8" s="128">
        <v>2</v>
      </c>
      <c r="B8" s="67">
        <f>B6+7</f>
        <v>44010</v>
      </c>
      <c r="C8" s="65">
        <f>D6+F6-G6</f>
        <v>13700</v>
      </c>
      <c r="D8" s="64">
        <f>C8+E8</f>
        <v>14500</v>
      </c>
      <c r="E8" s="64">
        <v>800</v>
      </c>
      <c r="F8" s="63"/>
      <c r="G8" s="63"/>
      <c r="H8" s="63">
        <f>D8+E8</f>
        <v>15300</v>
      </c>
    </row>
    <row r="9" spans="1:8">
      <c r="A9" s="126"/>
      <c r="B9" s="67">
        <f>B8+7</f>
        <v>44017</v>
      </c>
      <c r="C9" s="65">
        <f>D8+F8-G8</f>
        <v>14500</v>
      </c>
      <c r="D9" s="64">
        <f>C9+E9</f>
        <v>15300</v>
      </c>
      <c r="E9" s="64">
        <v>800</v>
      </c>
      <c r="F9" s="63"/>
      <c r="G9" s="63"/>
      <c r="H9" s="63">
        <f>D9+E9</f>
        <v>16100</v>
      </c>
    </row>
    <row r="10" spans="1:8">
      <c r="A10" s="126"/>
      <c r="B10" s="67">
        <f>B9+7</f>
        <v>44024</v>
      </c>
      <c r="C10" s="65">
        <f>D9+F9-G9</f>
        <v>15300</v>
      </c>
      <c r="D10" s="64">
        <f>C10+E10</f>
        <v>16100</v>
      </c>
      <c r="E10" s="64">
        <v>800</v>
      </c>
      <c r="F10" s="63"/>
      <c r="G10" s="63"/>
      <c r="H10" s="63">
        <f>D10+E10</f>
        <v>16900</v>
      </c>
    </row>
    <row r="11" spans="1:8" ht="15.75" thickBot="1">
      <c r="A11" s="127"/>
      <c r="B11" s="67">
        <f>B10+7</f>
        <v>44031</v>
      </c>
      <c r="C11" s="65">
        <f>D10+F10-G10</f>
        <v>16100</v>
      </c>
      <c r="D11" s="64">
        <f>C11+E11</f>
        <v>16900</v>
      </c>
      <c r="E11" s="64">
        <v>800</v>
      </c>
      <c r="F11" s="63"/>
      <c r="G11" s="63"/>
      <c r="H11" s="63">
        <f>D11+E11</f>
        <v>17700</v>
      </c>
    </row>
    <row r="12" spans="1:8" ht="15.75" thickBot="1">
      <c r="A12" s="62"/>
      <c r="B12" s="62"/>
      <c r="C12" s="61"/>
      <c r="D12" s="60"/>
      <c r="E12" s="60"/>
      <c r="F12" s="60"/>
      <c r="G12" s="59"/>
      <c r="H12" s="58"/>
    </row>
    <row r="13" spans="1:8">
      <c r="A13" s="128">
        <v>3</v>
      </c>
      <c r="B13" s="67">
        <f>B11+7</f>
        <v>44038</v>
      </c>
      <c r="C13" s="65">
        <f>D11+F11-G11</f>
        <v>16900</v>
      </c>
      <c r="D13" s="64">
        <f>C13+E13</f>
        <v>17900</v>
      </c>
      <c r="E13" s="64">
        <v>1000</v>
      </c>
      <c r="F13" s="63"/>
      <c r="G13" s="63"/>
      <c r="H13" s="63">
        <f>D13+E13</f>
        <v>18900</v>
      </c>
    </row>
    <row r="14" spans="1:8">
      <c r="A14" s="126"/>
      <c r="B14" s="67">
        <f>B13+7</f>
        <v>44045</v>
      </c>
      <c r="C14" s="65">
        <f>D13+F13-G13</f>
        <v>17900</v>
      </c>
      <c r="D14" s="64">
        <f>C14+E14</f>
        <v>18900</v>
      </c>
      <c r="E14" s="64">
        <v>1000</v>
      </c>
      <c r="F14" s="63"/>
      <c r="G14" s="63"/>
      <c r="H14" s="63">
        <f>D14+E14</f>
        <v>19900</v>
      </c>
    </row>
    <row r="15" spans="1:8">
      <c r="A15" s="126"/>
      <c r="B15" s="67">
        <f>B14+7</f>
        <v>44052</v>
      </c>
      <c r="C15" s="65">
        <f>D14+F14-G14</f>
        <v>18900</v>
      </c>
      <c r="D15" s="64">
        <f>C15+E15</f>
        <v>19900</v>
      </c>
      <c r="E15" s="64">
        <v>1000</v>
      </c>
      <c r="F15" s="63"/>
      <c r="G15" s="63"/>
      <c r="H15" s="63">
        <f>D15+E15</f>
        <v>20900</v>
      </c>
    </row>
    <row r="16" spans="1:8" ht="15.75" thickBot="1">
      <c r="A16" s="127"/>
      <c r="B16" s="67">
        <f>B15+7</f>
        <v>44059</v>
      </c>
      <c r="C16" s="65">
        <f>D15+F15-G15</f>
        <v>19900</v>
      </c>
      <c r="D16" s="64">
        <f>C16+E16</f>
        <v>20900</v>
      </c>
      <c r="E16" s="64">
        <v>1000</v>
      </c>
      <c r="F16" s="63"/>
      <c r="G16" s="63"/>
      <c r="H16" s="63">
        <f>D16+E16</f>
        <v>21900</v>
      </c>
    </row>
    <row r="17" spans="1:8" ht="15.75" thickBot="1">
      <c r="A17" s="62"/>
      <c r="B17" s="62"/>
      <c r="C17" s="61"/>
      <c r="D17" s="60"/>
      <c r="E17" s="60"/>
      <c r="F17" s="60"/>
      <c r="G17" s="59"/>
      <c r="H17" s="58"/>
    </row>
    <row r="18" spans="1:8">
      <c r="A18" s="128">
        <v>4</v>
      </c>
      <c r="B18" s="67">
        <f>B16+7</f>
        <v>44066</v>
      </c>
      <c r="C18" s="65">
        <f>D16+F16-G16</f>
        <v>20900</v>
      </c>
      <c r="D18" s="64">
        <f>C18+E18</f>
        <v>22100</v>
      </c>
      <c r="E18" s="64">
        <v>1200</v>
      </c>
      <c r="F18" s="63"/>
      <c r="G18" s="63"/>
      <c r="H18" s="63">
        <f>D18+E18</f>
        <v>23300</v>
      </c>
    </row>
    <row r="19" spans="1:8">
      <c r="A19" s="126"/>
      <c r="B19" s="67">
        <f>B18+7</f>
        <v>44073</v>
      </c>
      <c r="C19" s="64">
        <f>D18+F18-G18</f>
        <v>22100</v>
      </c>
      <c r="D19" s="64">
        <f>C19+E19</f>
        <v>23300</v>
      </c>
      <c r="E19" s="64">
        <v>1200</v>
      </c>
      <c r="F19" s="63"/>
      <c r="G19" s="63"/>
      <c r="H19" s="63">
        <f>D19+E19</f>
        <v>24500</v>
      </c>
    </row>
    <row r="20" spans="1:8">
      <c r="A20" s="126"/>
      <c r="B20" s="67">
        <f>B19+7</f>
        <v>44080</v>
      </c>
      <c r="C20" s="64">
        <f>D19+F19-G19</f>
        <v>23300</v>
      </c>
      <c r="D20" s="64">
        <f>C20+E20</f>
        <v>24700</v>
      </c>
      <c r="E20" s="64">
        <v>1400</v>
      </c>
      <c r="F20" s="63"/>
      <c r="G20" s="63"/>
      <c r="H20" s="63">
        <f>D20+E20</f>
        <v>26100</v>
      </c>
    </row>
    <row r="21" spans="1:8" ht="15.75" thickBot="1">
      <c r="A21" s="127"/>
      <c r="B21" s="67">
        <f>B20+7</f>
        <v>44087</v>
      </c>
      <c r="C21" s="64">
        <f>D20+F20-G20</f>
        <v>24700</v>
      </c>
      <c r="D21" s="64">
        <f>C21+E21</f>
        <v>26100</v>
      </c>
      <c r="E21" s="64">
        <v>1400</v>
      </c>
      <c r="F21" s="63"/>
      <c r="G21" s="63"/>
      <c r="H21" s="63">
        <f>D21+E21</f>
        <v>27500</v>
      </c>
    </row>
    <row r="22" spans="1:8" ht="15.75" thickBot="1">
      <c r="A22" s="62"/>
      <c r="B22" s="62"/>
      <c r="C22" s="61"/>
      <c r="D22" s="60"/>
      <c r="E22" s="60"/>
      <c r="F22" s="60"/>
      <c r="G22" s="59"/>
      <c r="H22" s="58"/>
    </row>
    <row r="23" spans="1:8">
      <c r="A23" s="128">
        <v>5</v>
      </c>
      <c r="B23" s="67">
        <f>B21+7</f>
        <v>44094</v>
      </c>
      <c r="C23" s="64">
        <f>D21+F21-G21</f>
        <v>26100</v>
      </c>
      <c r="D23" s="64">
        <f>C23+E23</f>
        <v>27500</v>
      </c>
      <c r="E23" s="64">
        <v>1400</v>
      </c>
      <c r="F23" s="63"/>
      <c r="G23" s="63"/>
      <c r="H23" s="63">
        <f>D23+E23</f>
        <v>28900</v>
      </c>
    </row>
    <row r="24" spans="1:8">
      <c r="A24" s="126"/>
      <c r="B24" s="67">
        <f>B23+7</f>
        <v>44101</v>
      </c>
      <c r="C24" s="65">
        <f>D23+F23-G23</f>
        <v>27500</v>
      </c>
      <c r="D24" s="64">
        <f>C24+E24</f>
        <v>29100</v>
      </c>
      <c r="E24" s="64">
        <v>1600</v>
      </c>
      <c r="F24" s="63"/>
      <c r="G24" s="63"/>
      <c r="H24" s="63">
        <f>D24+E24</f>
        <v>30700</v>
      </c>
    </row>
    <row r="25" spans="1:8">
      <c r="A25" s="126"/>
      <c r="B25" s="67">
        <f>B24+7</f>
        <v>44108</v>
      </c>
      <c r="C25" s="65">
        <f>D24+F24-G24</f>
        <v>29100</v>
      </c>
      <c r="D25" s="64">
        <f>C25+E25</f>
        <v>30700</v>
      </c>
      <c r="E25" s="64">
        <v>1600</v>
      </c>
      <c r="F25" s="63"/>
      <c r="G25" s="63"/>
      <c r="H25" s="63">
        <f>D25+E25</f>
        <v>32300</v>
      </c>
    </row>
    <row r="26" spans="1:8" ht="15.75" thickBot="1">
      <c r="A26" s="127"/>
      <c r="B26" s="67">
        <f>B25+7</f>
        <v>44115</v>
      </c>
      <c r="C26" s="65">
        <f>D25+F25-G25</f>
        <v>30700</v>
      </c>
      <c r="D26" s="64">
        <f>C26+E26</f>
        <v>32500</v>
      </c>
      <c r="E26" s="64">
        <v>1800</v>
      </c>
      <c r="F26" s="63"/>
      <c r="G26" s="63"/>
      <c r="H26" s="63">
        <f>D26+E26</f>
        <v>34300</v>
      </c>
    </row>
    <row r="27" spans="1:8" ht="15.75" thickBot="1">
      <c r="A27" s="62"/>
      <c r="B27" s="62"/>
      <c r="C27" s="61"/>
      <c r="D27" s="60"/>
      <c r="E27" s="60"/>
      <c r="F27" s="60"/>
      <c r="G27" s="59"/>
      <c r="H27" s="58"/>
    </row>
    <row r="28" spans="1:8">
      <c r="A28" s="128">
        <v>6</v>
      </c>
      <c r="B28" s="67">
        <f>B26+7</f>
        <v>44122</v>
      </c>
      <c r="C28" s="65">
        <f>D26+F26-G26</f>
        <v>32500</v>
      </c>
      <c r="D28" s="64">
        <f>C28+E28</f>
        <v>34300</v>
      </c>
      <c r="E28" s="64">
        <v>1800</v>
      </c>
      <c r="F28" s="63"/>
      <c r="G28" s="63"/>
      <c r="H28" s="63">
        <f>D28+E28</f>
        <v>36100</v>
      </c>
    </row>
    <row r="29" spans="1:8">
      <c r="A29" s="126"/>
      <c r="B29" s="67">
        <f>B28+7</f>
        <v>44129</v>
      </c>
      <c r="C29" s="65">
        <f>D28+F28-G28</f>
        <v>34300</v>
      </c>
      <c r="D29" s="64">
        <f>C29+E29</f>
        <v>36300</v>
      </c>
      <c r="E29" s="64">
        <v>2000</v>
      </c>
      <c r="F29" s="63"/>
      <c r="G29" s="63"/>
      <c r="H29" s="63">
        <f>D29+E29</f>
        <v>38300</v>
      </c>
    </row>
    <row r="30" spans="1:8">
      <c r="A30" s="126"/>
      <c r="B30" s="67">
        <f>B29+7</f>
        <v>44136</v>
      </c>
      <c r="C30" s="65">
        <f>D29+F29-G29</f>
        <v>36300</v>
      </c>
      <c r="D30" s="64">
        <f>C30+E30</f>
        <v>38300</v>
      </c>
      <c r="E30" s="64">
        <v>2000</v>
      </c>
      <c r="F30" s="63"/>
      <c r="G30" s="63"/>
      <c r="H30" s="63">
        <f>D30+E30</f>
        <v>40300</v>
      </c>
    </row>
    <row r="31" spans="1:8" ht="15.75" thickBot="1">
      <c r="A31" s="127"/>
      <c r="B31" s="67">
        <f>B30+7</f>
        <v>44143</v>
      </c>
      <c r="C31" s="65">
        <f>D30+F30-G30</f>
        <v>38300</v>
      </c>
      <c r="D31" s="64">
        <f>C31+E31</f>
        <v>40500</v>
      </c>
      <c r="E31" s="64">
        <v>2200</v>
      </c>
      <c r="F31" s="63"/>
      <c r="G31" s="63"/>
      <c r="H31" s="63">
        <f>D31+E31</f>
        <v>42700</v>
      </c>
    </row>
    <row r="32" spans="1:8" ht="15.75" thickBot="1">
      <c r="A32" s="62"/>
      <c r="B32" s="62"/>
      <c r="C32" s="61"/>
      <c r="D32" s="60"/>
      <c r="E32" s="60"/>
      <c r="F32" s="68"/>
      <c r="G32" s="59"/>
      <c r="H32" s="58"/>
    </row>
    <row r="33" spans="1:8">
      <c r="A33" s="128">
        <v>7</v>
      </c>
      <c r="B33" s="67">
        <f>B31+7</f>
        <v>44150</v>
      </c>
      <c r="C33" s="64">
        <f>D31+F31-G31</f>
        <v>40500</v>
      </c>
      <c r="D33" s="64">
        <f>C33+E33</f>
        <v>42700</v>
      </c>
      <c r="E33" s="64">
        <v>2200</v>
      </c>
      <c r="F33" s="63"/>
      <c r="G33" s="63"/>
      <c r="H33" s="63">
        <f>D33+E33</f>
        <v>44900</v>
      </c>
    </row>
    <row r="34" spans="1:8">
      <c r="A34" s="126"/>
      <c r="B34" s="67">
        <f>B33+7</f>
        <v>44157</v>
      </c>
      <c r="C34" s="64">
        <f>D33+F33-G33</f>
        <v>42700</v>
      </c>
      <c r="D34" s="64">
        <f>C34+E34</f>
        <v>45100</v>
      </c>
      <c r="E34" s="64">
        <v>2400</v>
      </c>
      <c r="F34" s="63"/>
      <c r="G34" s="63"/>
      <c r="H34" s="63">
        <f>D34+E34</f>
        <v>47500</v>
      </c>
    </row>
    <row r="35" spans="1:8">
      <c r="A35" s="126"/>
      <c r="B35" s="67">
        <f>B34+7</f>
        <v>44164</v>
      </c>
      <c r="C35" s="65">
        <f>D34+F34-G34</f>
        <v>45100</v>
      </c>
      <c r="D35" s="64">
        <f>C35+E35</f>
        <v>47700</v>
      </c>
      <c r="E35" s="64">
        <v>2600</v>
      </c>
      <c r="F35" s="63"/>
      <c r="G35" s="63"/>
      <c r="H35" s="63">
        <f>D35+E35</f>
        <v>50300</v>
      </c>
    </row>
    <row r="36" spans="1:8" ht="15.75" thickBot="1">
      <c r="A36" s="127"/>
      <c r="B36" s="67">
        <f>B35+7</f>
        <v>44171</v>
      </c>
      <c r="C36" s="64">
        <f>D35+F35-G35</f>
        <v>47700</v>
      </c>
      <c r="D36" s="64">
        <f>C36+E36</f>
        <v>50300</v>
      </c>
      <c r="E36" s="64">
        <v>2600</v>
      </c>
      <c r="F36" s="63"/>
      <c r="G36" s="63"/>
      <c r="H36" s="63">
        <f>D36+E36</f>
        <v>52900</v>
      </c>
    </row>
    <row r="37" spans="1:8" ht="15.75" thickBot="1">
      <c r="A37" s="62"/>
      <c r="B37" s="62"/>
      <c r="C37" s="61"/>
      <c r="D37" s="60"/>
      <c r="E37" s="60"/>
      <c r="F37" s="60"/>
      <c r="G37" s="59"/>
      <c r="H37" s="58"/>
    </row>
    <row r="38" spans="1:8">
      <c r="A38" s="128">
        <v>8</v>
      </c>
      <c r="B38" s="67">
        <f>B36+7</f>
        <v>44178</v>
      </c>
      <c r="C38" s="64">
        <f>D36+F36-G36</f>
        <v>50300</v>
      </c>
      <c r="D38" s="64">
        <f>C38+E38</f>
        <v>53100</v>
      </c>
      <c r="E38" s="64">
        <v>2800</v>
      </c>
      <c r="F38" s="63"/>
      <c r="G38" s="63"/>
      <c r="H38" s="63">
        <f>D38+E38</f>
        <v>55900</v>
      </c>
    </row>
    <row r="39" spans="1:8">
      <c r="A39" s="126"/>
      <c r="B39" s="67">
        <f>B38+7</f>
        <v>44185</v>
      </c>
      <c r="C39" s="65">
        <f>D38+F38-G38</f>
        <v>53100</v>
      </c>
      <c r="D39" s="64">
        <f>C39+E39</f>
        <v>56100</v>
      </c>
      <c r="E39" s="64">
        <v>3000</v>
      </c>
      <c r="F39" s="63"/>
      <c r="G39" s="63"/>
      <c r="H39" s="63">
        <f>D39+E39</f>
        <v>59100</v>
      </c>
    </row>
    <row r="40" spans="1:8">
      <c r="A40" s="126"/>
      <c r="B40" s="67">
        <f>B39+7</f>
        <v>44192</v>
      </c>
      <c r="C40" s="65">
        <f>D39+F39-G39</f>
        <v>56100</v>
      </c>
      <c r="D40" s="64">
        <f>C40+E40</f>
        <v>59300</v>
      </c>
      <c r="E40" s="64">
        <v>3200</v>
      </c>
      <c r="F40" s="63"/>
      <c r="G40" s="63"/>
      <c r="H40" s="63">
        <f>D40+E40</f>
        <v>62500</v>
      </c>
    </row>
    <row r="41" spans="1:8" ht="15.75" thickBot="1">
      <c r="A41" s="127"/>
      <c r="B41" s="67">
        <f>B40+7</f>
        <v>44199</v>
      </c>
      <c r="C41" s="64">
        <f>D40+F40-G40</f>
        <v>59300</v>
      </c>
      <c r="D41" s="64">
        <f>C41+E41</f>
        <v>62700</v>
      </c>
      <c r="E41" s="64">
        <v>3400</v>
      </c>
      <c r="F41" s="63"/>
      <c r="G41" s="63"/>
      <c r="H41" s="63">
        <f>D41+E41</f>
        <v>66100</v>
      </c>
    </row>
    <row r="42" spans="1:8" ht="15.75" thickBot="1">
      <c r="A42" s="62"/>
      <c r="B42" s="62"/>
      <c r="C42" s="61"/>
      <c r="D42" s="60"/>
      <c r="E42" s="60"/>
      <c r="F42" s="60"/>
      <c r="G42" s="59"/>
      <c r="H42" s="58"/>
    </row>
    <row r="43" spans="1:8">
      <c r="A43" s="128">
        <v>9</v>
      </c>
      <c r="B43" s="67">
        <f>B41+7</f>
        <v>44206</v>
      </c>
      <c r="C43" s="65">
        <f>D41+F41-G41</f>
        <v>62700</v>
      </c>
      <c r="D43" s="64">
        <f>C43+E43</f>
        <v>66300</v>
      </c>
      <c r="E43" s="64">
        <v>3600</v>
      </c>
      <c r="F43" s="63"/>
      <c r="G43" s="63"/>
      <c r="H43" s="63">
        <f>D43+E43</f>
        <v>69900</v>
      </c>
    </row>
    <row r="44" spans="1:8">
      <c r="A44" s="126"/>
      <c r="B44" s="67">
        <f>B43+7</f>
        <v>44213</v>
      </c>
      <c r="C44" s="65">
        <f>D43+F43-G43</f>
        <v>66300</v>
      </c>
      <c r="D44" s="64">
        <f>C44+E44</f>
        <v>70100</v>
      </c>
      <c r="E44" s="64">
        <v>3800</v>
      </c>
      <c r="F44" s="63"/>
      <c r="G44" s="63"/>
      <c r="H44" s="63">
        <f>D44+E44</f>
        <v>73900</v>
      </c>
    </row>
    <row r="45" spans="1:8">
      <c r="A45" s="126"/>
      <c r="B45" s="67">
        <f>B44+7</f>
        <v>44220</v>
      </c>
      <c r="C45" s="65">
        <f>D44+F44-G44</f>
        <v>70100</v>
      </c>
      <c r="D45" s="64">
        <f>C45+E45</f>
        <v>74100</v>
      </c>
      <c r="E45" s="64">
        <v>4000</v>
      </c>
      <c r="F45" s="63"/>
      <c r="G45" s="63"/>
      <c r="H45" s="63">
        <f>D45+E45</f>
        <v>78100</v>
      </c>
    </row>
    <row r="46" spans="1:8" ht="15.75" thickBot="1">
      <c r="A46" s="127"/>
      <c r="B46" s="81">
        <f>B45+7</f>
        <v>44227</v>
      </c>
      <c r="C46" s="82">
        <f>D45+F45-G45</f>
        <v>74100</v>
      </c>
      <c r="D46" s="64">
        <f>C46+E46</f>
        <v>78100</v>
      </c>
      <c r="E46" s="64">
        <v>4000</v>
      </c>
      <c r="F46" s="63"/>
      <c r="G46" s="63"/>
      <c r="H46" s="63">
        <f>D46+E46</f>
        <v>82100</v>
      </c>
    </row>
    <row r="47" spans="1:8" ht="15.75" thickBot="1">
      <c r="A47" s="62"/>
      <c r="B47" s="62"/>
      <c r="C47" s="61"/>
      <c r="D47" s="60"/>
      <c r="E47" s="60"/>
      <c r="F47" s="68"/>
      <c r="G47" s="59"/>
      <c r="H47" s="58"/>
    </row>
    <row r="48" spans="1:8">
      <c r="A48" s="128">
        <v>10</v>
      </c>
      <c r="B48" s="67">
        <f>B46+7</f>
        <v>44234</v>
      </c>
      <c r="C48" s="64">
        <f>D46+F46-G46</f>
        <v>78100</v>
      </c>
      <c r="D48" s="64">
        <f>C48+E48</f>
        <v>82100</v>
      </c>
      <c r="E48" s="64">
        <v>4000</v>
      </c>
      <c r="F48" s="63"/>
      <c r="G48" s="63"/>
      <c r="H48" s="63">
        <f>D48+E48</f>
        <v>86100</v>
      </c>
    </row>
    <row r="49" spans="1:8">
      <c r="A49" s="129"/>
      <c r="B49" s="67">
        <f>B48+7</f>
        <v>44241</v>
      </c>
      <c r="C49" s="64">
        <f>D48+F48-G48</f>
        <v>82100</v>
      </c>
      <c r="D49" s="64">
        <f>C49+E49</f>
        <v>86100</v>
      </c>
      <c r="E49" s="64">
        <v>4000</v>
      </c>
      <c r="F49" s="63"/>
      <c r="G49" s="63"/>
      <c r="H49" s="63">
        <f>D49+E49</f>
        <v>90100</v>
      </c>
    </row>
    <row r="50" spans="1:8">
      <c r="A50" s="129"/>
      <c r="B50" s="67">
        <f>B49+7</f>
        <v>44248</v>
      </c>
      <c r="C50" s="64">
        <f>D49+F49-G49</f>
        <v>86100</v>
      </c>
      <c r="D50" s="64">
        <f>C50+E50</f>
        <v>90100</v>
      </c>
      <c r="E50" s="64">
        <v>4000</v>
      </c>
      <c r="F50" s="63"/>
      <c r="G50" s="63"/>
      <c r="H50" s="63">
        <f>D50+E50</f>
        <v>94100</v>
      </c>
    </row>
    <row r="51" spans="1:8" ht="15.75" thickBot="1">
      <c r="A51" s="130"/>
      <c r="B51" s="66">
        <f>B50+7</f>
        <v>44255</v>
      </c>
      <c r="C51" s="64">
        <f>D50+F50-G50</f>
        <v>90100</v>
      </c>
      <c r="D51" s="64">
        <f>C51+E51</f>
        <v>94100</v>
      </c>
      <c r="E51" s="64">
        <v>4000</v>
      </c>
      <c r="F51" s="63"/>
      <c r="G51" s="63"/>
      <c r="H51" s="63">
        <f>D51+E51</f>
        <v>98100</v>
      </c>
    </row>
    <row r="52" spans="1:8" ht="15.75" thickBot="1">
      <c r="A52" s="62"/>
      <c r="B52" s="62"/>
      <c r="C52" s="61"/>
      <c r="D52" s="60"/>
      <c r="E52" s="60"/>
      <c r="F52" s="60"/>
      <c r="G52" s="59"/>
      <c r="H52" s="58"/>
    </row>
    <row r="53" spans="1:8">
      <c r="A53" s="128">
        <v>11</v>
      </c>
      <c r="B53" s="67">
        <f>B51+7</f>
        <v>44262</v>
      </c>
      <c r="C53" s="64">
        <f>D51+F51-G51</f>
        <v>94100</v>
      </c>
      <c r="D53" s="64">
        <f>C53+E53</f>
        <v>98100</v>
      </c>
      <c r="E53" s="64">
        <v>4000</v>
      </c>
      <c r="F53" s="63"/>
      <c r="G53" s="63"/>
      <c r="H53" s="63">
        <f>D53+E53</f>
        <v>102100</v>
      </c>
    </row>
    <row r="54" spans="1:8">
      <c r="A54" s="129"/>
      <c r="B54" s="67">
        <f>B53+7</f>
        <v>44269</v>
      </c>
      <c r="C54" s="65">
        <f>D53+F53-G53</f>
        <v>98100</v>
      </c>
      <c r="D54" s="64">
        <f>C54+E54</f>
        <v>102100</v>
      </c>
      <c r="E54" s="64">
        <v>4000</v>
      </c>
      <c r="F54" s="63"/>
      <c r="G54" s="63"/>
      <c r="H54" s="63">
        <f>D54+E54</f>
        <v>106100</v>
      </c>
    </row>
    <row r="55" spans="1:8">
      <c r="A55" s="129"/>
      <c r="B55" s="67">
        <f>B54+7</f>
        <v>44276</v>
      </c>
      <c r="C55" s="65">
        <f>D54+F54-G54</f>
        <v>102100</v>
      </c>
      <c r="D55" s="64">
        <f>C55+E55</f>
        <v>106100</v>
      </c>
      <c r="E55" s="64">
        <v>4000</v>
      </c>
      <c r="F55" s="63"/>
      <c r="G55" s="63"/>
      <c r="H55" s="63">
        <f>D55+E55</f>
        <v>110100</v>
      </c>
    </row>
    <row r="56" spans="1:8" ht="15.75" thickBot="1">
      <c r="A56" s="130"/>
      <c r="B56" s="67">
        <f>B55+7</f>
        <v>44283</v>
      </c>
      <c r="C56" s="65">
        <f>D55+F55-G55</f>
        <v>106100</v>
      </c>
      <c r="D56" s="64">
        <f>C56+E56</f>
        <v>110100</v>
      </c>
      <c r="E56" s="64">
        <v>4000</v>
      </c>
      <c r="F56" s="63"/>
      <c r="G56" s="63"/>
      <c r="H56" s="63">
        <f>D56+E56</f>
        <v>114100</v>
      </c>
    </row>
    <row r="57" spans="1:8" ht="15.75" thickBot="1">
      <c r="A57" s="62"/>
      <c r="B57" s="62"/>
      <c r="C57" s="61"/>
      <c r="D57" s="60"/>
      <c r="E57" s="60"/>
      <c r="F57" s="60"/>
      <c r="G57" s="59"/>
      <c r="H57" s="58"/>
    </row>
    <row r="58" spans="1:8">
      <c r="A58" s="128">
        <v>12</v>
      </c>
      <c r="B58" s="67">
        <f>B56+7</f>
        <v>44290</v>
      </c>
      <c r="C58" s="65">
        <f>D56+F56-G56</f>
        <v>110100</v>
      </c>
      <c r="D58" s="64">
        <f>C58+E58</f>
        <v>114100</v>
      </c>
      <c r="E58" s="64">
        <v>4000</v>
      </c>
      <c r="F58" s="63"/>
      <c r="G58" s="63"/>
      <c r="H58" s="63">
        <f>D58+E58</f>
        <v>118100</v>
      </c>
    </row>
    <row r="59" spans="1:8">
      <c r="A59" s="129"/>
      <c r="B59" s="67">
        <f>B58+7</f>
        <v>44297</v>
      </c>
      <c r="C59" s="65">
        <f>D58+F58-G58</f>
        <v>114100</v>
      </c>
      <c r="D59" s="64">
        <f>C59+E59</f>
        <v>118100</v>
      </c>
      <c r="E59" s="64">
        <v>4000</v>
      </c>
      <c r="F59" s="63"/>
      <c r="G59" s="63"/>
      <c r="H59" s="63">
        <f>D59+E59</f>
        <v>122100</v>
      </c>
    </row>
    <row r="60" spans="1:8">
      <c r="A60" s="129"/>
      <c r="B60" s="67">
        <f>B59+7</f>
        <v>44304</v>
      </c>
      <c r="C60" s="65">
        <f>D59+F59-G59</f>
        <v>118100</v>
      </c>
      <c r="D60" s="64">
        <f>C60+E60</f>
        <v>122100</v>
      </c>
      <c r="E60" s="64">
        <v>4000</v>
      </c>
      <c r="F60" s="63"/>
      <c r="G60" s="63"/>
      <c r="H60" s="63">
        <f>D60+E60</f>
        <v>126100</v>
      </c>
    </row>
    <row r="61" spans="1:8" ht="15.75" thickBot="1">
      <c r="A61" s="130"/>
      <c r="B61" s="67">
        <f>B60+7</f>
        <v>44311</v>
      </c>
      <c r="C61" s="65">
        <f>D60+F60-G60</f>
        <v>122100</v>
      </c>
      <c r="D61" s="64">
        <f>C61+E61</f>
        <v>126100</v>
      </c>
      <c r="E61" s="64">
        <v>4000</v>
      </c>
      <c r="F61" s="63"/>
      <c r="G61" s="63"/>
      <c r="H61" s="63">
        <f>D61+E61</f>
        <v>130100</v>
      </c>
    </row>
    <row r="62" spans="1:8" ht="15.75" thickBot="1">
      <c r="A62" s="62"/>
      <c r="B62" s="62"/>
      <c r="C62" s="61"/>
      <c r="D62" s="60"/>
      <c r="E62" s="60"/>
      <c r="F62" s="68"/>
      <c r="G62" s="59"/>
      <c r="H62" s="58"/>
    </row>
    <row r="63" spans="1:8">
      <c r="A63" s="128">
        <v>13</v>
      </c>
      <c r="B63" s="67">
        <f>B61+7</f>
        <v>44318</v>
      </c>
      <c r="C63" s="64">
        <f>D61+F61-G61</f>
        <v>126100</v>
      </c>
      <c r="D63" s="64">
        <f>C63+E63</f>
        <v>130100</v>
      </c>
      <c r="E63" s="64">
        <v>4000</v>
      </c>
      <c r="F63" s="63"/>
      <c r="G63" s="63"/>
      <c r="H63" s="63">
        <f>D63+E63</f>
        <v>134100</v>
      </c>
    </row>
    <row r="64" spans="1:8">
      <c r="A64" s="129"/>
      <c r="B64" s="67">
        <f>B63+7</f>
        <v>44325</v>
      </c>
      <c r="C64" s="64">
        <f>D63+F63-G63</f>
        <v>130100</v>
      </c>
      <c r="D64" s="64">
        <f>C64+E64</f>
        <v>134100</v>
      </c>
      <c r="E64" s="64">
        <v>4000</v>
      </c>
      <c r="F64" s="63"/>
      <c r="G64" s="63"/>
      <c r="H64" s="63">
        <f>D64+E64</f>
        <v>138100</v>
      </c>
    </row>
    <row r="65" spans="1:8">
      <c r="A65" s="129"/>
      <c r="B65" s="67">
        <f>B64+7</f>
        <v>44332</v>
      </c>
      <c r="C65" s="64">
        <f>D64+F64-G64</f>
        <v>134100</v>
      </c>
      <c r="D65" s="64">
        <f>C65+E65</f>
        <v>138100</v>
      </c>
      <c r="E65" s="64">
        <v>4000</v>
      </c>
      <c r="F65" s="63"/>
      <c r="G65" s="63"/>
      <c r="H65" s="63">
        <f>D65+E65</f>
        <v>142100</v>
      </c>
    </row>
    <row r="66" spans="1:8" ht="15.75" thickBot="1">
      <c r="A66" s="130"/>
      <c r="B66" s="67">
        <f>B65+7</f>
        <v>44339</v>
      </c>
      <c r="C66" s="64">
        <f>D65+F65-G65</f>
        <v>138100</v>
      </c>
      <c r="D66" s="64">
        <f>C66+E66</f>
        <v>142100</v>
      </c>
      <c r="E66" s="64">
        <v>4000</v>
      </c>
      <c r="F66" s="63"/>
      <c r="G66" s="63"/>
      <c r="H66" s="63">
        <f>D66+E66</f>
        <v>146100</v>
      </c>
    </row>
    <row r="67" spans="1:8" ht="15.75" thickBot="1">
      <c r="A67" s="62"/>
      <c r="B67" s="62"/>
      <c r="C67" s="61"/>
      <c r="D67" s="60"/>
      <c r="E67" s="60"/>
      <c r="F67" s="60"/>
      <c r="G67" s="59"/>
      <c r="H67" s="58"/>
    </row>
    <row r="68" spans="1:8">
      <c r="A68" s="128">
        <v>14</v>
      </c>
      <c r="B68" s="67">
        <f>B66+7</f>
        <v>44346</v>
      </c>
      <c r="C68" s="64">
        <f>D66+F66-G66</f>
        <v>142100</v>
      </c>
      <c r="D68" s="64">
        <f>C68+E68</f>
        <v>146100</v>
      </c>
      <c r="E68" s="64">
        <v>4000</v>
      </c>
      <c r="F68" s="63"/>
      <c r="G68" s="63"/>
      <c r="H68" s="63">
        <f>D68+E68</f>
        <v>150100</v>
      </c>
    </row>
    <row r="69" spans="1:8">
      <c r="A69" s="129"/>
      <c r="B69" s="67">
        <f>B68+7</f>
        <v>44353</v>
      </c>
      <c r="C69" s="65">
        <f>D68+F68-G68</f>
        <v>146100</v>
      </c>
      <c r="D69" s="64">
        <f>C69+E69</f>
        <v>150100</v>
      </c>
      <c r="E69" s="64">
        <v>4000</v>
      </c>
      <c r="F69" s="63"/>
      <c r="G69" s="63"/>
      <c r="H69" s="63">
        <f>D69+E69</f>
        <v>154100</v>
      </c>
    </row>
    <row r="70" spans="1:8">
      <c r="A70" s="129"/>
      <c r="B70" s="67">
        <f>B69+7</f>
        <v>44360</v>
      </c>
      <c r="C70" s="65">
        <f>D69+F69-G69</f>
        <v>150100</v>
      </c>
      <c r="D70" s="64">
        <f>C70+E70</f>
        <v>154100</v>
      </c>
      <c r="E70" s="64">
        <v>4000</v>
      </c>
      <c r="F70" s="63"/>
      <c r="G70" s="63"/>
      <c r="H70" s="63">
        <f>D70+E70</f>
        <v>158100</v>
      </c>
    </row>
    <row r="71" spans="1:8" ht="15.75" thickBot="1">
      <c r="A71" s="130"/>
      <c r="B71" s="67">
        <f>B70+7</f>
        <v>44367</v>
      </c>
      <c r="C71" s="65">
        <f>D70+F70-G70</f>
        <v>154100</v>
      </c>
      <c r="D71" s="64">
        <f>C71+E71</f>
        <v>158100</v>
      </c>
      <c r="E71" s="64">
        <v>4000</v>
      </c>
      <c r="F71" s="63"/>
      <c r="G71" s="63"/>
      <c r="H71" s="63">
        <f>D71+E71</f>
        <v>162100</v>
      </c>
    </row>
    <row r="72" spans="1:8" ht="15.75" thickBot="1">
      <c r="A72" s="62"/>
      <c r="B72" s="62"/>
      <c r="C72" s="61"/>
      <c r="D72" s="60"/>
      <c r="E72" s="60"/>
      <c r="F72" s="60"/>
      <c r="G72" s="59"/>
      <c r="H72" s="58"/>
    </row>
    <row r="73" spans="1:8">
      <c r="A73" s="128">
        <v>15</v>
      </c>
      <c r="B73" s="67">
        <f>B71+7</f>
        <v>44374</v>
      </c>
      <c r="C73" s="65">
        <f>D71+F71-G71</f>
        <v>158100</v>
      </c>
      <c r="D73" s="64">
        <f>C73+E73</f>
        <v>162100</v>
      </c>
      <c r="E73" s="64">
        <v>4000</v>
      </c>
      <c r="F73" s="63"/>
      <c r="G73" s="63"/>
      <c r="H73" s="63">
        <f>D73+E73</f>
        <v>166100</v>
      </c>
    </row>
    <row r="74" spans="1:8">
      <c r="A74" s="129"/>
      <c r="B74" s="67">
        <f>B73+7</f>
        <v>44381</v>
      </c>
      <c r="C74" s="65">
        <f>D73+F73-G73</f>
        <v>162100</v>
      </c>
      <c r="D74" s="64">
        <f>C74+E74</f>
        <v>166100</v>
      </c>
      <c r="E74" s="64">
        <v>4000</v>
      </c>
      <c r="F74" s="63"/>
      <c r="G74" s="63"/>
      <c r="H74" s="63">
        <f>D74+E74</f>
        <v>170100</v>
      </c>
    </row>
    <row r="75" spans="1:8">
      <c r="A75" s="129"/>
      <c r="B75" s="67">
        <f>B74+7</f>
        <v>44388</v>
      </c>
      <c r="C75" s="65">
        <f>D74+F74-G74</f>
        <v>166100</v>
      </c>
      <c r="D75" s="64">
        <f>C75+E75</f>
        <v>170100</v>
      </c>
      <c r="E75" s="64">
        <v>4000</v>
      </c>
      <c r="F75" s="63"/>
      <c r="G75" s="63"/>
      <c r="H75" s="63">
        <f>D75+E75</f>
        <v>174100</v>
      </c>
    </row>
    <row r="76" spans="1:8" ht="15.75" thickBot="1">
      <c r="A76" s="130"/>
      <c r="B76" s="67">
        <f>B75+7</f>
        <v>44395</v>
      </c>
      <c r="C76" s="65">
        <f>D75+F75-G75</f>
        <v>170100</v>
      </c>
      <c r="D76" s="64">
        <f>C76+E76</f>
        <v>174100</v>
      </c>
      <c r="E76" s="64">
        <v>4000</v>
      </c>
      <c r="F76" s="63"/>
      <c r="G76" s="63"/>
      <c r="H76" s="63">
        <f>D76+E76</f>
        <v>178100</v>
      </c>
    </row>
    <row r="77" spans="1:8" ht="15.75" thickBot="1">
      <c r="A77" s="62"/>
      <c r="B77" s="62"/>
      <c r="C77" s="61"/>
      <c r="D77" s="60"/>
      <c r="E77" s="60"/>
      <c r="F77" s="68"/>
      <c r="G77" s="59"/>
      <c r="H77" s="58"/>
    </row>
    <row r="78" spans="1:8">
      <c r="A78" s="128">
        <v>16</v>
      </c>
      <c r="B78" s="67">
        <f>B76+7</f>
        <v>44402</v>
      </c>
      <c r="C78" s="64">
        <f>D76+F76-G76</f>
        <v>174100</v>
      </c>
      <c r="D78" s="64">
        <f>C78+E78</f>
        <v>178100</v>
      </c>
      <c r="E78" s="64">
        <v>4000</v>
      </c>
      <c r="F78" s="63"/>
      <c r="G78" s="63"/>
      <c r="H78" s="63">
        <f>D78+E78</f>
        <v>182100</v>
      </c>
    </row>
    <row r="79" spans="1:8">
      <c r="A79" s="129"/>
      <c r="B79" s="67">
        <f>B78+7</f>
        <v>44409</v>
      </c>
      <c r="C79" s="64">
        <f>D78+F78-G78</f>
        <v>178100</v>
      </c>
      <c r="D79" s="64">
        <f>C79+E79</f>
        <v>182100</v>
      </c>
      <c r="E79" s="64">
        <v>4000</v>
      </c>
      <c r="F79" s="63"/>
      <c r="G79" s="63"/>
      <c r="H79" s="63">
        <f>D79+E79</f>
        <v>186100</v>
      </c>
    </row>
    <row r="80" spans="1:8">
      <c r="A80" s="129"/>
      <c r="B80" s="67">
        <f>B79+7</f>
        <v>44416</v>
      </c>
      <c r="C80" s="64">
        <f>D79+F79-G79</f>
        <v>182100</v>
      </c>
      <c r="D80" s="64">
        <f>C80+E80</f>
        <v>186100</v>
      </c>
      <c r="E80" s="64">
        <v>4000</v>
      </c>
      <c r="F80" s="63"/>
      <c r="G80" s="63"/>
      <c r="H80" s="63">
        <f>D80+E80</f>
        <v>190100</v>
      </c>
    </row>
    <row r="81" spans="1:8" ht="15.75" thickBot="1">
      <c r="A81" s="130"/>
      <c r="B81" s="67">
        <f>B80+7</f>
        <v>44423</v>
      </c>
      <c r="C81" s="64">
        <f>D80+F80-G80</f>
        <v>186100</v>
      </c>
      <c r="D81" s="64">
        <f>C81+E81</f>
        <v>190100</v>
      </c>
      <c r="E81" s="64">
        <v>4000</v>
      </c>
      <c r="F81" s="63"/>
      <c r="G81" s="63"/>
      <c r="H81" s="63">
        <f>D81+E81</f>
        <v>194100</v>
      </c>
    </row>
    <row r="82" spans="1:8" ht="15.75" thickBot="1">
      <c r="A82" s="62"/>
      <c r="B82" s="62"/>
      <c r="C82" s="61"/>
      <c r="D82" s="60"/>
      <c r="E82" s="60"/>
      <c r="F82" s="60"/>
      <c r="G82" s="59"/>
      <c r="H82" s="58"/>
    </row>
    <row r="83" spans="1:8">
      <c r="A83" s="128">
        <v>17</v>
      </c>
      <c r="B83" s="67">
        <f>B81+7</f>
        <v>44430</v>
      </c>
      <c r="C83" s="64">
        <f>D81+F81-G81</f>
        <v>190100</v>
      </c>
      <c r="D83" s="64">
        <f>C83+E83</f>
        <v>194100</v>
      </c>
      <c r="E83" s="64">
        <v>4000</v>
      </c>
      <c r="F83" s="63"/>
      <c r="G83" s="63"/>
      <c r="H83" s="63">
        <f>D83+E83</f>
        <v>198100</v>
      </c>
    </row>
    <row r="84" spans="1:8">
      <c r="A84" s="129"/>
      <c r="B84" s="67">
        <f>B83+7</f>
        <v>44437</v>
      </c>
      <c r="C84" s="65">
        <f>D83+F83-G83</f>
        <v>194100</v>
      </c>
      <c r="D84" s="64">
        <f>C84+E84</f>
        <v>198100</v>
      </c>
      <c r="E84" s="64">
        <v>4000</v>
      </c>
      <c r="F84" s="63"/>
      <c r="G84" s="63"/>
      <c r="H84" s="63">
        <f>D84+E84</f>
        <v>202100</v>
      </c>
    </row>
    <row r="85" spans="1:8">
      <c r="A85" s="129"/>
      <c r="B85" s="67">
        <f>B84+7</f>
        <v>44444</v>
      </c>
      <c r="C85" s="65">
        <f>D84+F84-G84</f>
        <v>198100</v>
      </c>
      <c r="D85" s="64">
        <f>C85+E85</f>
        <v>202100</v>
      </c>
      <c r="E85" s="64">
        <v>4000</v>
      </c>
      <c r="F85" s="63"/>
      <c r="G85" s="63"/>
      <c r="H85" s="63">
        <f>D85+E85</f>
        <v>206100</v>
      </c>
    </row>
    <row r="86" spans="1:8" ht="15.75" thickBot="1">
      <c r="A86" s="130"/>
      <c r="B86" s="66">
        <f>B85+7</f>
        <v>44451</v>
      </c>
      <c r="C86" s="65">
        <f>D85+F85-G85</f>
        <v>202100</v>
      </c>
      <c r="D86" s="64">
        <f>C86+E86</f>
        <v>206100</v>
      </c>
      <c r="E86" s="64">
        <v>4000</v>
      </c>
      <c r="F86" s="63"/>
      <c r="G86" s="63"/>
      <c r="H86" s="63">
        <f>D86+E86</f>
        <v>210100</v>
      </c>
    </row>
    <row r="87" spans="1:8" ht="15.75" thickBot="1">
      <c r="A87" s="62"/>
      <c r="B87" s="62"/>
      <c r="C87" s="61"/>
      <c r="D87" s="60"/>
      <c r="E87" s="60"/>
      <c r="F87" s="60"/>
      <c r="G87" s="59"/>
      <c r="H87" s="58"/>
    </row>
    <row r="88" spans="1:8">
      <c r="A88" s="128">
        <v>18</v>
      </c>
      <c r="B88" s="67">
        <f>B86+7</f>
        <v>44458</v>
      </c>
      <c r="C88" s="65">
        <f>D86+F86-G86</f>
        <v>206100</v>
      </c>
      <c r="D88" s="64">
        <f>C88+E88</f>
        <v>210100</v>
      </c>
      <c r="E88" s="64">
        <v>4000</v>
      </c>
      <c r="F88" s="63"/>
      <c r="G88" s="63"/>
      <c r="H88" s="63">
        <f>D88+E88</f>
        <v>214100</v>
      </c>
    </row>
    <row r="89" spans="1:8">
      <c r="A89" s="129"/>
      <c r="B89" s="67">
        <f>B88+7</f>
        <v>44465</v>
      </c>
      <c r="C89" s="65">
        <f>D88+F88-G88</f>
        <v>210100</v>
      </c>
      <c r="D89" s="64">
        <f>C89+E89</f>
        <v>214100</v>
      </c>
      <c r="E89" s="64">
        <v>4000</v>
      </c>
      <c r="F89" s="63"/>
      <c r="G89" s="63"/>
      <c r="H89" s="63">
        <f>D89+E89</f>
        <v>218100</v>
      </c>
    </row>
    <row r="90" spans="1:8">
      <c r="A90" s="129"/>
      <c r="B90" s="67">
        <f>B89+7</f>
        <v>44472</v>
      </c>
      <c r="C90" s="65">
        <f>D89+F89-G89</f>
        <v>214100</v>
      </c>
      <c r="D90" s="64">
        <f>C90+E90</f>
        <v>218100</v>
      </c>
      <c r="E90" s="64">
        <v>4000</v>
      </c>
      <c r="F90" s="63"/>
      <c r="G90" s="63"/>
      <c r="H90" s="63">
        <f>D90+E90</f>
        <v>222100</v>
      </c>
    </row>
    <row r="91" spans="1:8" ht="15.75" thickBot="1">
      <c r="A91" s="130"/>
      <c r="B91" s="67">
        <f>B90+7</f>
        <v>44479</v>
      </c>
      <c r="C91" s="65">
        <f>D90+F90-G90</f>
        <v>218100</v>
      </c>
      <c r="D91" s="64">
        <f>C91+E91</f>
        <v>222100</v>
      </c>
      <c r="E91" s="64">
        <v>4000</v>
      </c>
      <c r="F91" s="63"/>
      <c r="G91" s="63"/>
      <c r="H91" s="63">
        <f>D91+E91</f>
        <v>226100</v>
      </c>
    </row>
    <row r="92" spans="1:8" ht="15.75" thickBot="1">
      <c r="A92" s="62"/>
      <c r="B92" s="62"/>
      <c r="C92" s="61"/>
      <c r="D92" s="60"/>
      <c r="E92" s="60"/>
      <c r="F92" s="68"/>
      <c r="G92" s="59"/>
      <c r="H92" s="58"/>
    </row>
    <row r="93" spans="1:8">
      <c r="A93" s="128">
        <v>19</v>
      </c>
      <c r="B93" s="67">
        <f>B91+7</f>
        <v>44486</v>
      </c>
      <c r="C93" s="64">
        <f>D91+F91-G91</f>
        <v>222100</v>
      </c>
      <c r="D93" s="64">
        <f>C93+E93</f>
        <v>226100</v>
      </c>
      <c r="E93" s="64">
        <v>4000</v>
      </c>
      <c r="F93" s="63"/>
      <c r="G93" s="63"/>
      <c r="H93" s="63">
        <f>D93+E93</f>
        <v>230100</v>
      </c>
    </row>
    <row r="94" spans="1:8">
      <c r="A94" s="129"/>
      <c r="B94" s="67">
        <f>B93+7</f>
        <v>44493</v>
      </c>
      <c r="C94" s="64">
        <f>D93+F93-G93</f>
        <v>226100</v>
      </c>
      <c r="D94" s="64">
        <f>C94+E94</f>
        <v>230100</v>
      </c>
      <c r="E94" s="64">
        <v>4000</v>
      </c>
      <c r="F94" s="63"/>
      <c r="G94" s="63"/>
      <c r="H94" s="63">
        <f>D94+E94</f>
        <v>234100</v>
      </c>
    </row>
    <row r="95" spans="1:8">
      <c r="A95" s="129"/>
      <c r="B95" s="67">
        <f>B94+7</f>
        <v>44500</v>
      </c>
      <c r="C95" s="64">
        <f>D94+F94-G94</f>
        <v>230100</v>
      </c>
      <c r="D95" s="64">
        <f>C95+E95</f>
        <v>234100</v>
      </c>
      <c r="E95" s="64">
        <v>4000</v>
      </c>
      <c r="F95" s="63"/>
      <c r="G95" s="63"/>
      <c r="H95" s="63">
        <f>D95+E95</f>
        <v>238100</v>
      </c>
    </row>
    <row r="96" spans="1:8" ht="15.75" thickBot="1">
      <c r="A96" s="130"/>
      <c r="B96" s="67">
        <f>B95+7</f>
        <v>44507</v>
      </c>
      <c r="C96" s="64">
        <f>D95+F95-G95</f>
        <v>234100</v>
      </c>
      <c r="D96" s="64">
        <f>C96+E96</f>
        <v>238100</v>
      </c>
      <c r="E96" s="64">
        <v>4000</v>
      </c>
      <c r="F96" s="63"/>
      <c r="G96" s="63"/>
      <c r="H96" s="63">
        <f>D96+E96</f>
        <v>242100</v>
      </c>
    </row>
    <row r="97" spans="1:8" ht="15.75" thickBot="1">
      <c r="A97" s="62"/>
      <c r="B97" s="62"/>
      <c r="C97" s="61"/>
      <c r="D97" s="60"/>
      <c r="E97" s="60"/>
      <c r="F97" s="60"/>
      <c r="G97" s="59"/>
      <c r="H97" s="58"/>
    </row>
    <row r="98" spans="1:8">
      <c r="A98" s="128">
        <v>20</v>
      </c>
      <c r="B98" s="67">
        <f>B96+7</f>
        <v>44514</v>
      </c>
      <c r="C98" s="64">
        <f>D96+F96-G96</f>
        <v>238100</v>
      </c>
      <c r="D98" s="64">
        <f>C98+E98</f>
        <v>242100</v>
      </c>
      <c r="E98" s="64">
        <v>4000</v>
      </c>
      <c r="F98" s="63"/>
      <c r="G98" s="63"/>
      <c r="H98" s="63">
        <f>D98+E98</f>
        <v>246100</v>
      </c>
    </row>
    <row r="99" spans="1:8">
      <c r="A99" s="129"/>
      <c r="B99" s="67">
        <f>B98+7</f>
        <v>44521</v>
      </c>
      <c r="C99" s="65">
        <f>D98+F98-G98</f>
        <v>242100</v>
      </c>
      <c r="D99" s="64">
        <f>C99+E99</f>
        <v>246100</v>
      </c>
      <c r="E99" s="64">
        <v>4000</v>
      </c>
      <c r="F99" s="63"/>
      <c r="G99" s="63"/>
      <c r="H99" s="63">
        <f>D99+E99</f>
        <v>250100</v>
      </c>
    </row>
    <row r="100" spans="1:8">
      <c r="A100" s="129"/>
      <c r="B100" s="67">
        <f>B99+7</f>
        <v>44528</v>
      </c>
      <c r="C100" s="65">
        <f>D99+F99-G99</f>
        <v>246100</v>
      </c>
      <c r="D100" s="64">
        <f>C100+E100</f>
        <v>250100</v>
      </c>
      <c r="E100" s="64">
        <v>4000</v>
      </c>
      <c r="F100" s="63"/>
      <c r="G100" s="63"/>
      <c r="H100" s="63">
        <f>D100+E100</f>
        <v>254100</v>
      </c>
    </row>
    <row r="101" spans="1:8" ht="15.75" thickBot="1">
      <c r="A101" s="130"/>
      <c r="B101" s="67">
        <f>B100+7</f>
        <v>44535</v>
      </c>
      <c r="C101" s="65">
        <f>D100+F100-G100</f>
        <v>250100</v>
      </c>
      <c r="D101" s="64">
        <f>C101+E101</f>
        <v>254100</v>
      </c>
      <c r="E101" s="64">
        <v>4000</v>
      </c>
      <c r="F101" s="63"/>
      <c r="G101" s="63"/>
      <c r="H101" s="63">
        <f>D101+E101</f>
        <v>258100</v>
      </c>
    </row>
    <row r="102" spans="1:8" ht="15.75" thickBot="1">
      <c r="A102" s="62"/>
      <c r="B102" s="62"/>
      <c r="C102" s="61"/>
      <c r="D102" s="60"/>
      <c r="E102" s="60"/>
      <c r="F102" s="60"/>
      <c r="G102" s="59"/>
      <c r="H102" s="58"/>
    </row>
    <row r="103" spans="1:8">
      <c r="A103" s="128">
        <v>21</v>
      </c>
      <c r="B103" s="67">
        <f>B101+7</f>
        <v>44542</v>
      </c>
      <c r="C103" s="65">
        <f>D101+F101-G101</f>
        <v>254100</v>
      </c>
      <c r="D103" s="64">
        <f>C103+E103</f>
        <v>258100</v>
      </c>
      <c r="E103" s="64">
        <v>4000</v>
      </c>
      <c r="F103" s="63"/>
      <c r="G103" s="63"/>
      <c r="H103" s="63">
        <f>D103+E103</f>
        <v>262100</v>
      </c>
    </row>
    <row r="104" spans="1:8">
      <c r="A104" s="129"/>
      <c r="B104" s="67">
        <f>B103+7</f>
        <v>44549</v>
      </c>
      <c r="C104" s="65">
        <f>D103+F103-G103</f>
        <v>258100</v>
      </c>
      <c r="D104" s="64">
        <f>C104+E104</f>
        <v>262100</v>
      </c>
      <c r="E104" s="64">
        <v>4000</v>
      </c>
      <c r="F104" s="63"/>
      <c r="G104" s="63"/>
      <c r="H104" s="63">
        <f>D104+E104</f>
        <v>266100</v>
      </c>
    </row>
    <row r="105" spans="1:8">
      <c r="A105" s="129"/>
      <c r="B105" s="67">
        <f>B104+7</f>
        <v>44556</v>
      </c>
      <c r="C105" s="65">
        <f>D104+F104-G104</f>
        <v>262100</v>
      </c>
      <c r="D105" s="64">
        <f>C105+E105</f>
        <v>266100</v>
      </c>
      <c r="E105" s="64">
        <v>4000</v>
      </c>
      <c r="F105" s="63"/>
      <c r="G105" s="63"/>
      <c r="H105" s="63">
        <f>D105+E105</f>
        <v>270100</v>
      </c>
    </row>
    <row r="106" spans="1:8" ht="15.75" thickBot="1">
      <c r="A106" s="130"/>
      <c r="B106" s="66">
        <f>B105+7</f>
        <v>44563</v>
      </c>
      <c r="C106" s="65">
        <f>D105+F105-G105</f>
        <v>266100</v>
      </c>
      <c r="D106" s="64">
        <f>C106+E106</f>
        <v>270100</v>
      </c>
      <c r="E106" s="64">
        <v>4000</v>
      </c>
      <c r="F106" s="63"/>
      <c r="G106" s="63"/>
      <c r="H106" s="63">
        <f>D106+E106</f>
        <v>274100</v>
      </c>
    </row>
    <row r="107" spans="1:8" ht="15.75" thickBot="1">
      <c r="A107" s="62"/>
      <c r="B107" s="62"/>
      <c r="C107" s="61"/>
      <c r="D107" s="60"/>
      <c r="E107" s="60"/>
      <c r="F107" s="68"/>
      <c r="G107" s="59"/>
      <c r="H107" s="58"/>
    </row>
    <row r="108" spans="1:8">
      <c r="A108" s="128">
        <v>22</v>
      </c>
      <c r="B108" s="67">
        <f>B106+7</f>
        <v>44570</v>
      </c>
      <c r="C108" s="65">
        <f>D106+F106-G106</f>
        <v>270100</v>
      </c>
      <c r="D108" s="64">
        <f>C108+E108</f>
        <v>274100</v>
      </c>
      <c r="E108" s="64">
        <v>4000</v>
      </c>
      <c r="F108" s="63"/>
      <c r="G108" s="63"/>
      <c r="H108" s="63">
        <f>D108+E108</f>
        <v>278100</v>
      </c>
    </row>
    <row r="109" spans="1:8">
      <c r="A109" s="129"/>
      <c r="B109" s="67">
        <f>B108+7</f>
        <v>44577</v>
      </c>
      <c r="C109" s="65">
        <f>D108+F108-G108</f>
        <v>274100</v>
      </c>
      <c r="D109" s="64">
        <f>C109+E109</f>
        <v>278100</v>
      </c>
      <c r="E109" s="64">
        <v>4000</v>
      </c>
      <c r="F109" s="63"/>
      <c r="G109" s="63"/>
      <c r="H109" s="63">
        <f>D109+E109</f>
        <v>282100</v>
      </c>
    </row>
    <row r="110" spans="1:8">
      <c r="A110" s="129"/>
      <c r="B110" s="67">
        <f>B109+7</f>
        <v>44584</v>
      </c>
      <c r="C110" s="65">
        <f>D109+F109-G109</f>
        <v>278100</v>
      </c>
      <c r="D110" s="64">
        <f>C110+E110</f>
        <v>282100</v>
      </c>
      <c r="E110" s="64">
        <v>4000</v>
      </c>
      <c r="F110" s="63"/>
      <c r="G110" s="63"/>
      <c r="H110" s="63">
        <f>D110+E110</f>
        <v>286100</v>
      </c>
    </row>
    <row r="111" spans="1:8" ht="15.75" thickBot="1">
      <c r="A111" s="130"/>
      <c r="B111" s="67">
        <f>B110+7</f>
        <v>44591</v>
      </c>
      <c r="C111" s="65">
        <f>D110+F110-G110</f>
        <v>282100</v>
      </c>
      <c r="D111" s="64">
        <f>C111+E111</f>
        <v>286100</v>
      </c>
      <c r="E111" s="64">
        <v>4000</v>
      </c>
      <c r="F111" s="63"/>
      <c r="G111" s="63"/>
      <c r="H111" s="63">
        <f>D111+E111</f>
        <v>290100</v>
      </c>
    </row>
    <row r="112" spans="1:8" ht="15.75" thickBot="1">
      <c r="A112" s="62"/>
      <c r="B112" s="62"/>
      <c r="C112" s="61"/>
      <c r="D112" s="60"/>
      <c r="E112" s="60"/>
      <c r="F112" s="68"/>
      <c r="G112" s="59"/>
      <c r="H112" s="58"/>
    </row>
    <row r="113" spans="1:8">
      <c r="A113" s="128">
        <v>23</v>
      </c>
      <c r="B113" s="67">
        <f>B111+7</f>
        <v>44598</v>
      </c>
      <c r="C113" s="64">
        <f>D111+F111-G111</f>
        <v>286100</v>
      </c>
      <c r="D113" s="64">
        <f>C113+E113</f>
        <v>290100</v>
      </c>
      <c r="E113" s="64">
        <v>4000</v>
      </c>
      <c r="F113" s="63"/>
      <c r="G113" s="63"/>
      <c r="H113" s="63">
        <f>D113+E113</f>
        <v>294100</v>
      </c>
    </row>
    <row r="114" spans="1:8">
      <c r="A114" s="129"/>
      <c r="B114" s="67">
        <f>B113+7</f>
        <v>44605</v>
      </c>
      <c r="C114" s="64">
        <f>D113+F113-G113</f>
        <v>290100</v>
      </c>
      <c r="D114" s="64">
        <f>C114+E114</f>
        <v>294100</v>
      </c>
      <c r="E114" s="64">
        <v>4000</v>
      </c>
      <c r="F114" s="63"/>
      <c r="G114" s="63"/>
      <c r="H114" s="63">
        <f>D114+E114</f>
        <v>298100</v>
      </c>
    </row>
    <row r="115" spans="1:8">
      <c r="A115" s="129"/>
      <c r="B115" s="67">
        <f>B114+7</f>
        <v>44612</v>
      </c>
      <c r="C115" s="64">
        <f>D114+F114-G114</f>
        <v>294100</v>
      </c>
      <c r="D115" s="64">
        <f>C115+E115</f>
        <v>298100</v>
      </c>
      <c r="E115" s="64">
        <v>4000</v>
      </c>
      <c r="F115" s="63"/>
      <c r="G115" s="63"/>
      <c r="H115" s="63">
        <f>D115+E115</f>
        <v>302100</v>
      </c>
    </row>
    <row r="116" spans="1:8" ht="15.75" thickBot="1">
      <c r="A116" s="130"/>
      <c r="B116" s="67">
        <f>B115+7</f>
        <v>44619</v>
      </c>
      <c r="C116" s="64">
        <f>D115+F115-G115</f>
        <v>298100</v>
      </c>
      <c r="D116" s="64">
        <f>C116+E116</f>
        <v>302100</v>
      </c>
      <c r="E116" s="64">
        <v>4000</v>
      </c>
      <c r="F116" s="63"/>
      <c r="G116" s="63"/>
      <c r="H116" s="63">
        <f>D116+E116</f>
        <v>306100</v>
      </c>
    </row>
    <row r="117" spans="1:8" ht="15.75" thickBot="1">
      <c r="A117" s="62"/>
      <c r="B117" s="62"/>
      <c r="C117" s="61"/>
      <c r="D117" s="60"/>
      <c r="E117" s="60"/>
      <c r="F117" s="60"/>
      <c r="G117" s="59"/>
      <c r="H117" s="58"/>
    </row>
    <row r="118" spans="1:8">
      <c r="A118" s="128">
        <v>24</v>
      </c>
      <c r="B118" s="67">
        <f>B116+7</f>
        <v>44626</v>
      </c>
      <c r="C118" s="64">
        <f>D116+F116-G116</f>
        <v>302100</v>
      </c>
      <c r="D118" s="64">
        <f>C118+E118</f>
        <v>306100</v>
      </c>
      <c r="E118" s="64">
        <v>4000</v>
      </c>
      <c r="F118" s="63"/>
      <c r="G118" s="63"/>
      <c r="H118" s="63">
        <f>D118+E118</f>
        <v>310100</v>
      </c>
    </row>
    <row r="119" spans="1:8">
      <c r="A119" s="129"/>
      <c r="B119" s="67">
        <f>B118+7</f>
        <v>44633</v>
      </c>
      <c r="C119" s="65">
        <f>D118+F118-G118</f>
        <v>306100</v>
      </c>
      <c r="D119" s="64">
        <f>C119+E119</f>
        <v>310100</v>
      </c>
      <c r="E119" s="64">
        <v>4000</v>
      </c>
      <c r="F119" s="63"/>
      <c r="G119" s="63"/>
      <c r="H119" s="63">
        <f>D119+E119</f>
        <v>314100</v>
      </c>
    </row>
    <row r="120" spans="1:8">
      <c r="A120" s="129"/>
      <c r="B120" s="67">
        <f>B119+7</f>
        <v>44640</v>
      </c>
      <c r="C120" s="65">
        <f>D119+F119-G119</f>
        <v>310100</v>
      </c>
      <c r="D120" s="64">
        <f>C120+E120</f>
        <v>314100</v>
      </c>
      <c r="E120" s="64">
        <v>4000</v>
      </c>
      <c r="F120" s="63"/>
      <c r="G120" s="63"/>
      <c r="H120" s="63">
        <f>D120+E120</f>
        <v>318100</v>
      </c>
    </row>
    <row r="121" spans="1:8" ht="15.75" thickBot="1">
      <c r="A121" s="130"/>
      <c r="B121" s="67">
        <f>B120+7</f>
        <v>44647</v>
      </c>
      <c r="C121" s="65">
        <f>D120+F120-G120</f>
        <v>314100</v>
      </c>
      <c r="D121" s="64">
        <f>C121+E121</f>
        <v>318100</v>
      </c>
      <c r="E121" s="64">
        <v>4000</v>
      </c>
      <c r="F121" s="63"/>
      <c r="G121" s="63"/>
      <c r="H121" s="63">
        <f>D121+E121</f>
        <v>322100</v>
      </c>
    </row>
    <row r="122" spans="1:8" ht="15.75" thickBot="1">
      <c r="A122" s="62"/>
      <c r="B122" s="62"/>
      <c r="C122" s="61"/>
      <c r="D122" s="60"/>
      <c r="E122" s="60"/>
      <c r="F122" s="60"/>
      <c r="G122" s="59"/>
      <c r="H122" s="58"/>
    </row>
    <row r="123" spans="1:8">
      <c r="A123" s="128">
        <v>25</v>
      </c>
      <c r="B123" s="67">
        <f>B121+7</f>
        <v>44654</v>
      </c>
      <c r="C123" s="65">
        <f>D121+F121-G121</f>
        <v>318100</v>
      </c>
      <c r="D123" s="64">
        <f>C123+E123</f>
        <v>322100</v>
      </c>
      <c r="E123" s="64">
        <v>4000</v>
      </c>
      <c r="F123" s="63"/>
      <c r="G123" s="63"/>
      <c r="H123" s="63">
        <f>D123+E123</f>
        <v>326100</v>
      </c>
    </row>
    <row r="124" spans="1:8">
      <c r="A124" s="129"/>
      <c r="B124" s="67">
        <f>B123+7</f>
        <v>44661</v>
      </c>
      <c r="C124" s="65">
        <f>D123+F123-G123</f>
        <v>322100</v>
      </c>
      <c r="D124" s="64">
        <f>C124+E124</f>
        <v>326100</v>
      </c>
      <c r="E124" s="64">
        <v>4000</v>
      </c>
      <c r="F124" s="63"/>
      <c r="G124" s="63"/>
      <c r="H124" s="63">
        <f>D124+E124</f>
        <v>330100</v>
      </c>
    </row>
    <row r="125" spans="1:8">
      <c r="A125" s="129"/>
      <c r="B125" s="67">
        <f>B124+7</f>
        <v>44668</v>
      </c>
      <c r="C125" s="65">
        <f>D124+F124-G124</f>
        <v>326100</v>
      </c>
      <c r="D125" s="64">
        <f>C125+E125</f>
        <v>330100</v>
      </c>
      <c r="E125" s="64">
        <v>4000</v>
      </c>
      <c r="F125" s="63"/>
      <c r="G125" s="63"/>
      <c r="H125" s="63">
        <f>D125+E125</f>
        <v>334100</v>
      </c>
    </row>
    <row r="126" spans="1:8" ht="15.75" thickBot="1">
      <c r="A126" s="130"/>
      <c r="B126" s="66">
        <f>B125+7</f>
        <v>44675</v>
      </c>
      <c r="C126" s="65">
        <f>D125+F125-G125</f>
        <v>330100</v>
      </c>
      <c r="D126" s="64">
        <f>C126+E126</f>
        <v>334100</v>
      </c>
      <c r="E126" s="64">
        <v>4000</v>
      </c>
      <c r="F126" s="63"/>
      <c r="G126" s="63"/>
      <c r="H126" s="63">
        <f>D126+E126</f>
        <v>338100</v>
      </c>
    </row>
    <row r="127" spans="1:8" ht="15.75" thickBot="1">
      <c r="A127" s="62"/>
      <c r="B127" s="62"/>
      <c r="C127" s="61"/>
      <c r="D127" s="60"/>
      <c r="E127" s="60"/>
      <c r="F127" s="60"/>
      <c r="G127" s="59"/>
      <c r="H127" s="58"/>
    </row>
  </sheetData>
  <mergeCells count="25">
    <mergeCell ref="A83:A86"/>
    <mergeCell ref="A118:A121"/>
    <mergeCell ref="A123:A126"/>
    <mergeCell ref="A88:A91"/>
    <mergeCell ref="A93:A96"/>
    <mergeCell ref="A98:A101"/>
    <mergeCell ref="A103:A106"/>
    <mergeCell ref="A108:A111"/>
    <mergeCell ref="A113:A116"/>
    <mergeCell ref="A78:A81"/>
    <mergeCell ref="A28:A31"/>
    <mergeCell ref="A33:A36"/>
    <mergeCell ref="A38:A41"/>
    <mergeCell ref="A43:A46"/>
    <mergeCell ref="A48:A51"/>
    <mergeCell ref="A53:A56"/>
    <mergeCell ref="A58:A61"/>
    <mergeCell ref="A63:A66"/>
    <mergeCell ref="A68:A71"/>
    <mergeCell ref="A73:A76"/>
    <mergeCell ref="A3:A6"/>
    <mergeCell ref="A8:A11"/>
    <mergeCell ref="A13:A16"/>
    <mergeCell ref="A18:A21"/>
    <mergeCell ref="A23:A26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Actual_Perfomance</vt:lpstr>
      <vt:lpstr>Parameters</vt:lpstr>
      <vt:lpstr>Actual_Perfomance_Flex</vt:lpstr>
      <vt:lpstr>Projected_Perfomance</vt:lpstr>
      <vt:lpstr>Projected_Perfomance_Original</vt:lpstr>
      <vt:lpstr>main_acc_threshold</vt:lpstr>
      <vt:lpstr>no_actual_accs</vt:lpstr>
      <vt:lpstr>no_shadow_accs</vt:lpstr>
      <vt:lpstr>shadow_wkly_return</vt:lpstr>
      <vt:lpstr>weekly_return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Tafadzwa02</dc:creator>
  <cp:lastModifiedBy>tafadzwamusekiwa@gmail.com</cp:lastModifiedBy>
  <dcterms:created xsi:type="dcterms:W3CDTF">2019-05-11T10:37:00Z</dcterms:created>
  <dcterms:modified xsi:type="dcterms:W3CDTF">2021-02-13T11:20:59Z</dcterms:modified>
</cp:coreProperties>
</file>