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aney\Desktop\"/>
    </mc:Choice>
  </mc:AlternateContent>
  <xr:revisionPtr revIDLastSave="0" documentId="13_ncr:1_{D5B5893B-CE19-47F8-93EF-9ED510EFADE3}" xr6:coauthVersionLast="40" xr6:coauthVersionMax="40" xr10:uidLastSave="{00000000-0000-0000-0000-000000000000}"/>
  <bookViews>
    <workbookView xWindow="0" yWindow="0" windowWidth="8475" windowHeight="3735" xr2:uid="{2292C2EE-A55D-448C-B4A9-E88A2BCCA5F9}"/>
  </bookViews>
  <sheets>
    <sheet name="live" sheetId="1" r:id="rId1"/>
    <sheet name="not live" sheetId="3" r:id="rId2"/>
  </sheets>
  <definedNames>
    <definedName name="RATES" localSheetId="1">'not live'!$I$4:$J$16</definedName>
    <definedName name="RATES">live!$I$4:$J$16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2" i="3" l="1"/>
  <c r="E7" i="3"/>
  <c r="I19" i="3" l="1"/>
  <c r="K16" i="3"/>
  <c r="D16" i="3"/>
  <c r="F4" i="3" s="1"/>
  <c r="K15" i="3"/>
  <c r="K14" i="3"/>
  <c r="K13" i="3"/>
  <c r="K12" i="3"/>
  <c r="C12" i="3"/>
  <c r="K11" i="3"/>
  <c r="K10" i="3"/>
  <c r="K9" i="3"/>
  <c r="K7" i="3"/>
  <c r="K6" i="3"/>
  <c r="K5" i="3"/>
  <c r="B5" i="3"/>
  <c r="C5" i="3" s="1"/>
  <c r="K4" i="3"/>
  <c r="A4" i="3"/>
  <c r="B3" i="3"/>
  <c r="C3" i="3" s="1"/>
  <c r="L19" i="3"/>
  <c r="K19" i="3"/>
  <c r="J16" i="3"/>
  <c r="J4" i="3"/>
  <c r="J15" i="3"/>
  <c r="J12" i="3"/>
  <c r="J9" i="3"/>
  <c r="J5" i="3"/>
  <c r="J14" i="3"/>
  <c r="J11" i="3"/>
  <c r="J13" i="3"/>
  <c r="J10" i="3"/>
  <c r="J6" i="3"/>
  <c r="J7" i="3"/>
  <c r="I19" i="1" l="1"/>
  <c r="K19" i="1"/>
  <c r="L19" i="1"/>
  <c r="J19" i="3"/>
  <c r="J19" i="1"/>
  <c r="D4" i="1" l="1"/>
  <c r="C12" i="1"/>
  <c r="C13" i="3" l="1"/>
  <c r="C14" i="3" s="1"/>
  <c r="C15" i="3" s="1"/>
  <c r="C8" i="3"/>
  <c r="C16" i="3" l="1"/>
  <c r="E4" i="3" s="1"/>
  <c r="K9" i="1"/>
  <c r="K7" i="1"/>
  <c r="D16" i="1"/>
  <c r="F4" i="1" s="1"/>
  <c r="J9" i="1"/>
  <c r="J7" i="1"/>
  <c r="K4" i="1" l="1"/>
  <c r="K5" i="1"/>
  <c r="K6" i="1"/>
  <c r="K10" i="1"/>
  <c r="K11" i="1"/>
  <c r="K12" i="1"/>
  <c r="K13" i="1"/>
  <c r="K14" i="1"/>
  <c r="K15" i="1"/>
  <c r="K16" i="1"/>
  <c r="J4" i="1"/>
  <c r="J12" i="1"/>
  <c r="J6" i="1"/>
  <c r="J10" i="1"/>
  <c r="J13" i="1"/>
  <c r="J16" i="1"/>
  <c r="J11" i="1"/>
  <c r="J5" i="1"/>
  <c r="J15" i="1"/>
  <c r="J14" i="1"/>
  <c r="A4" i="1" l="1"/>
  <c r="B5" i="1"/>
  <c r="C5" i="1" s="1"/>
  <c r="B3" i="1"/>
  <c r="C3" i="1" s="1"/>
  <c r="C13" i="1" l="1"/>
  <c r="C14" i="1" l="1"/>
  <c r="C15" i="1" s="1"/>
  <c r="C8" i="1"/>
  <c r="C16" i="1" l="1"/>
  <c r="E4" i="1" s="1"/>
</calcChain>
</file>

<file path=xl/sharedStrings.xml><?xml version="1.0" encoding="utf-8"?>
<sst xmlns="http://schemas.openxmlformats.org/spreadsheetml/2006/main" count="62" uniqueCount="30">
  <si>
    <t>Risk Reward</t>
  </si>
  <si>
    <t>to 1</t>
  </si>
  <si>
    <t>Account £</t>
  </si>
  <si>
    <t>% Account Risk</t>
  </si>
  <si>
    <t>Risk £</t>
  </si>
  <si>
    <t>tws.twsrtdserverctrl</t>
  </si>
  <si>
    <t>Bid</t>
  </si>
  <si>
    <t>Ask</t>
  </si>
  <si>
    <t>GBP</t>
  </si>
  <si>
    <t>AUD</t>
  </si>
  <si>
    <t>CAD</t>
  </si>
  <si>
    <t>CHF</t>
  </si>
  <si>
    <t>EUR</t>
  </si>
  <si>
    <t>MXN</t>
  </si>
  <si>
    <t>NOK</t>
  </si>
  <si>
    <t>NZD</t>
  </si>
  <si>
    <t>SEK</t>
  </si>
  <si>
    <t>SGD</t>
  </si>
  <si>
    <t>USD</t>
  </si>
  <si>
    <t>ZAR</t>
  </si>
  <si>
    <t>Trade Value</t>
  </si>
  <si>
    <t>Min Reward</t>
  </si>
  <si>
    <t>Risk %</t>
  </si>
  <si>
    <t>Trade Value £</t>
  </si>
  <si>
    <t>Multiple</t>
  </si>
  <si>
    <t>JPY</t>
  </si>
  <si>
    <t>Last</t>
  </si>
  <si>
    <t>SELL</t>
  </si>
  <si>
    <t>gbp.cad</t>
  </si>
  <si>
    <t>gbp.usd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</si>
</sst>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164" formatCode="#,##0.00_ ;[Red]\-#,##0.00\ "/>
    <numFmt numFmtId="165" formatCode="#,##0.0000"/>
    <numFmt numFmtId="166" formatCode="0.0000%"/>
    <numFmt numFmtId="167" formatCode="0.0000"/>
    <numFmt numFmtId="168" formatCode="#,##0.0000_ ;[Red]\-#,##0.0000\ "/>
    <numFmt numFmtId="169" formatCode="#,##0.00000"/>
  </numFmts>
  <fonts count="2" x14ac:knownFonts="1">
    <font>
      <sz val="11"/>
      <color theme="1"/>
      <name val="Calibri"/>
      <family val="2"/>
      <scheme val="minor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0" xfId="0" applyNumberFormat="1"/>
    <xf numFmtId="10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/>
    <xf numFmtId="0" fontId="0" fillId="0" borderId="1" xfId="0" applyNumberFormat="1" applyBorder="1"/>
    <xf numFmtId="49" fontId="0" fillId="2" borderId="1" xfId="0" quotePrefix="1" applyNumberFormat="1" applyFill="1" applyBorder="1"/>
    <xf numFmtId="0" fontId="0" fillId="0" borderId="0" xfId="0" applyBorder="1"/>
    <xf numFmtId="0" fontId="1" fillId="0" borderId="0" xfId="0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NumberFormat="1"/>
    <xf numFmtId="165" fontId="0" fillId="0" borderId="0" xfId="0" applyNumberFormat="1"/>
    <xf numFmtId="4" fontId="0" fillId="0" borderId="0" xfId="0" applyNumberFormat="1"/>
    <xf numFmtId="166" fontId="0" fillId="0" borderId="0" xfId="0" applyNumberFormat="1"/>
    <xf numFmtId="40" fontId="0" fillId="0" borderId="0" xfId="0" applyNumberFormat="1"/>
    <xf numFmtId="167" fontId="0" fillId="0" borderId="0" xfId="0" applyNumberFormat="1"/>
    <xf numFmtId="168" fontId="0" fillId="0" borderId="0" xfId="0" applyNumberFormat="1"/>
    <xf numFmtId="168" fontId="0" fillId="0" borderId="1" xfId="0" applyNumberFormat="1" applyBorder="1"/>
    <xf numFmtId="3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22"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tws.twsrtdserverctrl">
      <tp>
        <v>145.47</v>
        <stp/>
        <stp>GBP.JPY/CASH</stp>
        <stp>ask</stp>
        <tr r="J9" s="1"/>
        <tr r="J9" s="3"/>
      </tp>
      <tp>
        <v>1.2845</v>
        <stp/>
        <stp>GBP.USD/CASH</stp>
        <stp>ask</stp>
        <tr r="J15" s="1"/>
        <tr r="J15" s="3"/>
      </tp>
      <tp>
        <v>0.88419999999999999</v>
        <stp/>
        <stp>EUR.GBP/CASH</stp>
        <stp>ask</stp>
        <tr r="J7" s="1"/>
        <tr r="J7" s="3"/>
      </tp>
      <tp>
        <v>1.7710999999999999</v>
        <stp/>
        <stp>GBP.AUD/CASH</stp>
        <stp>ask</stp>
        <tr r="J4" s="1"/>
        <tr r="J4" s="3"/>
      </tp>
      <tp>
        <v>26.263999999999999</v>
        <stp/>
        <stp>GBP.MXN/CASH</stp>
        <stp>ask</stp>
        <tr r="J10" s="1"/>
        <tr r="J10" s="3"/>
      </tp>
      <tp>
        <v>1.89005</v>
        <stp/>
        <stp>GBP.NZD/CASH</stp>
        <stp>ask</stp>
        <tr r="J12" s="1"/>
        <tr r="J12" s="3"/>
      </tp>
      <tp>
        <v>1.698</v>
        <stp/>
        <stp>GBP.CAD/CASH</stp>
        <stp>ask</stp>
        <tr r="J5" s="1"/>
        <tr r="J5" s="3"/>
      </tp>
      <tp>
        <v>11.64235</v>
        <stp/>
        <stp>GBP.SEK/CASH</stp>
        <stp>ask</stp>
        <tr r="J13" s="1"/>
        <tr r="J13" s="3"/>
      </tp>
      <tp>
        <v>1.7642</v>
        <stp/>
        <stp>GBP.SGD/CASH</stp>
        <stp>ask</stp>
        <tr r="J14" s="1"/>
        <tr r="J14" s="3"/>
      </tp>
      <tp>
        <v>1.2815000000000001</v>
        <stp/>
        <stp>GBP.CHF/CASH</stp>
        <stp>ask</stp>
        <tr r="J6" s="1"/>
        <tr r="J6" s="3"/>
      </tp>
      <tp>
        <v>11.0045</v>
        <stp/>
        <stp>GBP.NOK/CASH</stp>
        <stp>ask</stp>
        <tr r="J11" s="1"/>
        <tr r="J11" s="3"/>
      </tp>
      <tp>
        <v>1.2844</v>
        <stp/>
        <stp>gbp.usd/CASH</stp>
        <stp>Bid</stp>
        <tr r="J19" s="3"/>
      </tp>
      <tp>
        <v>0</v>
        <stp/>
        <stp>gbp.usd/CASH</stp>
        <stp>Ask</stp>
        <tr r="K19" s="3"/>
      </tp>
      <tp>
        <v>17.78145</v>
        <stp/>
        <stp>GBP.ZAR/CASH</stp>
        <stp>Ask</stp>
        <tr r="J16" s="1"/>
        <tr r="J16" s="3"/>
      </tp>
      <tp>
        <v>0</v>
        <stp/>
        <stp>gbp.cad/CASH</stp>
        <stp>Ask</stp>
        <tr r="K19" s="1"/>
      </tp>
      <tp>
        <v>1.6978500000000001</v>
        <stp/>
        <stp>gbp.cad/CASH</stp>
        <stp>Bid</stp>
        <tr r="J19" s="1"/>
      </tp>
      <tp>
        <v>0</v>
        <stp/>
        <stp>gbp.usd/CASH</stp>
        <stp>Last</stp>
        <tr r="L19" s="3"/>
      </tp>
      <tp>
        <v>0</v>
        <stp/>
        <stp>gbp.cad/CASH</stp>
        <stp>Last</stp>
        <tr r="L19" s="1"/>
      </tp>
    </main>
  </volType>
</volTypes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volatileDependencies" Target="volatileDependenci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75BC9-B043-43CF-9B7D-3D36E5D80A81}">
  <sheetPr codeName="Sheet1"/>
  <dimension ref="A1:U19"/>
  <sheetViews>
    <sheetView tabSelected="1" workbookViewId="0">
      <selection activeCell="C21" sqref="C21"/>
    </sheetView>
  </sheetViews>
  <sheetFormatPr defaultRowHeight="14.25" x14ac:dyDescent="0.45"/>
  <cols>
    <col min="1" max="1" width="2.46484375" customWidth="1"/>
    <col min="2" max="2" width="12.73046875" customWidth="1"/>
    <col min="3" max="3" width="14.796875" customWidth="1"/>
    <col min="4" max="4" width="10.19921875" customWidth="1"/>
    <col min="5" max="5" width="12.265625" bestFit="1" customWidth="1"/>
    <col min="6" max="6" width="4" style="15" bestFit="1" customWidth="1"/>
    <col min="9" max="9" width="7.265625" customWidth="1"/>
    <col min="10" max="11" width="10.53125" customWidth="1"/>
  </cols>
  <sheetData>
    <row r="1" spans="1:21" x14ac:dyDescent="0.45">
      <c r="I1" s="6" t="s">
        <v>5</v>
      </c>
    </row>
    <row r="2" spans="1:21" x14ac:dyDescent="0.45"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x14ac:dyDescent="0.45">
      <c r="B3" t="str">
        <f>IF(B4="sell","STOP","TARGET")</f>
        <v>STOP</v>
      </c>
      <c r="C3" t="str">
        <f>B3</f>
        <v>STOP</v>
      </c>
      <c r="D3" s="20">
        <v>1.7099</v>
      </c>
      <c r="I3" s="9"/>
      <c r="J3" s="9" t="s">
        <v>8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x14ac:dyDescent="0.45">
      <c r="A4">
        <f>IF(B4="sell",1,2)</f>
        <v>1</v>
      </c>
      <c r="B4" t="s">
        <v>27</v>
      </c>
      <c r="C4" s="3" t="s">
        <v>28</v>
      </c>
      <c r="D4" s="20">
        <f>IF(B4="buy",K19,J19)</f>
        <v>1.6978500000000001</v>
      </c>
      <c r="E4" s="19">
        <f>C16</f>
        <v>19000</v>
      </c>
      <c r="F4" s="17" t="str">
        <f>D16</f>
        <v>gbp</v>
      </c>
      <c r="I4" s="10" t="s">
        <v>9</v>
      </c>
      <c r="J4" s="5">
        <f>RTD($I$1,,K4,"ask")</f>
        <v>1.7710999999999999</v>
      </c>
      <c r="K4" t="str">
        <f>$J$3 &amp; "." &amp; I4 &amp;"/" &amp; "CASH"</f>
        <v>GBP.AUD/CASH</v>
      </c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x14ac:dyDescent="0.45">
      <c r="B5" t="str">
        <f>IF(B4="sell","TARGET","STOP")</f>
        <v>TARGET</v>
      </c>
      <c r="C5" t="str">
        <f>B5</f>
        <v>TARGET</v>
      </c>
      <c r="D5" s="20">
        <v>1.6890000000000001</v>
      </c>
      <c r="I5" s="10" t="s">
        <v>10</v>
      </c>
      <c r="J5" s="5">
        <f>RTD($I$1,,K5,"ask")</f>
        <v>1.698</v>
      </c>
      <c r="K5" t="str">
        <f t="shared" ref="K5:K16" si="0">$J$3 &amp; "." &amp; I5 &amp;"/" &amp; "CASH"</f>
        <v>GBP.CAD/CASH</v>
      </c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x14ac:dyDescent="0.45">
      <c r="I6" s="10" t="s">
        <v>11</v>
      </c>
      <c r="J6" s="5">
        <f>RTD($I$1,,K6,"ask")</f>
        <v>1.2815000000000001</v>
      </c>
      <c r="K6" t="str">
        <f t="shared" si="0"/>
        <v>GBP.CHF/CASH</v>
      </c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x14ac:dyDescent="0.45">
      <c r="B7" s="3" t="s">
        <v>21</v>
      </c>
      <c r="C7" s="1">
        <v>2</v>
      </c>
      <c r="D7" t="s">
        <v>1</v>
      </c>
      <c r="I7" s="10" t="s">
        <v>12</v>
      </c>
      <c r="J7" s="18">
        <f>1/(RTD(I1,,K7,"ask"))</f>
        <v>1.1309658448314861</v>
      </c>
      <c r="K7" t="str">
        <f>$I$7 &amp; "." &amp; J3 &amp;"/" &amp; "CASH"</f>
        <v>EUR.GBP/CASH</v>
      </c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x14ac:dyDescent="0.45">
      <c r="B8" s="3" t="s">
        <v>0</v>
      </c>
      <c r="C8" s="1">
        <f>IFERROR(IF(B4="buy",(D3-D4)/(D4-D5),(D4-D5)/(D3-D4)),"")</f>
        <v>0.73443983402490476</v>
      </c>
      <c r="D8" t="s">
        <v>1</v>
      </c>
      <c r="I8" s="10" t="s">
        <v>8</v>
      </c>
      <c r="J8" s="5">
        <v>1</v>
      </c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x14ac:dyDescent="0.45">
      <c r="B9" s="3"/>
      <c r="C9" s="1"/>
      <c r="I9" s="10" t="s">
        <v>25</v>
      </c>
      <c r="J9" s="5">
        <f>RTD($I$1,,K9,"ask")</f>
        <v>145.47</v>
      </c>
      <c r="K9" t="str">
        <f t="shared" si="0"/>
        <v>GBP.JPY/CASH</v>
      </c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x14ac:dyDescent="0.45">
      <c r="B10" s="3" t="s">
        <v>2</v>
      </c>
      <c r="C10" s="4">
        <v>56000</v>
      </c>
      <c r="I10" s="10" t="s">
        <v>13</v>
      </c>
      <c r="J10" s="5">
        <f>RTD($I$1,,K10,"ask")</f>
        <v>26.263999999999999</v>
      </c>
      <c r="K10" t="str">
        <f t="shared" si="0"/>
        <v>GBP.MXN/CASH</v>
      </c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x14ac:dyDescent="0.45">
      <c r="B11" s="3" t="s">
        <v>3</v>
      </c>
      <c r="C11" s="2">
        <v>2.5000000000000001E-3</v>
      </c>
      <c r="I11" s="10" t="s">
        <v>14</v>
      </c>
      <c r="J11" s="5">
        <f>RTD($I$1,,K11,"ask")</f>
        <v>11.0045</v>
      </c>
      <c r="K11" t="str">
        <f t="shared" si="0"/>
        <v>GBP.NOK/CASH</v>
      </c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x14ac:dyDescent="0.45">
      <c r="B12" s="3" t="s">
        <v>4</v>
      </c>
      <c r="C12" s="4">
        <f>C10*C11</f>
        <v>140</v>
      </c>
      <c r="I12" s="10" t="s">
        <v>15</v>
      </c>
      <c r="J12" s="5">
        <f>RTD($I$1,,K12,"ask")</f>
        <v>1.89005</v>
      </c>
      <c r="K12" t="str">
        <f t="shared" si="0"/>
        <v>GBP.NZD/CASH</v>
      </c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x14ac:dyDescent="0.45">
      <c r="B13" s="3" t="s">
        <v>22</v>
      </c>
      <c r="C13" s="2">
        <f>IFERROR(IF(B4="buy",(D4-D5)/D4,(D3-D4)/D4),"")</f>
        <v>7.0972111788437696E-3</v>
      </c>
      <c r="I13" s="10" t="s">
        <v>16</v>
      </c>
      <c r="J13" s="5">
        <f>RTD($I$1,,K13,"ask")</f>
        <v>11.64235</v>
      </c>
      <c r="K13" t="str">
        <f t="shared" si="0"/>
        <v>GBP.SEK/CASH</v>
      </c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 x14ac:dyDescent="0.45">
      <c r="B14" s="3" t="s">
        <v>24</v>
      </c>
      <c r="C14" s="1">
        <f>IFERROR((100%/C13),"")</f>
        <v>140.90041493776056</v>
      </c>
      <c r="E14" s="12"/>
      <c r="F14" s="14"/>
      <c r="I14" s="10" t="s">
        <v>17</v>
      </c>
      <c r="J14" s="5">
        <f>RTD($I$1,,K14,"ask")</f>
        <v>1.7642</v>
      </c>
      <c r="K14" t="str">
        <f t="shared" si="0"/>
        <v>GBP.SGD/CASH</v>
      </c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 x14ac:dyDescent="0.45">
      <c r="B15" s="3" t="s">
        <v>23</v>
      </c>
      <c r="C15" s="4">
        <f>IFERROR(C14*C12,"")</f>
        <v>19726.058091286479</v>
      </c>
      <c r="E15" s="16"/>
      <c r="F15" s="14"/>
      <c r="I15" s="10" t="s">
        <v>18</v>
      </c>
      <c r="J15" s="5">
        <f>RTD($I$1,,K15,"ask")</f>
        <v>1.2845</v>
      </c>
      <c r="K15" t="str">
        <f t="shared" si="0"/>
        <v>GBP.USD/CASH</v>
      </c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x14ac:dyDescent="0.45">
      <c r="B16" s="3" t="s">
        <v>20</v>
      </c>
      <c r="C16" s="11">
        <f>IFERROR(ROUNDDOWN(VLOOKUP(LEFT(C4,3),RATES,2,FALSE)*C15,-3),"")</f>
        <v>19000</v>
      </c>
      <c r="D16" t="str">
        <f>LEFT(C4,3)</f>
        <v>gbp</v>
      </c>
      <c r="E16" s="13"/>
      <c r="I16" s="10" t="s">
        <v>19</v>
      </c>
      <c r="J16" s="5">
        <f>RTD($I$1,,K16,"Ask")</f>
        <v>17.78145</v>
      </c>
      <c r="K16" t="str">
        <f t="shared" si="0"/>
        <v>GBP.ZAR/CASH</v>
      </c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8:21" x14ac:dyDescent="0.45">
      <c r="H17" s="8"/>
      <c r="I17" s="8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8:21" x14ac:dyDescent="0.45">
      <c r="H18" s="7"/>
      <c r="J18" t="s">
        <v>6</v>
      </c>
      <c r="K18" t="s">
        <v>7</v>
      </c>
      <c r="L18" t="s">
        <v>26</v>
      </c>
      <c r="O18" s="7"/>
      <c r="P18" s="7"/>
      <c r="Q18" s="7"/>
      <c r="R18" s="7"/>
      <c r="S18" s="7"/>
      <c r="T18" s="7"/>
      <c r="U18" s="7"/>
    </row>
    <row r="19" spans="8:21" x14ac:dyDescent="0.45">
      <c r="H19" s="7"/>
      <c r="I19" s="3" t="str">
        <f>C4 &amp;"/" &amp; "CASH"</f>
        <v>gbp.cad/CASH</v>
      </c>
      <c r="J19" s="5">
        <f>RTD($I$1,,I19,J18)</f>
        <v>1.6978500000000001</v>
      </c>
      <c r="K19" s="5">
        <f>RTD($I$1,,I19,K18)</f>
        <v>0</v>
      </c>
      <c r="L19" s="5">
        <f>RTD($I$1,,I19,L18)</f>
        <v>0</v>
      </c>
      <c r="M19" s="7"/>
      <c r="N19" s="7"/>
      <c r="O19" s="7"/>
      <c r="P19" s="7"/>
      <c r="Q19" s="7"/>
      <c r="R19" s="7"/>
      <c r="S19" s="7"/>
      <c r="T19" s="7"/>
      <c r="U19" s="7"/>
    </row>
  </sheetData>
  <conditionalFormatting sqref="B4:C4">
    <cfRule type="containsText" dxfId="21" priority="12" operator="containsText" text="BUY">
      <formula>NOT(ISERROR(SEARCH("BUY",B4)))</formula>
    </cfRule>
    <cfRule type="containsText" dxfId="20" priority="13" operator="containsText" text="sell">
      <formula>NOT(ISERROR(SEARCH("sell",B4)))</formula>
    </cfRule>
  </conditionalFormatting>
  <conditionalFormatting sqref="B8:D8">
    <cfRule type="expression" dxfId="19" priority="14">
      <formula>$C$8&lt;$C$7</formula>
    </cfRule>
  </conditionalFormatting>
  <conditionalFormatting sqref="B3">
    <cfRule type="containsText" dxfId="18" priority="10" operator="containsText" text="target">
      <formula>NOT(ISERROR(SEARCH("target",B3)))</formula>
    </cfRule>
    <cfRule type="containsText" dxfId="17" priority="11" operator="containsText" text="stop">
      <formula>NOT(ISERROR(SEARCH("stop",B3)))</formula>
    </cfRule>
  </conditionalFormatting>
  <conditionalFormatting sqref="B5">
    <cfRule type="containsText" dxfId="16" priority="8" operator="containsText" text="target">
      <formula>NOT(ISERROR(SEARCH("target",B5)))</formula>
    </cfRule>
    <cfRule type="containsText" dxfId="15" priority="9" operator="containsText" text="stop">
      <formula>NOT(ISERROR(SEARCH("stop",B5)))</formula>
    </cfRule>
  </conditionalFormatting>
  <conditionalFormatting sqref="C3">
    <cfRule type="containsText" dxfId="14" priority="3" operator="containsText" text="stop">
      <formula>NOT(ISERROR(SEARCH("stop",C3)))</formula>
    </cfRule>
    <cfRule type="containsText" dxfId="13" priority="4" operator="containsText" text="target">
      <formula>NOT(ISERROR(SEARCH("target",C3)))</formula>
    </cfRule>
  </conditionalFormatting>
  <conditionalFormatting sqref="C5">
    <cfRule type="containsText" dxfId="12" priority="1" operator="containsText" text="stop">
      <formula>NOT(ISERROR(SEARCH("stop",C5)))</formula>
    </cfRule>
    <cfRule type="containsText" dxfId="11" priority="2" operator="containsText" text="target">
      <formula>NOT(ISERROR(SEARCH("target",C5)))</formula>
    </cfRule>
  </conditionalFormatting>
  <dataValidations count="1">
    <dataValidation type="list" allowBlank="1" showInputMessage="1" showErrorMessage="1" promptTitle="SELECT ACTION" sqref="B4" xr:uid="{C6462B8E-5A8A-4719-B35D-F2ACC87A829E}">
      <formula1>"BUY,SELL"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7" id="{AD0E8427-C332-4C3C-B0E9-DAD88432AF2B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>
                <xm:f>2</xm:f>
              </x14:cfvo>
              <x14:cfIcon iconSet="NoIcons" iconId="0"/>
              <x14:cfIcon iconSet="3Arrows" iconId="0"/>
              <x14:cfIcon iconSet="3Arrows" iconId="2"/>
            </x14:iconSet>
          </x14:cfRule>
          <xm:sqref>A4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2521F-6019-4B16-BC9D-B670FC60B58A}">
  <dimension ref="A1:U19"/>
  <sheetViews>
    <sheetView workbookViewId="0">
      <selection activeCell="C22" sqref="C22"/>
    </sheetView>
  </sheetViews>
  <sheetFormatPr defaultRowHeight="14.25" x14ac:dyDescent="0.45"/>
  <cols>
    <col min="1" max="1" width="2.46484375" customWidth="1"/>
    <col min="2" max="2" width="12.73046875" customWidth="1"/>
    <col min="3" max="3" width="12.796875" customWidth="1"/>
    <col min="4" max="4" width="10.19921875" customWidth="1"/>
    <col min="5" max="5" width="12.265625" bestFit="1" customWidth="1"/>
    <col min="6" max="6" width="4" style="15" bestFit="1" customWidth="1"/>
    <col min="9" max="9" width="7.265625" customWidth="1"/>
    <col min="10" max="10" width="9.46484375" customWidth="1"/>
    <col min="11" max="11" width="10.53125" customWidth="1"/>
  </cols>
  <sheetData>
    <row r="1" spans="1:21" x14ac:dyDescent="0.45">
      <c r="I1" s="6" t="s">
        <v>5</v>
      </c>
    </row>
    <row r="2" spans="1:21" x14ac:dyDescent="0.45"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x14ac:dyDescent="0.45">
      <c r="B3" t="str">
        <f>IF(B4="sell","STOP","TARGET")</f>
        <v>STOP</v>
      </c>
      <c r="C3" t="str">
        <f>B3</f>
        <v>STOP</v>
      </c>
      <c r="D3" s="20">
        <v>1.2995000000000001</v>
      </c>
      <c r="I3" s="9"/>
      <c r="J3" s="9" t="s">
        <v>8</v>
      </c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 spans="1:21" x14ac:dyDescent="0.45">
      <c r="A4">
        <f>IF(B4="sell",1,2)</f>
        <v>1</v>
      </c>
      <c r="B4" t="s">
        <v>27</v>
      </c>
      <c r="C4" s="3" t="s">
        <v>29</v>
      </c>
      <c r="D4" s="20">
        <v>1.2979000000000001</v>
      </c>
      <c r="E4" s="19">
        <f>C16</f>
        <v>90000</v>
      </c>
      <c r="F4" s="17" t="str">
        <f>D16</f>
        <v>gbp</v>
      </c>
      <c r="I4" s="10" t="s">
        <v>9</v>
      </c>
      <c r="J4" s="5">
        <f>RTD($I$1,,K4,"ask")</f>
        <v>1.7710999999999999</v>
      </c>
      <c r="K4" t="str">
        <f>$J$3 &amp; "." &amp; I4 &amp;"/" &amp; "CASH"</f>
        <v>GBP.AUD/CASH</v>
      </c>
      <c r="L4" s="7"/>
      <c r="M4" s="7"/>
      <c r="N4" s="7"/>
      <c r="O4" s="7"/>
      <c r="P4" s="7"/>
      <c r="Q4" s="7"/>
      <c r="R4" s="7"/>
      <c r="S4" s="7"/>
      <c r="T4" s="7"/>
      <c r="U4" s="7"/>
    </row>
    <row r="5" spans="1:21" x14ac:dyDescent="0.45">
      <c r="B5" t="str">
        <f>IF(B4="sell","TARGET","STOP")</f>
        <v>TARGET</v>
      </c>
      <c r="C5" t="str">
        <f>B5</f>
        <v>TARGET</v>
      </c>
      <c r="D5" s="20">
        <v>1.29</v>
      </c>
      <c r="I5" s="10" t="s">
        <v>10</v>
      </c>
      <c r="J5" s="5">
        <f>RTD($I$1,,K5,"ask")</f>
        <v>1.698</v>
      </c>
      <c r="K5" t="str">
        <f t="shared" ref="K5:K16" si="0">$J$3 &amp; "." &amp; I5 &amp;"/" &amp; "CASH"</f>
        <v>GBP.CAD/CASH</v>
      </c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x14ac:dyDescent="0.45">
      <c r="I6" s="10" t="s">
        <v>11</v>
      </c>
      <c r="J6" s="5">
        <f>RTD($I$1,,K6,"ask")</f>
        <v>1.2815000000000001</v>
      </c>
      <c r="K6" t="str">
        <f t="shared" si="0"/>
        <v>GBP.CHF/CASH</v>
      </c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x14ac:dyDescent="0.45">
      <c r="B7" s="3" t="s">
        <v>21</v>
      </c>
      <c r="C7" s="1">
        <v>2</v>
      </c>
      <c r="D7" t="s">
        <v>1</v>
      </c>
      <c r="E7" s="20">
        <f>D4-D5</f>
        <v>7.9000000000000181E-3</v>
      </c>
      <c r="I7" s="10" t="s">
        <v>12</v>
      </c>
      <c r="J7" s="18">
        <f>1/(RTD(I1,,K7,"ask"))</f>
        <v>1.1309658448314861</v>
      </c>
      <c r="K7" t="str">
        <f>$I$7 &amp; "." &amp; J3 &amp;"/" &amp; "CASH"</f>
        <v>EUR.GBP/CASH</v>
      </c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x14ac:dyDescent="0.45">
      <c r="B8" s="3" t="s">
        <v>0</v>
      </c>
      <c r="C8" s="1">
        <f>IFERROR(IF(B4="buy",(D3-D4)/(D4-D5),(D4-D5)/(D3-D4)),"")</f>
        <v>4.9374999999998703</v>
      </c>
      <c r="D8" t="s">
        <v>1</v>
      </c>
      <c r="I8" s="10" t="s">
        <v>8</v>
      </c>
      <c r="J8" s="5">
        <v>1</v>
      </c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x14ac:dyDescent="0.45">
      <c r="B9" s="3"/>
      <c r="C9" s="1"/>
      <c r="I9" s="10" t="s">
        <v>25</v>
      </c>
      <c r="J9" s="5">
        <f>RTD($I$1,,K9,"ask")</f>
        <v>145.47</v>
      </c>
      <c r="K9" t="str">
        <f t="shared" si="0"/>
        <v>GBP.JPY/CASH</v>
      </c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x14ac:dyDescent="0.45">
      <c r="B10" s="3" t="s">
        <v>2</v>
      </c>
      <c r="C10" s="4">
        <v>56000</v>
      </c>
      <c r="E10">
        <v>1.9637800000000001</v>
      </c>
      <c r="I10" s="10" t="s">
        <v>13</v>
      </c>
      <c r="J10" s="5">
        <f>RTD($I$1,,K10,"ask")</f>
        <v>26.263999999999999</v>
      </c>
      <c r="K10" t="str">
        <f t="shared" si="0"/>
        <v>GBP.MXN/CASH</v>
      </c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 x14ac:dyDescent="0.45">
      <c r="B11" s="3" t="s">
        <v>3</v>
      </c>
      <c r="C11" s="2">
        <v>2E-3</v>
      </c>
      <c r="E11">
        <v>1.9632000000000001</v>
      </c>
      <c r="I11" s="10" t="s">
        <v>14</v>
      </c>
      <c r="J11" s="5">
        <f>RTD($I$1,,K11,"ask")</f>
        <v>11.0045</v>
      </c>
      <c r="K11" t="str">
        <f t="shared" si="0"/>
        <v>GBP.NOK/CASH</v>
      </c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 x14ac:dyDescent="0.45">
      <c r="B12" s="3" t="s">
        <v>4</v>
      </c>
      <c r="C12" s="4">
        <f>C10*C11</f>
        <v>112</v>
      </c>
      <c r="E12">
        <f>E10-E11</f>
        <v>5.8000000000002494E-4</v>
      </c>
      <c r="I12" s="10" t="s">
        <v>15</v>
      </c>
      <c r="J12" s="5">
        <f>RTD($I$1,,K12,"ask")</f>
        <v>1.89005</v>
      </c>
      <c r="K12" t="str">
        <f t="shared" si="0"/>
        <v>GBP.NZD/CASH</v>
      </c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x14ac:dyDescent="0.45">
      <c r="B13" s="3" t="s">
        <v>22</v>
      </c>
      <c r="C13" s="2">
        <f>IFERROR(IF(B4="buy",(D4-D5)/D4,(D3-D4)/D4),"")</f>
        <v>1.2327606132984403E-3</v>
      </c>
      <c r="I13" s="10" t="s">
        <v>16</v>
      </c>
      <c r="J13" s="5">
        <f>RTD($I$1,,K13,"ask")</f>
        <v>11.64235</v>
      </c>
      <c r="K13" t="str">
        <f t="shared" si="0"/>
        <v>GBP.SEK/CASH</v>
      </c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 x14ac:dyDescent="0.45">
      <c r="B14" s="3" t="s">
        <v>24</v>
      </c>
      <c r="C14" s="1">
        <f>IFERROR((100%/C13),"")</f>
        <v>811.18749999997681</v>
      </c>
      <c r="E14" s="12"/>
      <c r="F14" s="14"/>
      <c r="I14" s="10" t="s">
        <v>17</v>
      </c>
      <c r="J14" s="5">
        <f>RTD($I$1,,K14,"ask")</f>
        <v>1.7642</v>
      </c>
      <c r="K14" t="str">
        <f t="shared" si="0"/>
        <v>GBP.SGD/CASH</v>
      </c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 x14ac:dyDescent="0.45">
      <c r="B15" s="3" t="s">
        <v>23</v>
      </c>
      <c r="C15" s="4">
        <f>IFERROR(C14*C12,"")</f>
        <v>90852.99999999741</v>
      </c>
      <c r="E15" s="16"/>
      <c r="F15" s="14"/>
      <c r="I15" s="10" t="s">
        <v>18</v>
      </c>
      <c r="J15" s="5">
        <f>RTD($I$1,,K15,"ask")</f>
        <v>1.2845</v>
      </c>
      <c r="K15" t="str">
        <f t="shared" si="0"/>
        <v>GBP.USD/CASH</v>
      </c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x14ac:dyDescent="0.45">
      <c r="B16" s="3" t="s">
        <v>20</v>
      </c>
      <c r="C16" s="11">
        <f>IFERROR(ROUNDDOWN(VLOOKUP(LEFT(C4,3),RATES,2,FALSE)*C15,-3),"")</f>
        <v>90000</v>
      </c>
      <c r="D16" t="str">
        <f>LEFT(C4,3)</f>
        <v>gbp</v>
      </c>
      <c r="E16" s="13"/>
      <c r="I16" s="10" t="s">
        <v>19</v>
      </c>
      <c r="J16" s="5">
        <f>RTD($I$1,,K16,"Ask")</f>
        <v>17.78145</v>
      </c>
      <c r="K16" t="str">
        <f t="shared" si="0"/>
        <v>GBP.ZAR/CASH</v>
      </c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8:21" x14ac:dyDescent="0.45">
      <c r="H17" s="8"/>
      <c r="I17" s="8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8:21" x14ac:dyDescent="0.45">
      <c r="H18" s="7"/>
      <c r="J18" t="s">
        <v>6</v>
      </c>
      <c r="K18" t="s">
        <v>7</v>
      </c>
      <c r="L18" t="s">
        <v>26</v>
      </c>
      <c r="O18" s="7"/>
      <c r="P18" s="7"/>
      <c r="Q18" s="7"/>
      <c r="R18" s="7"/>
      <c r="S18" s="7"/>
      <c r="T18" s="7"/>
      <c r="U18" s="7"/>
    </row>
    <row r="19" spans="8:21" x14ac:dyDescent="0.45">
      <c r="H19" s="7"/>
      <c r="I19" s="3" t="str">
        <f>C4 &amp;"/" &amp; "CASH"</f>
        <v>gbp.usd/CASH</v>
      </c>
      <c r="J19" s="5">
        <f>RTD($I$1,,I19,J18)</f>
        <v>1.2844</v>
      </c>
      <c r="K19" s="5">
        <f>RTD($I$1,,I19,K18)</f>
        <v>0</v>
      </c>
      <c r="L19" s="5">
        <f>RTD($I$1,,I19,L18)</f>
        <v>0</v>
      </c>
      <c r="M19" s="7"/>
      <c r="N19" s="7"/>
      <c r="O19" s="7"/>
      <c r="P19" s="7"/>
      <c r="Q19" s="7"/>
      <c r="R19" s="7"/>
      <c r="S19" s="7"/>
      <c r="T19" s="7"/>
      <c r="U19" s="7"/>
    </row>
  </sheetData>
  <conditionalFormatting sqref="B4:C4">
    <cfRule type="containsText" dxfId="10" priority="10" operator="containsText" text="BUY">
      <formula>NOT(ISERROR(SEARCH("BUY",B4)))</formula>
    </cfRule>
    <cfRule type="containsText" dxfId="9" priority="11" operator="containsText" text="sell">
      <formula>NOT(ISERROR(SEARCH("sell",B4)))</formula>
    </cfRule>
  </conditionalFormatting>
  <conditionalFormatting sqref="B8:D8">
    <cfRule type="expression" dxfId="8" priority="12">
      <formula>$C$8&lt;$C$7</formula>
    </cfRule>
  </conditionalFormatting>
  <conditionalFormatting sqref="B3">
    <cfRule type="containsText" dxfId="7" priority="8" operator="containsText" text="target">
      <formula>NOT(ISERROR(SEARCH("target",B3)))</formula>
    </cfRule>
    <cfRule type="containsText" dxfId="6" priority="9" operator="containsText" text="stop">
      <formula>NOT(ISERROR(SEARCH("stop",B3)))</formula>
    </cfRule>
  </conditionalFormatting>
  <conditionalFormatting sqref="B5">
    <cfRule type="containsText" dxfId="5" priority="6" operator="containsText" text="target">
      <formula>NOT(ISERROR(SEARCH("target",B5)))</formula>
    </cfRule>
    <cfRule type="containsText" dxfId="4" priority="7" operator="containsText" text="stop">
      <formula>NOT(ISERROR(SEARCH("stop",B5)))</formula>
    </cfRule>
  </conditionalFormatting>
  <conditionalFormatting sqref="C3">
    <cfRule type="containsText" dxfId="3" priority="3" operator="containsText" text="stop">
      <formula>NOT(ISERROR(SEARCH("stop",C3)))</formula>
    </cfRule>
    <cfRule type="containsText" dxfId="2" priority="4" operator="containsText" text="target">
      <formula>NOT(ISERROR(SEARCH("target",C3)))</formula>
    </cfRule>
  </conditionalFormatting>
  <conditionalFormatting sqref="C5">
    <cfRule type="containsText" dxfId="1" priority="1" operator="containsText" text="stop">
      <formula>NOT(ISERROR(SEARCH("stop",C5)))</formula>
    </cfRule>
    <cfRule type="containsText" dxfId="0" priority="2" operator="containsText" text="target">
      <formula>NOT(ISERROR(SEARCH("target",C5)))</formula>
    </cfRule>
  </conditionalFormatting>
  <dataValidations count="1">
    <dataValidation type="list" allowBlank="1" showInputMessage="1" showErrorMessage="1" promptTitle="SELECT ACTION" sqref="B4" xr:uid="{714B54A5-315C-49CF-B5C5-C871BD807BE9}">
      <formula1>"BUY,SELL"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5FBAEB5B-8DAF-40E3-803F-E2CA0612C9B8}">
            <x14:iconSet iconSet="3Arrows" custom="1">
              <x14:cfvo type="percent">
                <xm:f>0</xm:f>
              </x14:cfvo>
              <x14:cfvo type="num">
                <xm:f>0</xm:f>
              </x14:cfvo>
              <x14:cfvo type="num">
                <xm:f>2</xm:f>
              </x14:cfvo>
              <x14:cfIcon iconSet="NoIcons" iconId="0"/>
              <x14:cfIcon iconSet="3Arrows" iconId="0"/>
              <x14:cfIcon iconSet="3Arrows" iconId="2"/>
            </x14:iconSet>
          </x14:cfRule>
          <xm:sqref>A4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live</vt:lpstr>
      <vt:lpstr>not live</vt:lpstr>
      <vt:lpstr>'not live'!RATES</vt:lpstr>
      <vt:lpstr>RATES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LeanhoneyJD</dc:creator>
  <cp:lastModifiedBy>LeanhoneyJD</cp:lastModifiedBy>
  <dcterms:created xsi:type="dcterms:W3CDTF">2018-10-12T15:50:53Z</dcterms:created>
  <dcterms:modified xsi:type="dcterms:W3CDTF">2018-11-26T13:03:32Z</dcterms:modified>
</cp:coreProperties>
</file>