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5480" windowHeight="9120" tabRatio="714" firstSheet="2" activeTab="7"/>
  </bookViews>
  <sheets>
    <sheet name="SharonN_Perfomance" sheetId="283" r:id="rId1"/>
    <sheet name="RichS_Perfomance" sheetId="282" r:id="rId2"/>
    <sheet name="BrianM_Perfomance" sheetId="281" r:id="rId3"/>
    <sheet name="Harm_Perfomance" sheetId="280" r:id="rId4"/>
    <sheet name="Rud_Perfomance" sheetId="277" r:id="rId5"/>
    <sheet name="Dam_Perfomance" sheetId="273" r:id="rId6"/>
    <sheet name="Taf_Perfomance" sheetId="262" r:id="rId7"/>
    <sheet name="Account_Perfomance" sheetId="276" r:id="rId8"/>
    <sheet name="Projections" sheetId="279" r:id="rId9"/>
  </sheets>
  <calcPr calcId="124519"/>
</workbook>
</file>

<file path=xl/calcChain.xml><?xml version="1.0" encoding="utf-8"?>
<calcChain xmlns="http://schemas.openxmlformats.org/spreadsheetml/2006/main">
  <c r="J5" i="283"/>
  <c r="D5"/>
  <c r="J20" i="282"/>
  <c r="D20"/>
  <c r="J22" i="281"/>
  <c r="D22"/>
  <c r="J34" i="277"/>
  <c r="J34" i="273"/>
  <c r="E123" i="262"/>
  <c r="J30" i="280"/>
  <c r="D30"/>
  <c r="D34" i="277"/>
  <c r="D34" i="273"/>
  <c r="C123" i="262"/>
  <c r="B124" s="1"/>
  <c r="C124" s="1"/>
  <c r="C34" i="276"/>
  <c r="E5" i="283"/>
  <c r="E138"/>
  <c r="D138"/>
  <c r="D4" i="279"/>
  <c r="E4"/>
  <c r="J4" i="283"/>
  <c r="J4" i="282"/>
  <c r="D4" i="283"/>
  <c r="C5" s="1"/>
  <c r="J15" i="282"/>
  <c r="J17"/>
  <c r="J16"/>
  <c r="J19"/>
  <c r="D19"/>
  <c r="J14" i="281"/>
  <c r="J15"/>
  <c r="J16"/>
  <c r="J17"/>
  <c r="J19"/>
  <c r="J20"/>
  <c r="J21"/>
  <c r="J22" i="280"/>
  <c r="J24"/>
  <c r="J25"/>
  <c r="J26"/>
  <c r="J27"/>
  <c r="J29"/>
  <c r="J32" i="277"/>
  <c r="D21" i="281"/>
  <c r="D29" i="280"/>
  <c r="J32" i="273"/>
  <c r="F121" i="262"/>
  <c r="D32" i="277"/>
  <c r="D32" i="273"/>
  <c r="C121" i="262"/>
  <c r="D20" i="281"/>
  <c r="D17" i="282"/>
  <c r="D27" i="280"/>
  <c r="D31" i="277"/>
  <c r="J31" s="1"/>
  <c r="D31" i="273"/>
  <c r="C120" i="262"/>
  <c r="C31" i="276"/>
  <c r="J17" i="273"/>
  <c r="J19" i="277"/>
  <c r="J17"/>
  <c r="J17" i="280"/>
  <c r="J31" i="273"/>
  <c r="F31" i="276"/>
  <c r="E4" i="283"/>
  <c r="I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D16" i="282"/>
  <c r="D19" i="281"/>
  <c r="D26" i="280"/>
  <c r="D30" i="277"/>
  <c r="D30" i="273"/>
  <c r="J30" s="1"/>
  <c r="C30" i="276"/>
  <c r="J30" i="277"/>
  <c r="J29"/>
  <c r="J29" i="273"/>
  <c r="D124" i="262" l="1"/>
  <c r="F4" i="283"/>
  <c r="I5"/>
  <c r="C6"/>
  <c r="D17" i="281"/>
  <c r="D15" i="282"/>
  <c r="D25" i="280"/>
  <c r="D29" i="277"/>
  <c r="D29" i="273"/>
  <c r="C29" i="276"/>
  <c r="F110" i="262"/>
  <c r="J14" i="282"/>
  <c r="D14"/>
  <c r="D16" i="281"/>
  <c r="D24" i="280"/>
  <c r="J27" i="277"/>
  <c r="D27"/>
  <c r="J27" i="273"/>
  <c r="D27"/>
  <c r="C27" i="276"/>
  <c r="E14" i="282"/>
  <c r="E16" i="281"/>
  <c r="E24" i="280"/>
  <c r="E27" i="277"/>
  <c r="E27" i="273"/>
  <c r="D27" i="276"/>
  <c r="D6" i="283" l="1"/>
  <c r="E6"/>
  <c r="I6" s="1"/>
  <c r="F5"/>
  <c r="J12" i="282"/>
  <c r="D12"/>
  <c r="D15" i="281"/>
  <c r="D22" i="280"/>
  <c r="J26" i="273"/>
  <c r="J26" i="277"/>
  <c r="D26"/>
  <c r="D26" i="273"/>
  <c r="C26" i="276"/>
  <c r="J11" i="282"/>
  <c r="D11"/>
  <c r="D14" i="281"/>
  <c r="J21" i="280"/>
  <c r="D21"/>
  <c r="J25" i="277"/>
  <c r="D25"/>
  <c r="J25" i="273"/>
  <c r="D25"/>
  <c r="C25" i="276"/>
  <c r="J10" i="282"/>
  <c r="D10"/>
  <c r="J12" i="281"/>
  <c r="D12"/>
  <c r="J24" i="273"/>
  <c r="J20" i="280"/>
  <c r="J19"/>
  <c r="D20"/>
  <c r="J24" i="277"/>
  <c r="D24"/>
  <c r="D24" i="273"/>
  <c r="C24" i="276"/>
  <c r="H17" i="277"/>
  <c r="J9" i="282"/>
  <c r="D9"/>
  <c r="J10" i="281"/>
  <c r="J11"/>
  <c r="D11"/>
  <c r="D19" i="280"/>
  <c r="J22" i="273"/>
  <c r="D22"/>
  <c r="C7" i="283" l="1"/>
  <c r="F6"/>
  <c r="D22" i="276"/>
  <c r="C22"/>
  <c r="J21" i="273"/>
  <c r="J20"/>
  <c r="J7" i="282"/>
  <c r="D7"/>
  <c r="D10" i="281"/>
  <c r="D17" i="280"/>
  <c r="D21" i="273"/>
  <c r="C21" i="276"/>
  <c r="J16" i="280"/>
  <c r="J9" i="281"/>
  <c r="C20" i="276"/>
  <c r="D4" i="282"/>
  <c r="C5"/>
  <c r="D5" s="1"/>
  <c r="J5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4" i="281"/>
  <c r="J4" s="1"/>
  <c r="D7" i="283" l="1"/>
  <c r="E7"/>
  <c r="I7" s="1"/>
  <c r="E5" i="282"/>
  <c r="I5" s="1"/>
  <c r="F4"/>
  <c r="B5" i="281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C5"/>
  <c r="D5" s="1"/>
  <c r="J5" s="1"/>
  <c r="C9" i="283" l="1"/>
  <c r="F7"/>
  <c r="C6" i="282"/>
  <c r="D6" s="1"/>
  <c r="J6" s="1"/>
  <c r="F5"/>
  <c r="E5" i="281"/>
  <c r="I5" s="1"/>
  <c r="F4"/>
  <c r="D4" i="280"/>
  <c r="J4" s="1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J4" i="279"/>
  <c r="B5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8" s="1"/>
  <c r="E9" i="283" l="1"/>
  <c r="I9" s="1"/>
  <c r="D9"/>
  <c r="E6" i="282"/>
  <c r="I6" s="1"/>
  <c r="C6" i="281"/>
  <c r="D6" s="1"/>
  <c r="J6" s="1"/>
  <c r="F5"/>
  <c r="C5" i="279"/>
  <c r="E4" i="280"/>
  <c r="I4" s="1"/>
  <c r="I4" i="279"/>
  <c r="E5" l="1"/>
  <c r="I5" s="1"/>
  <c r="D5"/>
  <c r="J5" s="1"/>
  <c r="C10" i="283"/>
  <c r="F9"/>
  <c r="C7" i="282"/>
  <c r="E7" s="1"/>
  <c r="F6"/>
  <c r="E6" i="281"/>
  <c r="I6" s="1"/>
  <c r="F4" i="280"/>
  <c r="C5"/>
  <c r="D5" s="1"/>
  <c r="J5" s="1"/>
  <c r="F4" i="279"/>
  <c r="D10" i="283" l="1"/>
  <c r="E10"/>
  <c r="I10" s="1"/>
  <c r="C6" i="279"/>
  <c r="I7" i="282"/>
  <c r="F5" i="279"/>
  <c r="C7" i="281"/>
  <c r="D7" s="1"/>
  <c r="J7" s="1"/>
  <c r="F6"/>
  <c r="E5" i="280"/>
  <c r="I5" s="1"/>
  <c r="C6"/>
  <c r="D6" s="1"/>
  <c r="J6" s="1"/>
  <c r="E6" i="279" l="1"/>
  <c r="I6" s="1"/>
  <c r="D6"/>
  <c r="C11" i="283"/>
  <c r="F10"/>
  <c r="C9" i="282"/>
  <c r="E9" s="1"/>
  <c r="F7"/>
  <c r="E7" i="281"/>
  <c r="I7" s="1"/>
  <c r="F5" i="280"/>
  <c r="E6"/>
  <c r="I6" s="1"/>
  <c r="C7"/>
  <c r="D7" s="1"/>
  <c r="J7" s="1"/>
  <c r="D11" i="283" l="1"/>
  <c r="E11"/>
  <c r="I11" s="1"/>
  <c r="F6" i="279"/>
  <c r="J6"/>
  <c r="C7"/>
  <c r="I9" i="282"/>
  <c r="C9" i="281"/>
  <c r="D9" s="1"/>
  <c r="F7"/>
  <c r="F6" i="280"/>
  <c r="E7" i="279" l="1"/>
  <c r="I7" s="1"/>
  <c r="D7"/>
  <c r="F11" i="283"/>
  <c r="C12"/>
  <c r="F9" i="282"/>
  <c r="C10"/>
  <c r="E10" s="1"/>
  <c r="E9" i="281"/>
  <c r="I9" s="1"/>
  <c r="E7" i="280"/>
  <c r="I7" s="1"/>
  <c r="D12" i="283" l="1"/>
  <c r="E12"/>
  <c r="I12" s="1"/>
  <c r="J7" i="279"/>
  <c r="C9"/>
  <c r="F7"/>
  <c r="I10" i="282"/>
  <c r="C10" i="281"/>
  <c r="E10" s="1"/>
  <c r="F9"/>
  <c r="C9" i="280"/>
  <c r="D9" s="1"/>
  <c r="J9" s="1"/>
  <c r="F7"/>
  <c r="E9" i="279" l="1"/>
  <c r="I9" s="1"/>
  <c r="D9"/>
  <c r="C14" i="283"/>
  <c r="F12"/>
  <c r="C11" i="282"/>
  <c r="E11" s="1"/>
  <c r="F10"/>
  <c r="I10" i="281"/>
  <c r="E9" i="280"/>
  <c r="I9" s="1"/>
  <c r="E14" i="283" l="1"/>
  <c r="I14" s="1"/>
  <c r="D14"/>
  <c r="J9" i="279"/>
  <c r="C10"/>
  <c r="F9"/>
  <c r="I11" i="282"/>
  <c r="C11" i="281"/>
  <c r="E11" s="1"/>
  <c r="F10"/>
  <c r="C10" i="280"/>
  <c r="D10" s="1"/>
  <c r="J10" s="1"/>
  <c r="F9"/>
  <c r="D10" i="279" l="1"/>
  <c r="E10"/>
  <c r="I10" s="1"/>
  <c r="C15" i="283"/>
  <c r="F14"/>
  <c r="C12" i="282"/>
  <c r="E12" s="1"/>
  <c r="F11"/>
  <c r="I11" i="281"/>
  <c r="E10" i="280"/>
  <c r="I10" s="1"/>
  <c r="D15" i="283" l="1"/>
  <c r="E15"/>
  <c r="I15" s="1"/>
  <c r="J10" i="279"/>
  <c r="C11"/>
  <c r="F10"/>
  <c r="I12" i="282"/>
  <c r="C12" i="281"/>
  <c r="E12" s="1"/>
  <c r="F11"/>
  <c r="C11" i="280"/>
  <c r="D11" s="1"/>
  <c r="J11" s="1"/>
  <c r="F10"/>
  <c r="E11" i="279" l="1"/>
  <c r="I11" s="1"/>
  <c r="D11"/>
  <c r="F15" i="283"/>
  <c r="C16"/>
  <c r="F12" i="282"/>
  <c r="C14"/>
  <c r="I12" i="281"/>
  <c r="E11" i="280"/>
  <c r="I11" s="1"/>
  <c r="D4" i="277"/>
  <c r="J4" s="1"/>
  <c r="D4" i="273"/>
  <c r="J4" s="1"/>
  <c r="C4" i="276"/>
  <c r="B5" i="277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I4" s="1"/>
  <c r="D16" i="283" l="1"/>
  <c r="C17" s="1"/>
  <c r="E16"/>
  <c r="I16" s="1"/>
  <c r="J11" i="279"/>
  <c r="C12"/>
  <c r="F11"/>
  <c r="C5" i="277"/>
  <c r="D5" s="1"/>
  <c r="J5" s="1"/>
  <c r="I14" i="282"/>
  <c r="B5" i="276"/>
  <c r="F12" i="281"/>
  <c r="C14"/>
  <c r="E14" s="1"/>
  <c r="C12" i="280"/>
  <c r="D12" s="1"/>
  <c r="J12" s="1"/>
  <c r="F11"/>
  <c r="E5" i="277"/>
  <c r="I5" s="1"/>
  <c r="F4"/>
  <c r="D17" i="283" l="1"/>
  <c r="E17"/>
  <c r="E12" i="279"/>
  <c r="I12" s="1"/>
  <c r="D12"/>
  <c r="F16" i="283"/>
  <c r="F14" i="282"/>
  <c r="C15"/>
  <c r="E15" s="1"/>
  <c r="I14" i="281"/>
  <c r="E12" i="280"/>
  <c r="I12" s="1"/>
  <c r="C6" i="277"/>
  <c r="D6" s="1"/>
  <c r="J6" s="1"/>
  <c r="F5"/>
  <c r="A5" i="276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2" s="1"/>
  <c r="A94" s="1"/>
  <c r="A95" s="1"/>
  <c r="A96" s="1"/>
  <c r="A97" s="1"/>
  <c r="A99" s="1"/>
  <c r="A100" s="1"/>
  <c r="A101" s="1"/>
  <c r="A102" s="1"/>
  <c r="A104" s="1"/>
  <c r="A105" s="1"/>
  <c r="A106" s="1"/>
  <c r="A107" s="1"/>
  <c r="A109" s="1"/>
  <c r="A110" s="1"/>
  <c r="A111" s="1"/>
  <c r="A112" s="1"/>
  <c r="A114" s="1"/>
  <c r="A115" s="1"/>
  <c r="A116" s="1"/>
  <c r="A117" s="1"/>
  <c r="A119" s="1"/>
  <c r="A120" s="1"/>
  <c r="A121" s="1"/>
  <c r="A122" s="1"/>
  <c r="A124" s="1"/>
  <c r="A125" s="1"/>
  <c r="A126" s="1"/>
  <c r="A127" s="1"/>
  <c r="A129" s="1"/>
  <c r="A130" s="1"/>
  <c r="A131" s="1"/>
  <c r="A132" s="1"/>
  <c r="A134" s="1"/>
  <c r="A135" s="1"/>
  <c r="A136" s="1"/>
  <c r="A137" s="1"/>
  <c r="A138" s="1"/>
  <c r="B5" i="273"/>
  <c r="B6" s="1"/>
  <c r="B7" s="1"/>
  <c r="B9" s="1"/>
  <c r="B10" s="1"/>
  <c r="B11" s="1"/>
  <c r="B12" s="1"/>
  <c r="B14" s="1"/>
  <c r="B15" s="1"/>
  <c r="B16" s="1"/>
  <c r="B17" s="1"/>
  <c r="B19" s="1"/>
  <c r="B20" s="1"/>
  <c r="B21" s="1"/>
  <c r="B22" s="1"/>
  <c r="B24" s="1"/>
  <c r="B25" s="1"/>
  <c r="B26" s="1"/>
  <c r="B27" s="1"/>
  <c r="B29" s="1"/>
  <c r="B30" s="1"/>
  <c r="B31" s="1"/>
  <c r="B32" s="1"/>
  <c r="B34" s="1"/>
  <c r="B35" s="1"/>
  <c r="B36" s="1"/>
  <c r="B37" s="1"/>
  <c r="B39" s="1"/>
  <c r="B40" s="1"/>
  <c r="B41" s="1"/>
  <c r="B42" s="1"/>
  <c r="B44" s="1"/>
  <c r="B45" s="1"/>
  <c r="B46" s="1"/>
  <c r="B47" s="1"/>
  <c r="B49" s="1"/>
  <c r="B50" s="1"/>
  <c r="B51" s="1"/>
  <c r="B52" s="1"/>
  <c r="B54" s="1"/>
  <c r="B55" s="1"/>
  <c r="B56" s="1"/>
  <c r="B57" s="1"/>
  <c r="B59" s="1"/>
  <c r="B60" s="1"/>
  <c r="B61" s="1"/>
  <c r="B62" s="1"/>
  <c r="B64" s="1"/>
  <c r="B65" s="1"/>
  <c r="B66" s="1"/>
  <c r="B67" s="1"/>
  <c r="B69" s="1"/>
  <c r="B70" s="1"/>
  <c r="B71" s="1"/>
  <c r="B72" s="1"/>
  <c r="B74" s="1"/>
  <c r="B75" s="1"/>
  <c r="B76" s="1"/>
  <c r="B77" s="1"/>
  <c r="B79" s="1"/>
  <c r="B80" s="1"/>
  <c r="B81" s="1"/>
  <c r="B82" s="1"/>
  <c r="B84" s="1"/>
  <c r="B85" s="1"/>
  <c r="B86" s="1"/>
  <c r="B87" s="1"/>
  <c r="B89" s="1"/>
  <c r="B90" s="1"/>
  <c r="B91" s="1"/>
  <c r="B92" s="1"/>
  <c r="B94" s="1"/>
  <c r="B95" s="1"/>
  <c r="B96" s="1"/>
  <c r="B97" s="1"/>
  <c r="B99" s="1"/>
  <c r="B100" s="1"/>
  <c r="B101" s="1"/>
  <c r="B102" s="1"/>
  <c r="B104" s="1"/>
  <c r="B105" s="1"/>
  <c r="B106" s="1"/>
  <c r="B107" s="1"/>
  <c r="B109" s="1"/>
  <c r="B110" s="1"/>
  <c r="B111" s="1"/>
  <c r="B112" s="1"/>
  <c r="B114" s="1"/>
  <c r="B115" s="1"/>
  <c r="B116" s="1"/>
  <c r="B117" s="1"/>
  <c r="B119" s="1"/>
  <c r="B120" s="1"/>
  <c r="B121" s="1"/>
  <c r="B122" s="1"/>
  <c r="B124" s="1"/>
  <c r="B125" s="1"/>
  <c r="B126" s="1"/>
  <c r="B127" s="1"/>
  <c r="B129" s="1"/>
  <c r="B130" s="1"/>
  <c r="B131" s="1"/>
  <c r="B132" s="1"/>
  <c r="B134" s="1"/>
  <c r="B135" s="1"/>
  <c r="B136" s="1"/>
  <c r="B137" s="1"/>
  <c r="B139" s="1"/>
  <c r="B140" s="1"/>
  <c r="B141" s="1"/>
  <c r="B142" s="1"/>
  <c r="B144" s="1"/>
  <c r="B145" s="1"/>
  <c r="B146" s="1"/>
  <c r="B147" s="1"/>
  <c r="B149" s="1"/>
  <c r="B150" s="1"/>
  <c r="B151" s="1"/>
  <c r="B152" s="1"/>
  <c r="B154" s="1"/>
  <c r="B155" s="1"/>
  <c r="B156" s="1"/>
  <c r="B157" s="1"/>
  <c r="B159" s="1"/>
  <c r="B160" s="1"/>
  <c r="B161" s="1"/>
  <c r="B162" s="1"/>
  <c r="B164" s="1"/>
  <c r="B165" s="1"/>
  <c r="B166" s="1"/>
  <c r="B167" s="1"/>
  <c r="B169" s="1"/>
  <c r="B170" s="1"/>
  <c r="B171" s="1"/>
  <c r="B172" s="1"/>
  <c r="B174" s="1"/>
  <c r="B175" s="1"/>
  <c r="B176" s="1"/>
  <c r="B177" s="1"/>
  <c r="E4"/>
  <c r="C5"/>
  <c r="D5" s="1"/>
  <c r="J5" s="1"/>
  <c r="A5" i="262"/>
  <c r="A6" s="1"/>
  <c r="A7" s="1"/>
  <c r="A9" s="1"/>
  <c r="A10" s="1"/>
  <c r="A11" s="1"/>
  <c r="A12" s="1"/>
  <c r="A14" s="1"/>
  <c r="A15" s="1"/>
  <c r="A16" s="1"/>
  <c r="A17" s="1"/>
  <c r="A19" s="1"/>
  <c r="A20" s="1"/>
  <c r="A21" s="1"/>
  <c r="A22" s="1"/>
  <c r="A24" s="1"/>
  <c r="A25" s="1"/>
  <c r="A26" s="1"/>
  <c r="A27" s="1"/>
  <c r="A29" s="1"/>
  <c r="A30" s="1"/>
  <c r="A31" s="1"/>
  <c r="A32" s="1"/>
  <c r="A34" s="1"/>
  <c r="A35" s="1"/>
  <c r="A36" s="1"/>
  <c r="A37" s="1"/>
  <c r="A39" s="1"/>
  <c r="A40" s="1"/>
  <c r="A41" s="1"/>
  <c r="A42" s="1"/>
  <c r="A44" s="1"/>
  <c r="A45" s="1"/>
  <c r="A46" s="1"/>
  <c r="A47" s="1"/>
  <c r="A49" s="1"/>
  <c r="A50" s="1"/>
  <c r="A51" s="1"/>
  <c r="A52" s="1"/>
  <c r="A54" s="1"/>
  <c r="A55" s="1"/>
  <c r="A56" s="1"/>
  <c r="A57" s="1"/>
  <c r="A59" s="1"/>
  <c r="A60" s="1"/>
  <c r="A61" s="1"/>
  <c r="A62" s="1"/>
  <c r="A64" s="1"/>
  <c r="A65" s="1"/>
  <c r="A66" s="1"/>
  <c r="A67" s="1"/>
  <c r="A69" s="1"/>
  <c r="A70" s="1"/>
  <c r="A71" s="1"/>
  <c r="A72" s="1"/>
  <c r="A74" s="1"/>
  <c r="A75" s="1"/>
  <c r="A76" s="1"/>
  <c r="A77" s="1"/>
  <c r="A79" s="1"/>
  <c r="A80" s="1"/>
  <c r="A81" s="1"/>
  <c r="A82" s="1"/>
  <c r="A84" s="1"/>
  <c r="A85" s="1"/>
  <c r="A86" s="1"/>
  <c r="A87" s="1"/>
  <c r="A89" s="1"/>
  <c r="A90" s="1"/>
  <c r="A91" s="1"/>
  <c r="A93" s="1"/>
  <c r="A94" s="1"/>
  <c r="A95" s="1"/>
  <c r="A96" s="1"/>
  <c r="A98" s="1"/>
  <c r="A99" s="1"/>
  <c r="A100" s="1"/>
  <c r="A101" s="1"/>
  <c r="A103" s="1"/>
  <c r="A104" s="1"/>
  <c r="A105" s="1"/>
  <c r="A106" s="1"/>
  <c r="A108" s="1"/>
  <c r="A109" s="1"/>
  <c r="A110" s="1"/>
  <c r="A111" s="1"/>
  <c r="A113" s="1"/>
  <c r="A114" s="1"/>
  <c r="A115" s="1"/>
  <c r="A116" s="1"/>
  <c r="A118" s="1"/>
  <c r="A119" s="1"/>
  <c r="A120" s="1"/>
  <c r="A121" s="1"/>
  <c r="A123" s="1"/>
  <c r="A124" s="1"/>
  <c r="A125" s="1"/>
  <c r="A126" s="1"/>
  <c r="A128" s="1"/>
  <c r="A129" s="1"/>
  <c r="A130" s="1"/>
  <c r="A131" s="1"/>
  <c r="A133" s="1"/>
  <c r="A134" s="1"/>
  <c r="A135" s="1"/>
  <c r="A136" s="1"/>
  <c r="A138" s="1"/>
  <c r="A139" s="1"/>
  <c r="A140" s="1"/>
  <c r="A141" s="1"/>
  <c r="A143" s="1"/>
  <c r="A144" s="1"/>
  <c r="A145" s="1"/>
  <c r="A146" s="1"/>
  <c r="A148" s="1"/>
  <c r="A149" s="1"/>
  <c r="A150" s="1"/>
  <c r="A151" s="1"/>
  <c r="A153" s="1"/>
  <c r="A154" s="1"/>
  <c r="A155" s="1"/>
  <c r="A156" s="1"/>
  <c r="A158" s="1"/>
  <c r="A159" s="1"/>
  <c r="A160" s="1"/>
  <c r="A161" s="1"/>
  <c r="A163" s="1"/>
  <c r="A164" s="1"/>
  <c r="A165" s="1"/>
  <c r="A166" s="1"/>
  <c r="A168" s="1"/>
  <c r="A169" s="1"/>
  <c r="A170" s="1"/>
  <c r="A171" s="1"/>
  <c r="A173" s="1"/>
  <c r="A174" s="1"/>
  <c r="A175" s="1"/>
  <c r="A176" s="1"/>
  <c r="A178" s="1"/>
  <c r="A179" s="1"/>
  <c r="A180" s="1"/>
  <c r="A181" s="1"/>
  <c r="A183" s="1"/>
  <c r="A184" s="1"/>
  <c r="A185" s="1"/>
  <c r="A186" s="1"/>
  <c r="A188" s="1"/>
  <c r="A189" s="1"/>
  <c r="A190" s="1"/>
  <c r="A191" s="1"/>
  <c r="A193" s="1"/>
  <c r="A194" s="1"/>
  <c r="A195" s="1"/>
  <c r="A196" s="1"/>
  <c r="A198" s="1"/>
  <c r="A199" s="1"/>
  <c r="A200" s="1"/>
  <c r="A201" s="1"/>
  <c r="A203" s="1"/>
  <c r="A204" s="1"/>
  <c r="A205" s="1"/>
  <c r="A206" s="1"/>
  <c r="A208" s="1"/>
  <c r="A209" s="1"/>
  <c r="A210" s="1"/>
  <c r="A211" s="1"/>
  <c r="A213" s="1"/>
  <c r="A214" s="1"/>
  <c r="A215" s="1"/>
  <c r="A216" s="1"/>
  <c r="A218" s="1"/>
  <c r="A219" s="1"/>
  <c r="A220" s="1"/>
  <c r="A221" s="1"/>
  <c r="A223" s="1"/>
  <c r="A224" s="1"/>
  <c r="A225" s="1"/>
  <c r="A226" s="1"/>
  <c r="A227" s="1"/>
  <c r="D4"/>
  <c r="H4" s="1"/>
  <c r="C4"/>
  <c r="B5" s="1"/>
  <c r="J12" i="279" l="1"/>
  <c r="F12"/>
  <c r="C14"/>
  <c r="I17" i="283"/>
  <c r="E4" i="262"/>
  <c r="I15" i="282"/>
  <c r="D5" i="262"/>
  <c r="H5" s="1"/>
  <c r="C5"/>
  <c r="C15" i="281"/>
  <c r="E15" s="1"/>
  <c r="F14"/>
  <c r="C14" i="280"/>
  <c r="D14" s="1"/>
  <c r="J14" s="1"/>
  <c r="F12"/>
  <c r="E6" i="277"/>
  <c r="I6" s="1"/>
  <c r="E5" i="273"/>
  <c r="I5" s="1"/>
  <c r="F4"/>
  <c r="I4"/>
  <c r="E14" i="279" l="1"/>
  <c r="I14" s="1"/>
  <c r="D14"/>
  <c r="F17" i="283"/>
  <c r="H17"/>
  <c r="C19" s="1"/>
  <c r="F15" i="282"/>
  <c r="C16"/>
  <c r="E16" s="1"/>
  <c r="E5" i="262"/>
  <c r="B6"/>
  <c r="I15" i="281"/>
  <c r="C5" i="276"/>
  <c r="E14" i="280"/>
  <c r="I14" s="1"/>
  <c r="C7" i="277"/>
  <c r="D7" s="1"/>
  <c r="J7" s="1"/>
  <c r="F6"/>
  <c r="F5" i="273"/>
  <c r="C6"/>
  <c r="D6" s="1"/>
  <c r="J6" s="1"/>
  <c r="E19" i="283" l="1"/>
  <c r="I19" s="1"/>
  <c r="D19"/>
  <c r="J14" i="279"/>
  <c r="C15"/>
  <c r="F14"/>
  <c r="I16" i="282"/>
  <c r="D6" i="262"/>
  <c r="H6" s="1"/>
  <c r="C6"/>
  <c r="C16" i="281"/>
  <c r="F15"/>
  <c r="C15" i="280"/>
  <c r="D15" s="1"/>
  <c r="J15" s="1"/>
  <c r="F14"/>
  <c r="E7" i="277"/>
  <c r="I7" s="1"/>
  <c r="E6" i="273"/>
  <c r="I6" s="1"/>
  <c r="D15" i="279" l="1"/>
  <c r="E15"/>
  <c r="I15" s="1"/>
  <c r="C20" i="283"/>
  <c r="F19"/>
  <c r="F16" i="282"/>
  <c r="C17"/>
  <c r="E17" s="1"/>
  <c r="B7" i="262"/>
  <c r="E6"/>
  <c r="I16" i="281"/>
  <c r="E15" i="280"/>
  <c r="I15" s="1"/>
  <c r="C9" i="277"/>
  <c r="D9" s="1"/>
  <c r="J9" s="1"/>
  <c r="F7"/>
  <c r="C7" i="273"/>
  <c r="D7" s="1"/>
  <c r="J7" s="1"/>
  <c r="F6"/>
  <c r="D20" i="283" l="1"/>
  <c r="E20"/>
  <c r="I20" s="1"/>
  <c r="J15" i="279"/>
  <c r="C16"/>
  <c r="F15"/>
  <c r="I17" i="282"/>
  <c r="D7" i="262"/>
  <c r="H7" s="1"/>
  <c r="C7"/>
  <c r="C17" i="281"/>
  <c r="E17" s="1"/>
  <c r="F16"/>
  <c r="C16" i="280"/>
  <c r="F15"/>
  <c r="E9" i="277"/>
  <c r="I9" s="1"/>
  <c r="E7" i="273"/>
  <c r="I7" s="1"/>
  <c r="D16" i="279" l="1"/>
  <c r="E16"/>
  <c r="I16" s="1"/>
  <c r="C21" i="283"/>
  <c r="F20"/>
  <c r="E16" i="280"/>
  <c r="D16"/>
  <c r="F17" i="282"/>
  <c r="H17"/>
  <c r="B9" i="262"/>
  <c r="E7"/>
  <c r="I17" i="281"/>
  <c r="I16" i="280"/>
  <c r="C10" i="277"/>
  <c r="D10" s="1"/>
  <c r="J10" s="1"/>
  <c r="F9"/>
  <c r="F7" i="273"/>
  <c r="C9"/>
  <c r="D9" s="1"/>
  <c r="J9" s="1"/>
  <c r="D21" i="283" l="1"/>
  <c r="E21"/>
  <c r="I21" s="1"/>
  <c r="J16" i="279"/>
  <c r="F16"/>
  <c r="C17"/>
  <c r="C19" i="282"/>
  <c r="F120" i="262"/>
  <c r="D9"/>
  <c r="H9" s="1"/>
  <c r="C9"/>
  <c r="H17" i="281"/>
  <c r="F17"/>
  <c r="C17" i="280"/>
  <c r="E17" s="1"/>
  <c r="F16"/>
  <c r="E10" i="277"/>
  <c r="I10" s="1"/>
  <c r="E9" i="273"/>
  <c r="I9" s="1"/>
  <c r="D17" i="279" l="1"/>
  <c r="E17"/>
  <c r="I17" s="1"/>
  <c r="E19" i="282"/>
  <c r="I19" s="1"/>
  <c r="F21" i="283"/>
  <c r="C22"/>
  <c r="C19" i="281"/>
  <c r="F118" i="262"/>
  <c r="C20" i="282"/>
  <c r="E20" s="1"/>
  <c r="F19"/>
  <c r="B10" i="262"/>
  <c r="E9"/>
  <c r="I17" i="280"/>
  <c r="C11" i="277"/>
  <c r="D11" s="1"/>
  <c r="J11" s="1"/>
  <c r="F10"/>
  <c r="C10" i="273"/>
  <c r="D10" s="1"/>
  <c r="J10" s="1"/>
  <c r="F9"/>
  <c r="D22" i="283" l="1"/>
  <c r="E22"/>
  <c r="J17" i="279"/>
  <c r="F17"/>
  <c r="C19"/>
  <c r="I22" i="283"/>
  <c r="E19" i="281"/>
  <c r="I19" s="1"/>
  <c r="C20"/>
  <c r="I20" i="282"/>
  <c r="D10" i="262"/>
  <c r="H10" s="1"/>
  <c r="C10"/>
  <c r="F17" i="280"/>
  <c r="H17"/>
  <c r="C19" s="1"/>
  <c r="E19" s="1"/>
  <c r="E11" i="277"/>
  <c r="I11" s="1"/>
  <c r="E10" i="273"/>
  <c r="I10" s="1"/>
  <c r="E19" i="279" l="1"/>
  <c r="I19" s="1"/>
  <c r="D19"/>
  <c r="C24" i="283"/>
  <c r="F22"/>
  <c r="F19" i="281"/>
  <c r="E20"/>
  <c r="I20" s="1"/>
  <c r="C21" i="282"/>
  <c r="F20"/>
  <c r="B11" i="262"/>
  <c r="E10"/>
  <c r="I19" i="280"/>
  <c r="C12" i="277"/>
  <c r="D12" s="1"/>
  <c r="J12" s="1"/>
  <c r="F11"/>
  <c r="C11" i="273"/>
  <c r="D11" s="1"/>
  <c r="J11" s="1"/>
  <c r="F10"/>
  <c r="D21" i="282" l="1"/>
  <c r="E21"/>
  <c r="I21" s="1"/>
  <c r="E24" i="283"/>
  <c r="I24" s="1"/>
  <c r="D24"/>
  <c r="J19" i="279"/>
  <c r="C20"/>
  <c r="F19"/>
  <c r="D11" i="262"/>
  <c r="H11" s="1"/>
  <c r="C11"/>
  <c r="C21" i="281"/>
  <c r="F20"/>
  <c r="C20" i="280"/>
  <c r="E20" s="1"/>
  <c r="F19"/>
  <c r="E12" i="277"/>
  <c r="I12" s="1"/>
  <c r="E11" i="273"/>
  <c r="I11" s="1"/>
  <c r="D20" i="279" l="1"/>
  <c r="E20"/>
  <c r="I20" s="1"/>
  <c r="C25" i="283"/>
  <c r="F24"/>
  <c r="E21" i="281"/>
  <c r="I21" s="1"/>
  <c r="C22" i="282"/>
  <c r="E22" s="1"/>
  <c r="F21"/>
  <c r="E11" i="262"/>
  <c r="B12"/>
  <c r="I20" i="280"/>
  <c r="C14" i="277"/>
  <c r="D14" s="1"/>
  <c r="J14" s="1"/>
  <c r="F12"/>
  <c r="C12" i="273"/>
  <c r="D12" s="1"/>
  <c r="J12" s="1"/>
  <c r="F11"/>
  <c r="I22" i="282" l="1"/>
  <c r="D22"/>
  <c r="D25" i="283"/>
  <c r="E25"/>
  <c r="I25" s="1"/>
  <c r="J20" i="279"/>
  <c r="C21"/>
  <c r="F20"/>
  <c r="D12" i="262"/>
  <c r="H12" s="1"/>
  <c r="C12"/>
  <c r="F21" i="281"/>
  <c r="C22"/>
  <c r="F20" i="280"/>
  <c r="C21"/>
  <c r="E21" s="1"/>
  <c r="E14" i="277"/>
  <c r="I14" s="1"/>
  <c r="E12" i="273"/>
  <c r="I12" s="1"/>
  <c r="D21" i="279" l="1"/>
  <c r="E21"/>
  <c r="I21" s="1"/>
  <c r="E22" i="281"/>
  <c r="I22" s="1"/>
  <c r="C26" i="283"/>
  <c r="F25"/>
  <c r="C24" i="282"/>
  <c r="F22"/>
  <c r="E12" i="262"/>
  <c r="B14"/>
  <c r="I21" i="280"/>
  <c r="C15" i="277"/>
  <c r="D15" s="1"/>
  <c r="J15" s="1"/>
  <c r="F14"/>
  <c r="C14" i="273"/>
  <c r="D14" s="1"/>
  <c r="J14" s="1"/>
  <c r="F12"/>
  <c r="E24" i="282" l="1"/>
  <c r="I24" s="1"/>
  <c r="D24"/>
  <c r="D26" i="283"/>
  <c r="E26"/>
  <c r="I26" s="1"/>
  <c r="J21" i="279"/>
  <c r="F21"/>
  <c r="C22"/>
  <c r="D14" i="262"/>
  <c r="H14" s="1"/>
  <c r="C14"/>
  <c r="C24" i="281"/>
  <c r="F22"/>
  <c r="C22" i="280"/>
  <c r="E22" s="1"/>
  <c r="F21"/>
  <c r="E15" i="277"/>
  <c r="I15" s="1"/>
  <c r="E14" i="273"/>
  <c r="I14" s="1"/>
  <c r="E24" i="281" l="1"/>
  <c r="I24" s="1"/>
  <c r="D24"/>
  <c r="D22" i="279"/>
  <c r="E22"/>
  <c r="I22" s="1"/>
  <c r="F26" i="283"/>
  <c r="C27"/>
  <c r="C25" i="282"/>
  <c r="F24"/>
  <c r="E14" i="262"/>
  <c r="B15"/>
  <c r="I22" i="280"/>
  <c r="C16" i="277"/>
  <c r="D16" s="1"/>
  <c r="J16" s="1"/>
  <c r="F15"/>
  <c r="F14" i="273"/>
  <c r="C15"/>
  <c r="D15" s="1"/>
  <c r="J15" s="1"/>
  <c r="D27" i="283" l="1"/>
  <c r="E27"/>
  <c r="I27" s="1"/>
  <c r="D25" i="282"/>
  <c r="E25"/>
  <c r="I25" s="1"/>
  <c r="J22" i="279"/>
  <c r="C24"/>
  <c r="F22"/>
  <c r="C16" i="273"/>
  <c r="D16" s="1"/>
  <c r="J16" s="1"/>
  <c r="D15" i="262"/>
  <c r="H15" s="1"/>
  <c r="C15"/>
  <c r="C25" i="281"/>
  <c r="F24"/>
  <c r="C24" i="280"/>
  <c r="F22"/>
  <c r="E16" i="277"/>
  <c r="I16" s="1"/>
  <c r="E15" i="273"/>
  <c r="I15" s="1"/>
  <c r="D25" i="281" l="1"/>
  <c r="E25"/>
  <c r="I25" s="1"/>
  <c r="E24" i="279"/>
  <c r="I24" s="1"/>
  <c r="D24"/>
  <c r="C29" i="283"/>
  <c r="F27"/>
  <c r="C26" i="282"/>
  <c r="F25"/>
  <c r="B16" i="262"/>
  <c r="E15"/>
  <c r="I24" i="280"/>
  <c r="C17" i="277"/>
  <c r="D17" s="1"/>
  <c r="F16"/>
  <c r="F15" i="273"/>
  <c r="E29" i="283" l="1"/>
  <c r="I29" s="1"/>
  <c r="D29"/>
  <c r="D26" i="282"/>
  <c r="E26"/>
  <c r="J24" i="279"/>
  <c r="C25"/>
  <c r="F24"/>
  <c r="I26" i="282"/>
  <c r="C16" i="262"/>
  <c r="D16"/>
  <c r="H16" s="1"/>
  <c r="C26" i="281"/>
  <c r="F25"/>
  <c r="C25" i="280"/>
  <c r="E25" s="1"/>
  <c r="F24"/>
  <c r="E17" i="277"/>
  <c r="I17" s="1"/>
  <c r="E16" i="273"/>
  <c r="I16" s="1"/>
  <c r="D26" i="281" l="1"/>
  <c r="E26"/>
  <c r="I26" s="1"/>
  <c r="D25" i="279"/>
  <c r="E25"/>
  <c r="I25" s="1"/>
  <c r="C30" i="283"/>
  <c r="F29"/>
  <c r="C27" i="282"/>
  <c r="F26"/>
  <c r="E16" i="262"/>
  <c r="B17"/>
  <c r="I25" i="280"/>
  <c r="F17" i="277"/>
  <c r="C19"/>
  <c r="D19" s="1"/>
  <c r="F16" i="273"/>
  <c r="C17"/>
  <c r="D17" s="1"/>
  <c r="D30" i="283" l="1"/>
  <c r="E30"/>
  <c r="I30" s="1"/>
  <c r="D27" i="282"/>
  <c r="E27"/>
  <c r="I27" s="1"/>
  <c r="J25" i="279"/>
  <c r="F25"/>
  <c r="C26"/>
  <c r="H17" i="273"/>
  <c r="F108" i="262" s="1"/>
  <c r="D17"/>
  <c r="H17" s="1"/>
  <c r="C17"/>
  <c r="C27" i="281"/>
  <c r="F26"/>
  <c r="C26" i="280"/>
  <c r="E26" s="1"/>
  <c r="F25"/>
  <c r="E19" i="277"/>
  <c r="I19" s="1"/>
  <c r="E17" i="273"/>
  <c r="I17" s="1"/>
  <c r="E27" i="281" l="1"/>
  <c r="I27" s="1"/>
  <c r="D27"/>
  <c r="D26" i="279"/>
  <c r="E26"/>
  <c r="I26" s="1"/>
  <c r="C31" i="283"/>
  <c r="F30"/>
  <c r="C29" i="282"/>
  <c r="F27"/>
  <c r="E17" i="262"/>
  <c r="B19"/>
  <c r="I26" i="280"/>
  <c r="C20" i="277"/>
  <c r="D20" s="1"/>
  <c r="J20" s="1"/>
  <c r="F19"/>
  <c r="F17" i="273"/>
  <c r="C19"/>
  <c r="D19" s="1"/>
  <c r="J19" s="1"/>
  <c r="D31" i="283" l="1"/>
  <c r="E31"/>
  <c r="I31" s="1"/>
  <c r="D29" i="282"/>
  <c r="E29"/>
  <c r="I29" s="1"/>
  <c r="J26" i="279"/>
  <c r="C27"/>
  <c r="F26"/>
  <c r="C19" i="262"/>
  <c r="D19"/>
  <c r="H19" s="1"/>
  <c r="C29" i="281"/>
  <c r="F27"/>
  <c r="C27" i="280"/>
  <c r="E27" s="1"/>
  <c r="F26"/>
  <c r="E20" i="277"/>
  <c r="I20" s="1"/>
  <c r="E19" i="273"/>
  <c r="I19" s="1"/>
  <c r="D29" i="281" l="1"/>
  <c r="E29"/>
  <c r="I29" s="1"/>
  <c r="D27" i="279"/>
  <c r="E27"/>
  <c r="I27" s="1"/>
  <c r="F31" i="283"/>
  <c r="C32"/>
  <c r="C30" i="282"/>
  <c r="F29"/>
  <c r="E19" i="262"/>
  <c r="B20"/>
  <c r="I27" i="280"/>
  <c r="C21" i="277"/>
  <c r="F20"/>
  <c r="F19" i="273"/>
  <c r="C20"/>
  <c r="D20" s="1"/>
  <c r="D32" i="283" l="1"/>
  <c r="E32"/>
  <c r="I32" s="1"/>
  <c r="D30" i="282"/>
  <c r="E30"/>
  <c r="I30" s="1"/>
  <c r="J27" i="279"/>
  <c r="C29"/>
  <c r="F27"/>
  <c r="E21" i="277"/>
  <c r="D21"/>
  <c r="J21" s="1"/>
  <c r="D20" i="262"/>
  <c r="H20" s="1"/>
  <c r="C20"/>
  <c r="C30" i="281"/>
  <c r="F29"/>
  <c r="C29" i="280"/>
  <c r="E29" s="1"/>
  <c r="F27"/>
  <c r="I21" i="277"/>
  <c r="E20" i="273"/>
  <c r="I20" s="1"/>
  <c r="D30" i="281" l="1"/>
  <c r="E30"/>
  <c r="I30" s="1"/>
  <c r="E29" i="279"/>
  <c r="I29" s="1"/>
  <c r="D29"/>
  <c r="F32" i="283"/>
  <c r="H32"/>
  <c r="C34" s="1"/>
  <c r="C31" i="282"/>
  <c r="F30"/>
  <c r="E20" i="262"/>
  <c r="B21"/>
  <c r="I29" i="280"/>
  <c r="C22" i="277"/>
  <c r="F21"/>
  <c r="F20" i="273"/>
  <c r="C21"/>
  <c r="E34" i="283" l="1"/>
  <c r="I34" s="1"/>
  <c r="D34"/>
  <c r="D31" i="282"/>
  <c r="E31"/>
  <c r="I31" s="1"/>
  <c r="J29" i="279"/>
  <c r="C30"/>
  <c r="F29"/>
  <c r="E22" i="277"/>
  <c r="D22"/>
  <c r="J22" s="1"/>
  <c r="E21" i="273"/>
  <c r="F21" s="1"/>
  <c r="C21" i="262"/>
  <c r="D21"/>
  <c r="H21" s="1"/>
  <c r="C31" i="281"/>
  <c r="F30"/>
  <c r="C30" i="280"/>
  <c r="E30" s="1"/>
  <c r="F29"/>
  <c r="I22" i="277"/>
  <c r="D31" i="281" l="1"/>
  <c r="E31"/>
  <c r="I31" s="1"/>
  <c r="D30" i="279"/>
  <c r="E30"/>
  <c r="I30" s="1"/>
  <c r="C35" i="283"/>
  <c r="F34"/>
  <c r="I21" i="273"/>
  <c r="C32" i="282"/>
  <c r="F31"/>
  <c r="E21" i="262"/>
  <c r="B22"/>
  <c r="I30" i="280"/>
  <c r="C24" i="277"/>
  <c r="E24" s="1"/>
  <c r="F22"/>
  <c r="C22" i="273"/>
  <c r="E22" s="1"/>
  <c r="D35" i="283" l="1"/>
  <c r="E35"/>
  <c r="I35" s="1"/>
  <c r="D32" i="282"/>
  <c r="E32"/>
  <c r="I32" s="1"/>
  <c r="J30" i="279"/>
  <c r="C31"/>
  <c r="F30"/>
  <c r="D22" i="262"/>
  <c r="H22" s="1"/>
  <c r="C22"/>
  <c r="C32" i="281"/>
  <c r="F31"/>
  <c r="C31" i="280"/>
  <c r="F30"/>
  <c r="I24" i="277"/>
  <c r="I22" i="273"/>
  <c r="E32" i="281" l="1"/>
  <c r="D32"/>
  <c r="D31" i="280"/>
  <c r="E31"/>
  <c r="I31" s="1"/>
  <c r="D31" i="279"/>
  <c r="E31"/>
  <c r="I31" s="1"/>
  <c r="C36" i="283"/>
  <c r="F35"/>
  <c r="H32" i="282"/>
  <c r="C34" s="1"/>
  <c r="F32"/>
  <c r="E22" i="262"/>
  <c r="B24"/>
  <c r="I32" i="281"/>
  <c r="C25" i="277"/>
  <c r="E25" s="1"/>
  <c r="F24"/>
  <c r="F22" i="273"/>
  <c r="C24"/>
  <c r="E24" s="1"/>
  <c r="D36" i="283" l="1"/>
  <c r="E36"/>
  <c r="I36" s="1"/>
  <c r="D34" i="282"/>
  <c r="E34"/>
  <c r="I34" s="1"/>
  <c r="J31" i="279"/>
  <c r="C32"/>
  <c r="F31"/>
  <c r="D24" i="262"/>
  <c r="H24" s="1"/>
  <c r="C24"/>
  <c r="F32" i="281"/>
  <c r="H32"/>
  <c r="C34" s="1"/>
  <c r="C32" i="280"/>
  <c r="F31"/>
  <c r="I25" i="277"/>
  <c r="I24" i="273"/>
  <c r="D34" i="281" l="1"/>
  <c r="E34"/>
  <c r="I34" s="1"/>
  <c r="D32" i="280"/>
  <c r="E32"/>
  <c r="I32" s="1"/>
  <c r="D32" i="279"/>
  <c r="E32"/>
  <c r="I32" s="1"/>
  <c r="C37" i="283"/>
  <c r="F36"/>
  <c r="F34" i="282"/>
  <c r="C35"/>
  <c r="E24" i="262"/>
  <c r="B25"/>
  <c r="C26" i="277"/>
  <c r="E26" s="1"/>
  <c r="F25"/>
  <c r="F24" i="273"/>
  <c r="C25"/>
  <c r="E25" s="1"/>
  <c r="D37" i="283" l="1"/>
  <c r="E37"/>
  <c r="I37" s="1"/>
  <c r="D35" i="282"/>
  <c r="E35"/>
  <c r="I35" s="1"/>
  <c r="J32" i="279"/>
  <c r="C34"/>
  <c r="F32"/>
  <c r="D25" i="262"/>
  <c r="H25" s="1"/>
  <c r="C25"/>
  <c r="C35" i="281"/>
  <c r="F34"/>
  <c r="F32" i="280"/>
  <c r="H32"/>
  <c r="C34" s="1"/>
  <c r="I26" i="277"/>
  <c r="I25" i="273"/>
  <c r="D35" i="281" l="1"/>
  <c r="E35"/>
  <c r="I35" s="1"/>
  <c r="D34" i="280"/>
  <c r="E34"/>
  <c r="I34" s="1"/>
  <c r="D34" i="279"/>
  <c r="E34"/>
  <c r="I34" s="1"/>
  <c r="C39" i="283"/>
  <c r="F37"/>
  <c r="F35" i="282"/>
  <c r="C36"/>
  <c r="E25" i="262"/>
  <c r="B26"/>
  <c r="C27" i="277"/>
  <c r="F26"/>
  <c r="F25" i="273"/>
  <c r="C26"/>
  <c r="E26" s="1"/>
  <c r="E39" i="283" l="1"/>
  <c r="I39" s="1"/>
  <c r="D39"/>
  <c r="D36" i="282"/>
  <c r="E36"/>
  <c r="I36" s="1"/>
  <c r="J34" i="279"/>
  <c r="C35"/>
  <c r="F34"/>
  <c r="D26" i="262"/>
  <c r="H26" s="1"/>
  <c r="C26"/>
  <c r="C36" i="281"/>
  <c r="F35"/>
  <c r="C35" i="280"/>
  <c r="F34"/>
  <c r="I27" i="277"/>
  <c r="I26" i="273"/>
  <c r="D36" i="281" l="1"/>
  <c r="E36"/>
  <c r="I36" s="1"/>
  <c r="D35" i="280"/>
  <c r="E35"/>
  <c r="I35" s="1"/>
  <c r="D35" i="279"/>
  <c r="E35"/>
  <c r="I35" s="1"/>
  <c r="C40" i="283"/>
  <c r="F39"/>
  <c r="F36" i="282"/>
  <c r="C37"/>
  <c r="B27" i="262"/>
  <c r="E26"/>
  <c r="C29" i="277"/>
  <c r="E29" s="1"/>
  <c r="F27"/>
  <c r="F26" i="273"/>
  <c r="C27"/>
  <c r="D40" i="283" l="1"/>
  <c r="E40"/>
  <c r="I40" s="1"/>
  <c r="D37" i="282"/>
  <c r="E37"/>
  <c r="I37" s="1"/>
  <c r="J35" i="279"/>
  <c r="C36"/>
  <c r="F35"/>
  <c r="D27" i="262"/>
  <c r="H27" s="1"/>
  <c r="C27"/>
  <c r="C37" i="281"/>
  <c r="F36"/>
  <c r="C36" i="280"/>
  <c r="F35"/>
  <c r="I29" i="277"/>
  <c r="I27" i="273"/>
  <c r="E37" i="281" l="1"/>
  <c r="D37"/>
  <c r="D36" i="280"/>
  <c r="E36"/>
  <c r="I36" s="1"/>
  <c r="E36" i="279"/>
  <c r="I36" s="1"/>
  <c r="D36"/>
  <c r="F40" i="283"/>
  <c r="C41"/>
  <c r="F37" i="282"/>
  <c r="C39"/>
  <c r="B29" i="262"/>
  <c r="E27"/>
  <c r="I37" i="281"/>
  <c r="C30" i="277"/>
  <c r="E30" s="1"/>
  <c r="F29"/>
  <c r="C29" i="273"/>
  <c r="E29" s="1"/>
  <c r="F27"/>
  <c r="D41" i="283" l="1"/>
  <c r="E41"/>
  <c r="I41" s="1"/>
  <c r="D39" i="282"/>
  <c r="E39"/>
  <c r="I39" s="1"/>
  <c r="J36" i="279"/>
  <c r="C37"/>
  <c r="F36"/>
  <c r="C29" i="262"/>
  <c r="D29"/>
  <c r="H29" s="1"/>
  <c r="C39" i="281"/>
  <c r="F37"/>
  <c r="C37" i="280"/>
  <c r="F36"/>
  <c r="I30" i="277"/>
  <c r="I29" i="273"/>
  <c r="D39" i="281" l="1"/>
  <c r="E39"/>
  <c r="I39" s="1"/>
  <c r="D37" i="280"/>
  <c r="E37"/>
  <c r="I37" s="1"/>
  <c r="D37" i="279"/>
  <c r="E37"/>
  <c r="I37" s="1"/>
  <c r="C42" i="283"/>
  <c r="F41"/>
  <c r="F39" i="282"/>
  <c r="C40"/>
  <c r="B30" i="262"/>
  <c r="E29"/>
  <c r="C31" i="277"/>
  <c r="E31" s="1"/>
  <c r="F30"/>
  <c r="F29" i="273"/>
  <c r="C30"/>
  <c r="E30" s="1"/>
  <c r="D42" i="283" l="1"/>
  <c r="E42"/>
  <c r="I42" s="1"/>
  <c r="D40" i="282"/>
  <c r="E40"/>
  <c r="I40" s="1"/>
  <c r="J37" i="279"/>
  <c r="C39"/>
  <c r="F37"/>
  <c r="D30" i="262"/>
  <c r="H30" s="1"/>
  <c r="C30"/>
  <c r="C40" i="281"/>
  <c r="F39"/>
  <c r="C39" i="280"/>
  <c r="F37"/>
  <c r="I31" i="277"/>
  <c r="I30" i="273"/>
  <c r="D40" i="281" l="1"/>
  <c r="E40"/>
  <c r="I40" s="1"/>
  <c r="D39" i="280"/>
  <c r="E39"/>
  <c r="I39" s="1"/>
  <c r="D39" i="279"/>
  <c r="E39"/>
  <c r="I39" s="1"/>
  <c r="F42" i="283"/>
  <c r="C44"/>
  <c r="F40" i="282"/>
  <c r="C41"/>
  <c r="B31" i="262"/>
  <c r="E30"/>
  <c r="C32" i="277"/>
  <c r="E32" s="1"/>
  <c r="F31"/>
  <c r="F30" i="273"/>
  <c r="C31"/>
  <c r="E31" s="1"/>
  <c r="E44" i="283" l="1"/>
  <c r="I44" s="1"/>
  <c r="D44"/>
  <c r="D41" i="282"/>
  <c r="E41"/>
  <c r="I41" s="1"/>
  <c r="J39" i="279"/>
  <c r="C40"/>
  <c r="F39"/>
  <c r="C31" i="262"/>
  <c r="D31"/>
  <c r="H31" s="1"/>
  <c r="C41" i="281"/>
  <c r="F40"/>
  <c r="C40" i="280"/>
  <c r="F39"/>
  <c r="I32" i="277"/>
  <c r="I31" i="273"/>
  <c r="D41" i="281" l="1"/>
  <c r="E41"/>
  <c r="I41" s="1"/>
  <c r="D40" i="280"/>
  <c r="E40"/>
  <c r="I40" s="1"/>
  <c r="D40" i="279"/>
  <c r="E40"/>
  <c r="I40" s="1"/>
  <c r="C45" i="283"/>
  <c r="F44"/>
  <c r="F41" i="282"/>
  <c r="C42"/>
  <c r="B32" i="262"/>
  <c r="E31"/>
  <c r="H32" i="277"/>
  <c r="C34" s="1"/>
  <c r="E34" s="1"/>
  <c r="F32"/>
  <c r="F31" i="273"/>
  <c r="C32"/>
  <c r="E32" s="1"/>
  <c r="D45" i="283" l="1"/>
  <c r="E45"/>
  <c r="I45" s="1"/>
  <c r="D42" i="282"/>
  <c r="E42"/>
  <c r="I42" s="1"/>
  <c r="J40" i="279"/>
  <c r="C41"/>
  <c r="F40"/>
  <c r="D32" i="262"/>
  <c r="H32" s="1"/>
  <c r="C32"/>
  <c r="C42" i="281"/>
  <c r="F41"/>
  <c r="C41" i="280"/>
  <c r="F40"/>
  <c r="I34" i="277"/>
  <c r="H32" i="273"/>
  <c r="I32"/>
  <c r="D42" i="281" l="1"/>
  <c r="E42"/>
  <c r="I42" s="1"/>
  <c r="D41" i="280"/>
  <c r="E41"/>
  <c r="I41" s="1"/>
  <c r="D41" i="279"/>
  <c r="E41"/>
  <c r="I41" s="1"/>
  <c r="F45" i="283"/>
  <c r="C46"/>
  <c r="F42" i="282"/>
  <c r="C44"/>
  <c r="E32" i="262"/>
  <c r="B34"/>
  <c r="C35" i="277"/>
  <c r="F34"/>
  <c r="F32" i="273"/>
  <c r="C34"/>
  <c r="E34" s="1"/>
  <c r="D35" i="277" l="1"/>
  <c r="E35"/>
  <c r="I35" s="1"/>
  <c r="D46" i="283"/>
  <c r="E46"/>
  <c r="I46" s="1"/>
  <c r="D44" i="282"/>
  <c r="E44"/>
  <c r="I44" s="1"/>
  <c r="J41" i="279"/>
  <c r="C42"/>
  <c r="F41"/>
  <c r="C34" i="262"/>
  <c r="D34"/>
  <c r="H34" s="1"/>
  <c r="C44" i="281"/>
  <c r="F42"/>
  <c r="C42" i="280"/>
  <c r="F41"/>
  <c r="I34" i="273"/>
  <c r="D44" i="281" l="1"/>
  <c r="E44"/>
  <c r="I44" s="1"/>
  <c r="D42" i="280"/>
  <c r="E42"/>
  <c r="I42" s="1"/>
  <c r="D42" i="279"/>
  <c r="E42"/>
  <c r="I42" s="1"/>
  <c r="C47" i="283"/>
  <c r="F46"/>
  <c r="F44" i="282"/>
  <c r="C45"/>
  <c r="B35" i="262"/>
  <c r="E34"/>
  <c r="C36" i="277"/>
  <c r="F35"/>
  <c r="F34" i="273"/>
  <c r="C35"/>
  <c r="D35" l="1"/>
  <c r="E35"/>
  <c r="I35" s="1"/>
  <c r="D47" i="283"/>
  <c r="E47"/>
  <c r="I47" s="1"/>
  <c r="D45" i="282"/>
  <c r="E45"/>
  <c r="I45" s="1"/>
  <c r="D36" i="277"/>
  <c r="E36"/>
  <c r="I36" s="1"/>
  <c r="J42" i="279"/>
  <c r="C44"/>
  <c r="F42"/>
  <c r="D35" i="262"/>
  <c r="H35" s="1"/>
  <c r="C35"/>
  <c r="C45" i="281"/>
  <c r="F44"/>
  <c r="C44" i="280"/>
  <c r="F42"/>
  <c r="E45" i="281" l="1"/>
  <c r="I45" s="1"/>
  <c r="D45"/>
  <c r="D44" i="280"/>
  <c r="E44"/>
  <c r="I44" s="1"/>
  <c r="D44" i="279"/>
  <c r="E44"/>
  <c r="I44" s="1"/>
  <c r="F47" i="283"/>
  <c r="H47"/>
  <c r="C49" s="1"/>
  <c r="F45" i="282"/>
  <c r="C46"/>
  <c r="E35" i="262"/>
  <c r="B36"/>
  <c r="C37" i="277"/>
  <c r="F36"/>
  <c r="F35" i="273"/>
  <c r="C36"/>
  <c r="E49" i="283" l="1"/>
  <c r="I49" s="1"/>
  <c r="D49"/>
  <c r="D46" i="282"/>
  <c r="E46"/>
  <c r="I46" s="1"/>
  <c r="D37" i="277"/>
  <c r="E37"/>
  <c r="D36" i="273"/>
  <c r="E36"/>
  <c r="I36" s="1"/>
  <c r="J44" i="279"/>
  <c r="F44"/>
  <c r="C45"/>
  <c r="D36" i="262"/>
  <c r="H36" s="1"/>
  <c r="C36"/>
  <c r="C46" i="281"/>
  <c r="F45"/>
  <c r="C45" i="280"/>
  <c r="F44"/>
  <c r="I37" i="277"/>
  <c r="D46" i="281" l="1"/>
  <c r="E46"/>
  <c r="D45" i="280"/>
  <c r="E45"/>
  <c r="I45" s="1"/>
  <c r="D45" i="279"/>
  <c r="E45"/>
  <c r="I45" s="1"/>
  <c r="C50" i="283"/>
  <c r="F49"/>
  <c r="F46" i="282"/>
  <c r="C47"/>
  <c r="B37" i="262"/>
  <c r="E36"/>
  <c r="I46" i="281"/>
  <c r="C39" i="277"/>
  <c r="F37"/>
  <c r="F36" i="273"/>
  <c r="C37"/>
  <c r="D50" i="283" l="1"/>
  <c r="E50"/>
  <c r="I50" s="1"/>
  <c r="D47" i="282"/>
  <c r="E47"/>
  <c r="I47" s="1"/>
  <c r="D39" i="277"/>
  <c r="E39"/>
  <c r="I39" s="1"/>
  <c r="D37" i="273"/>
  <c r="E37"/>
  <c r="J45" i="279"/>
  <c r="F45"/>
  <c r="C46"/>
  <c r="D37" i="262"/>
  <c r="H37" s="1"/>
  <c r="C37"/>
  <c r="C47" i="281"/>
  <c r="F46"/>
  <c r="C46" i="280"/>
  <c r="F45"/>
  <c r="I37" i="273"/>
  <c r="D47" i="281" l="1"/>
  <c r="E47"/>
  <c r="D46" i="280"/>
  <c r="E46"/>
  <c r="I46" s="1"/>
  <c r="D46" i="279"/>
  <c r="E46"/>
  <c r="I46" s="1"/>
  <c r="C51" i="283"/>
  <c r="F50"/>
  <c r="F47" i="282"/>
  <c r="H47"/>
  <c r="C49" s="1"/>
  <c r="B39" i="262"/>
  <c r="E37"/>
  <c r="I47" i="281"/>
  <c r="C40" i="277"/>
  <c r="F39"/>
  <c r="C39" i="273"/>
  <c r="F37"/>
  <c r="D51" i="283" l="1"/>
  <c r="E51"/>
  <c r="I51" s="1"/>
  <c r="D49" i="282"/>
  <c r="E49"/>
  <c r="I49" s="1"/>
  <c r="D40" i="277"/>
  <c r="E40"/>
  <c r="I40" s="1"/>
  <c r="D39" i="273"/>
  <c r="E39"/>
  <c r="I39" s="1"/>
  <c r="J46" i="279"/>
  <c r="C47"/>
  <c r="F46"/>
  <c r="D39" i="262"/>
  <c r="H39" s="1"/>
  <c r="C39"/>
  <c r="F47" i="281"/>
  <c r="H47"/>
  <c r="C49" s="1"/>
  <c r="C47" i="280"/>
  <c r="F46"/>
  <c r="D49" i="281" l="1"/>
  <c r="E49"/>
  <c r="D47" i="280"/>
  <c r="E47"/>
  <c r="I47" s="1"/>
  <c r="E47" i="279"/>
  <c r="I47" s="1"/>
  <c r="D47"/>
  <c r="C52" i="283"/>
  <c r="F51"/>
  <c r="C50" i="282"/>
  <c r="F49"/>
  <c r="E39" i="262"/>
  <c r="B40"/>
  <c r="I49" i="281"/>
  <c r="C41" i="277"/>
  <c r="F40"/>
  <c r="F39" i="273"/>
  <c r="C40"/>
  <c r="D52" i="283" l="1"/>
  <c r="E52"/>
  <c r="I52" s="1"/>
  <c r="D50" i="282"/>
  <c r="E50"/>
  <c r="I50" s="1"/>
  <c r="D41" i="277"/>
  <c r="E41"/>
  <c r="E40" i="273"/>
  <c r="I40" s="1"/>
  <c r="D40"/>
  <c r="J47" i="279"/>
  <c r="C49"/>
  <c r="F47"/>
  <c r="D40" i="262"/>
  <c r="H40" s="1"/>
  <c r="C40"/>
  <c r="C50" i="281"/>
  <c r="F49"/>
  <c r="H47" i="280"/>
  <c r="C49" s="1"/>
  <c r="F47"/>
  <c r="I41" i="277"/>
  <c r="E50" i="281" l="1"/>
  <c r="D50"/>
  <c r="D49" i="280"/>
  <c r="E49"/>
  <c r="I49" s="1"/>
  <c r="E49" i="279"/>
  <c r="I49" s="1"/>
  <c r="D49"/>
  <c r="C54" i="283"/>
  <c r="F52"/>
  <c r="C51" i="282"/>
  <c r="F50"/>
  <c r="E40" i="262"/>
  <c r="B41"/>
  <c r="I50" i="281"/>
  <c r="C42" i="277"/>
  <c r="F41"/>
  <c r="F40" i="273"/>
  <c r="C41"/>
  <c r="E54" i="283" l="1"/>
  <c r="I54" s="1"/>
  <c r="D54"/>
  <c r="D51" i="282"/>
  <c r="E51"/>
  <c r="I51" s="1"/>
  <c r="D42" i="277"/>
  <c r="E42"/>
  <c r="I42" s="1"/>
  <c r="D41" i="273"/>
  <c r="E41"/>
  <c r="I41" s="1"/>
  <c r="J49" i="279"/>
  <c r="C50"/>
  <c r="F49"/>
  <c r="D41" i="262"/>
  <c r="H41" s="1"/>
  <c r="C41"/>
  <c r="C51" i="281"/>
  <c r="F50"/>
  <c r="C50" i="280"/>
  <c r="F49"/>
  <c r="D51" i="281" l="1"/>
  <c r="E51"/>
  <c r="D50" i="280"/>
  <c r="E50"/>
  <c r="I50" s="1"/>
  <c r="D50" i="279"/>
  <c r="E50"/>
  <c r="I50" s="1"/>
  <c r="C55" i="283"/>
  <c r="F54"/>
  <c r="C52" i="282"/>
  <c r="F51"/>
  <c r="B42" i="262"/>
  <c r="E41"/>
  <c r="I51" i="281"/>
  <c r="C44" i="277"/>
  <c r="F42"/>
  <c r="F41" i="273"/>
  <c r="C42"/>
  <c r="D55" i="283" l="1"/>
  <c r="E55"/>
  <c r="I55" s="1"/>
  <c r="D52" i="282"/>
  <c r="E52"/>
  <c r="I52" s="1"/>
  <c r="D44" i="277"/>
  <c r="E44"/>
  <c r="I44" s="1"/>
  <c r="D42" i="273"/>
  <c r="E42"/>
  <c r="I42" s="1"/>
  <c r="J50" i="279"/>
  <c r="F50"/>
  <c r="C51"/>
  <c r="D42" i="262"/>
  <c r="H42" s="1"/>
  <c r="C42"/>
  <c r="C52" i="281"/>
  <c r="F51"/>
  <c r="C51" i="280"/>
  <c r="F50"/>
  <c r="D52" i="281" l="1"/>
  <c r="E52"/>
  <c r="D51" i="280"/>
  <c r="E51"/>
  <c r="I51" s="1"/>
  <c r="D51" i="279"/>
  <c r="E51"/>
  <c r="I51" s="1"/>
  <c r="C56" i="283"/>
  <c r="F55"/>
  <c r="C54" i="282"/>
  <c r="F52"/>
  <c r="E42" i="262"/>
  <c r="B44"/>
  <c r="I52" i="281"/>
  <c r="C45" i="277"/>
  <c r="F44"/>
  <c r="F42" i="273"/>
  <c r="C44"/>
  <c r="D56" i="283" l="1"/>
  <c r="E56"/>
  <c r="I56" s="1"/>
  <c r="D54" i="282"/>
  <c r="E54"/>
  <c r="I54" s="1"/>
  <c r="D45" i="277"/>
  <c r="E45"/>
  <c r="D44" i="273"/>
  <c r="E44"/>
  <c r="J51" i="279"/>
  <c r="C52"/>
  <c r="F51"/>
  <c r="D44" i="262"/>
  <c r="H44" s="1"/>
  <c r="C44"/>
  <c r="C54" i="281"/>
  <c r="F52"/>
  <c r="C52" i="280"/>
  <c r="F51"/>
  <c r="I45" i="277"/>
  <c r="I44" i="273"/>
  <c r="D54" i="281" l="1"/>
  <c r="E54"/>
  <c r="D52" i="280"/>
  <c r="E52"/>
  <c r="I52" s="1"/>
  <c r="D52" i="279"/>
  <c r="E52"/>
  <c r="I52" s="1"/>
  <c r="C57" i="283"/>
  <c r="F56"/>
  <c r="C55" i="282"/>
  <c r="F54"/>
  <c r="B45" i="262"/>
  <c r="E44"/>
  <c r="I54" i="281"/>
  <c r="C46" i="277"/>
  <c r="F45"/>
  <c r="F44" i="273"/>
  <c r="C45"/>
  <c r="D57" i="283" l="1"/>
  <c r="E57"/>
  <c r="I57" s="1"/>
  <c r="D55" i="282"/>
  <c r="E55"/>
  <c r="I55" s="1"/>
  <c r="D46" i="277"/>
  <c r="E46"/>
  <c r="I46" s="1"/>
  <c r="E45" i="273"/>
  <c r="I45" s="1"/>
  <c r="D45"/>
  <c r="J52" i="279"/>
  <c r="C54"/>
  <c r="F52"/>
  <c r="D45" i="262"/>
  <c r="H45" s="1"/>
  <c r="C45"/>
  <c r="C55" i="281"/>
  <c r="F54"/>
  <c r="C54" i="280"/>
  <c r="F52"/>
  <c r="E55" i="281" l="1"/>
  <c r="D55"/>
  <c r="D54" i="280"/>
  <c r="E54"/>
  <c r="I54" s="1"/>
  <c r="E54" i="279"/>
  <c r="I54" s="1"/>
  <c r="D54"/>
  <c r="C59" i="283"/>
  <c r="F57"/>
  <c r="C56" i="282"/>
  <c r="F55"/>
  <c r="E45" i="262"/>
  <c r="B46"/>
  <c r="I55" i="281"/>
  <c r="C47" i="277"/>
  <c r="F46"/>
  <c r="F45" i="273"/>
  <c r="C46"/>
  <c r="E59" i="283" l="1"/>
  <c r="I59" s="1"/>
  <c r="D59"/>
  <c r="D56" i="282"/>
  <c r="E56"/>
  <c r="I56" s="1"/>
  <c r="D47" i="277"/>
  <c r="E47"/>
  <c r="D46" i="273"/>
  <c r="E46"/>
  <c r="J54" i="279"/>
  <c r="F54"/>
  <c r="C55"/>
  <c r="D46" i="262"/>
  <c r="H46" s="1"/>
  <c r="C46"/>
  <c r="C56" i="281"/>
  <c r="F55"/>
  <c r="C55" i="280"/>
  <c r="F54"/>
  <c r="I47" i="277"/>
  <c r="I46" i="273"/>
  <c r="D56" i="281" l="1"/>
  <c r="E56"/>
  <c r="I56" s="1"/>
  <c r="D55" i="280"/>
  <c r="E55"/>
  <c r="I55" s="1"/>
  <c r="D55" i="279"/>
  <c r="E55"/>
  <c r="I55" s="1"/>
  <c r="C60" i="283"/>
  <c r="F59"/>
  <c r="C57" i="282"/>
  <c r="F56"/>
  <c r="B47" i="262"/>
  <c r="E46"/>
  <c r="F47" i="277"/>
  <c r="H47"/>
  <c r="C49" s="1"/>
  <c r="F46" i="273"/>
  <c r="C47"/>
  <c r="D60" i="283" l="1"/>
  <c r="E60"/>
  <c r="I60" s="1"/>
  <c r="D57" i="282"/>
  <c r="E57"/>
  <c r="I57" s="1"/>
  <c r="D49" i="277"/>
  <c r="E49"/>
  <c r="D47" i="273"/>
  <c r="H47" s="1"/>
  <c r="E47"/>
  <c r="J55" i="279"/>
  <c r="F55"/>
  <c r="C56"/>
  <c r="D47" i="262"/>
  <c r="H47" s="1"/>
  <c r="C47"/>
  <c r="C57" i="281"/>
  <c r="F56"/>
  <c r="C56" i="280"/>
  <c r="F55"/>
  <c r="I49" i="277"/>
  <c r="I47" i="273"/>
  <c r="D57" i="281" l="1"/>
  <c r="E57"/>
  <c r="D56" i="280"/>
  <c r="E56"/>
  <c r="I56" s="1"/>
  <c r="D56" i="279"/>
  <c r="E56"/>
  <c r="I56" s="1"/>
  <c r="C61" i="283"/>
  <c r="F60"/>
  <c r="C59" i="282"/>
  <c r="F57"/>
  <c r="B49" i="262"/>
  <c r="E47"/>
  <c r="I57" i="281"/>
  <c r="C50" i="277"/>
  <c r="F49"/>
  <c r="C49" i="273"/>
  <c r="F47"/>
  <c r="D61" i="283" l="1"/>
  <c r="E61"/>
  <c r="I61" s="1"/>
  <c r="D59" i="282"/>
  <c r="E59"/>
  <c r="I59" s="1"/>
  <c r="D50" i="277"/>
  <c r="E50"/>
  <c r="D49" i="273"/>
  <c r="E49"/>
  <c r="J56" i="279"/>
  <c r="C57"/>
  <c r="F56"/>
  <c r="D49" i="262"/>
  <c r="H49" s="1"/>
  <c r="C49"/>
  <c r="C59" i="281"/>
  <c r="F57"/>
  <c r="C57" i="280"/>
  <c r="F56"/>
  <c r="I50" i="277"/>
  <c r="I49" i="273"/>
  <c r="D59" i="281" l="1"/>
  <c r="E59"/>
  <c r="D57" i="280"/>
  <c r="E57"/>
  <c r="I57" s="1"/>
  <c r="D57" i="279"/>
  <c r="E57"/>
  <c r="I57" s="1"/>
  <c r="C62" i="283"/>
  <c r="F61"/>
  <c r="C60" i="282"/>
  <c r="F59"/>
  <c r="E49" i="262"/>
  <c r="B50"/>
  <c r="I59" i="281"/>
  <c r="C51" i="277"/>
  <c r="F50"/>
  <c r="F49" i="273"/>
  <c r="C50"/>
  <c r="D62" i="283" l="1"/>
  <c r="E62"/>
  <c r="I62" s="1"/>
  <c r="D60" i="282"/>
  <c r="E60"/>
  <c r="I60" s="1"/>
  <c r="D51" i="277"/>
  <c r="E51"/>
  <c r="E50" i="273"/>
  <c r="I50" s="1"/>
  <c r="D50"/>
  <c r="J57" i="279"/>
  <c r="C59"/>
  <c r="F57"/>
  <c r="D50" i="262"/>
  <c r="H50" s="1"/>
  <c r="C50"/>
  <c r="C60" i="281"/>
  <c r="F59"/>
  <c r="C59" i="280"/>
  <c r="F57"/>
  <c r="I51" i="277"/>
  <c r="E60" i="281" l="1"/>
  <c r="D60"/>
  <c r="D59" i="280"/>
  <c r="E59"/>
  <c r="I59" s="1"/>
  <c r="D59" i="279"/>
  <c r="E59"/>
  <c r="I59" s="1"/>
  <c r="F62" i="283"/>
  <c r="H62"/>
  <c r="C64" s="1"/>
  <c r="C61" i="282"/>
  <c r="F60"/>
  <c r="E50" i="262"/>
  <c r="B51"/>
  <c r="I60" i="281"/>
  <c r="C52" i="277"/>
  <c r="F51"/>
  <c r="F50" i="273"/>
  <c r="C51"/>
  <c r="E64" i="283" l="1"/>
  <c r="I64" s="1"/>
  <c r="D64"/>
  <c r="D61" i="282"/>
  <c r="E61"/>
  <c r="I61" s="1"/>
  <c r="D52" i="277"/>
  <c r="E52"/>
  <c r="D51" i="273"/>
  <c r="E51"/>
  <c r="J59" i="279"/>
  <c r="C60"/>
  <c r="F59"/>
  <c r="D51" i="262"/>
  <c r="H51" s="1"/>
  <c r="C51"/>
  <c r="C61" i="281"/>
  <c r="F60"/>
  <c r="C60" i="280"/>
  <c r="F59"/>
  <c r="I52" i="277"/>
  <c r="I51" i="273"/>
  <c r="D61" i="281" l="1"/>
  <c r="E61"/>
  <c r="D60" i="280"/>
  <c r="E60"/>
  <c r="I60" s="1"/>
  <c r="E60" i="279"/>
  <c r="I60" s="1"/>
  <c r="D60"/>
  <c r="F64" i="283"/>
  <c r="C65"/>
  <c r="C62" i="282"/>
  <c r="F61"/>
  <c r="B52" i="262"/>
  <c r="E51"/>
  <c r="I61" i="281"/>
  <c r="C54" i="277"/>
  <c r="F52"/>
  <c r="F51" i="273"/>
  <c r="C52"/>
  <c r="D65" i="283" l="1"/>
  <c r="E65"/>
  <c r="I65" s="1"/>
  <c r="D62" i="282"/>
  <c r="E62"/>
  <c r="I62" s="1"/>
  <c r="D54" i="277"/>
  <c r="E54"/>
  <c r="D52" i="273"/>
  <c r="E52"/>
  <c r="J60" i="279"/>
  <c r="C61"/>
  <c r="F60"/>
  <c r="D52" i="262"/>
  <c r="H52" s="1"/>
  <c r="C52"/>
  <c r="C62" i="281"/>
  <c r="F61"/>
  <c r="C61" i="280"/>
  <c r="F60"/>
  <c r="I54" i="277"/>
  <c r="I52" i="273"/>
  <c r="D62" i="281" l="1"/>
  <c r="E62"/>
  <c r="D61" i="280"/>
  <c r="E61"/>
  <c r="I61" s="1"/>
  <c r="E61" i="279"/>
  <c r="I61" s="1"/>
  <c r="D61"/>
  <c r="C66" i="283"/>
  <c r="F65"/>
  <c r="H62" i="282"/>
  <c r="C64" s="1"/>
  <c r="F62"/>
  <c r="E52" i="262"/>
  <c r="B54"/>
  <c r="I62" i="281"/>
  <c r="C55" i="277"/>
  <c r="F54"/>
  <c r="F52" i="273"/>
  <c r="C54"/>
  <c r="D66" i="283" l="1"/>
  <c r="E66"/>
  <c r="I66" s="1"/>
  <c r="D64" i="282"/>
  <c r="E64"/>
  <c r="D55" i="277"/>
  <c r="E55"/>
  <c r="I55" s="1"/>
  <c r="D54" i="273"/>
  <c r="E54"/>
  <c r="I54" s="1"/>
  <c r="J61" i="279"/>
  <c r="C62"/>
  <c r="F61"/>
  <c r="I64" i="282"/>
  <c r="D54" i="262"/>
  <c r="H54" s="1"/>
  <c r="C54"/>
  <c r="H62" i="281"/>
  <c r="C64" s="1"/>
  <c r="F62"/>
  <c r="C62" i="280"/>
  <c r="F61"/>
  <c r="D64" i="281" l="1"/>
  <c r="E64"/>
  <c r="I64" s="1"/>
  <c r="D62" i="280"/>
  <c r="E62"/>
  <c r="I62" s="1"/>
  <c r="D62" i="279"/>
  <c r="E62"/>
  <c r="I62" s="1"/>
  <c r="F66" i="283"/>
  <c r="C67"/>
  <c r="F64" i="282"/>
  <c r="C65"/>
  <c r="B55" i="262"/>
  <c r="E54"/>
  <c r="C56" i="277"/>
  <c r="F55"/>
  <c r="F54" i="273"/>
  <c r="C55"/>
  <c r="D67" i="283" l="1"/>
  <c r="E67"/>
  <c r="I67" s="1"/>
  <c r="D65" i="282"/>
  <c r="E65"/>
  <c r="I65" s="1"/>
  <c r="D56" i="277"/>
  <c r="E56"/>
  <c r="E55" i="273"/>
  <c r="D55"/>
  <c r="J62" i="279"/>
  <c r="C64"/>
  <c r="F62"/>
  <c r="D55" i="262"/>
  <c r="H55" s="1"/>
  <c r="C55"/>
  <c r="C65" i="281"/>
  <c r="F64"/>
  <c r="F62" i="280"/>
  <c r="H62"/>
  <c r="C64" s="1"/>
  <c r="I56" i="277"/>
  <c r="I55" i="273"/>
  <c r="E65" i="281" l="1"/>
  <c r="I65" s="1"/>
  <c r="D65"/>
  <c r="D64" i="280"/>
  <c r="E64"/>
  <c r="I64" s="1"/>
  <c r="D64" i="279"/>
  <c r="E64"/>
  <c r="I64" s="1"/>
  <c r="C69" i="283"/>
  <c r="F67"/>
  <c r="F65" i="282"/>
  <c r="C66"/>
  <c r="E55" i="262"/>
  <c r="B56"/>
  <c r="C57" i="277"/>
  <c r="F56"/>
  <c r="F55" i="273"/>
  <c r="C56"/>
  <c r="E69" i="283" l="1"/>
  <c r="I69" s="1"/>
  <c r="D69"/>
  <c r="D66" i="282"/>
  <c r="E66"/>
  <c r="I66" s="1"/>
  <c r="D57" i="277"/>
  <c r="E57"/>
  <c r="D56" i="273"/>
  <c r="E56"/>
  <c r="J64" i="279"/>
  <c r="C65"/>
  <c r="F64"/>
  <c r="D56" i="262"/>
  <c r="C56"/>
  <c r="C66" i="281"/>
  <c r="F65"/>
  <c r="C65" i="280"/>
  <c r="F64"/>
  <c r="I57" i="277"/>
  <c r="I56" i="273"/>
  <c r="D66" i="281" l="1"/>
  <c r="E66"/>
  <c r="I66" s="1"/>
  <c r="D65" i="280"/>
  <c r="E65"/>
  <c r="I65" s="1"/>
  <c r="D65" i="279"/>
  <c r="E65"/>
  <c r="I65" s="1"/>
  <c r="F69" i="283"/>
  <c r="C70"/>
  <c r="F66" i="282"/>
  <c r="C67"/>
  <c r="G56" i="262"/>
  <c r="H56"/>
  <c r="B57"/>
  <c r="E56"/>
  <c r="C59" i="277"/>
  <c r="F57"/>
  <c r="F56" i="273"/>
  <c r="C57"/>
  <c r="D70" i="283" l="1"/>
  <c r="E70"/>
  <c r="I70" s="1"/>
  <c r="D67" i="282"/>
  <c r="E67"/>
  <c r="I67" s="1"/>
  <c r="D59" i="277"/>
  <c r="E59"/>
  <c r="E57" i="273"/>
  <c r="I57" s="1"/>
  <c r="D57"/>
  <c r="J65" i="279"/>
  <c r="C66"/>
  <c r="F65"/>
  <c r="D57" i="262"/>
  <c r="H57" s="1"/>
  <c r="C57"/>
  <c r="C67" i="281"/>
  <c r="F66"/>
  <c r="C66" i="280"/>
  <c r="F65"/>
  <c r="I59" i="277"/>
  <c r="D67" i="281" l="1"/>
  <c r="E67"/>
  <c r="D66" i="280"/>
  <c r="E66"/>
  <c r="I66" s="1"/>
  <c r="E66" i="279"/>
  <c r="I66" s="1"/>
  <c r="D66"/>
  <c r="C71" i="283"/>
  <c r="F70"/>
  <c r="F67" i="282"/>
  <c r="C69"/>
  <c r="E57" i="262"/>
  <c r="B59"/>
  <c r="I67" i="281"/>
  <c r="C60" i="277"/>
  <c r="F59"/>
  <c r="C59" i="273"/>
  <c r="F57"/>
  <c r="D71" i="283" l="1"/>
  <c r="E71"/>
  <c r="I71" s="1"/>
  <c r="D69" i="282"/>
  <c r="E69"/>
  <c r="I69" s="1"/>
  <c r="D60" i="277"/>
  <c r="E60"/>
  <c r="D59" i="273"/>
  <c r="E59"/>
  <c r="I59" s="1"/>
  <c r="J66" i="279"/>
  <c r="C67"/>
  <c r="F66"/>
  <c r="D59" i="262"/>
  <c r="H59" s="1"/>
  <c r="C59"/>
  <c r="C69" i="281"/>
  <c r="F67"/>
  <c r="C67" i="280"/>
  <c r="F66"/>
  <c r="I60" i="277"/>
  <c r="D69" i="281" l="1"/>
  <c r="E69"/>
  <c r="I69" s="1"/>
  <c r="D67" i="280"/>
  <c r="E67"/>
  <c r="I67" s="1"/>
  <c r="D67" i="279"/>
  <c r="E67"/>
  <c r="I67" s="1"/>
  <c r="F71" i="283"/>
  <c r="C72"/>
  <c r="F69" i="282"/>
  <c r="C70"/>
  <c r="E59" i="262"/>
  <c r="B60"/>
  <c r="C61" i="277"/>
  <c r="F60"/>
  <c r="F59" i="273"/>
  <c r="C60"/>
  <c r="D72" i="283" l="1"/>
  <c r="E72"/>
  <c r="I72" s="1"/>
  <c r="D70" i="282"/>
  <c r="E70"/>
  <c r="I70" s="1"/>
  <c r="D61" i="277"/>
  <c r="E61"/>
  <c r="E60" i="273"/>
  <c r="I60" s="1"/>
  <c r="D60"/>
  <c r="J67" i="279"/>
  <c r="C69"/>
  <c r="F67"/>
  <c r="D60" i="262"/>
  <c r="H60" s="1"/>
  <c r="C60"/>
  <c r="C70" i="281"/>
  <c r="F69"/>
  <c r="C69" i="280"/>
  <c r="F67"/>
  <c r="I61" i="277"/>
  <c r="E70" i="281" l="1"/>
  <c r="I70" s="1"/>
  <c r="D70"/>
  <c r="D69" i="280"/>
  <c r="E69"/>
  <c r="I69" s="1"/>
  <c r="D69" i="279"/>
  <c r="E69"/>
  <c r="I69" s="1"/>
  <c r="C74" i="283"/>
  <c r="F72"/>
  <c r="F70" i="282"/>
  <c r="C71"/>
  <c r="B61" i="262"/>
  <c r="E60"/>
  <c r="C62" i="277"/>
  <c r="F61"/>
  <c r="F60" i="273"/>
  <c r="C61"/>
  <c r="E74" i="283" l="1"/>
  <c r="I74" s="1"/>
  <c r="D74"/>
  <c r="D71" i="282"/>
  <c r="E71"/>
  <c r="I71" s="1"/>
  <c r="D62" i="277"/>
  <c r="E62"/>
  <c r="D61" i="273"/>
  <c r="E61"/>
  <c r="I61" s="1"/>
  <c r="J69" i="279"/>
  <c r="C70"/>
  <c r="F69"/>
  <c r="D61" i="262"/>
  <c r="H61" s="1"/>
  <c r="C61"/>
  <c r="C71" i="281"/>
  <c r="F70"/>
  <c r="C70" i="280"/>
  <c r="F69"/>
  <c r="I62" i="277"/>
  <c r="D71" i="281" l="1"/>
  <c r="E71"/>
  <c r="I71" s="1"/>
  <c r="D70" i="280"/>
  <c r="E70"/>
  <c r="I70" s="1"/>
  <c r="D70" i="279"/>
  <c r="E70"/>
  <c r="I70" s="1"/>
  <c r="F74" i="283"/>
  <c r="C75"/>
  <c r="F71" i="282"/>
  <c r="C72"/>
  <c r="E61" i="262"/>
  <c r="B62"/>
  <c r="H62" i="277"/>
  <c r="C64" s="1"/>
  <c r="F62"/>
  <c r="F61" i="273"/>
  <c r="C62"/>
  <c r="D75" i="283" l="1"/>
  <c r="E75"/>
  <c r="I75" s="1"/>
  <c r="D72" i="282"/>
  <c r="E72"/>
  <c r="I72" s="1"/>
  <c r="D64" i="277"/>
  <c r="E64"/>
  <c r="I64" s="1"/>
  <c r="E62" i="273"/>
  <c r="I62" s="1"/>
  <c r="D62"/>
  <c r="H62" s="1"/>
  <c r="J70" i="279"/>
  <c r="C71"/>
  <c r="F70"/>
  <c r="D62" i="262"/>
  <c r="H62" s="1"/>
  <c r="C62"/>
  <c r="C72" i="281"/>
  <c r="F71"/>
  <c r="C71" i="280"/>
  <c r="F70"/>
  <c r="D72" i="281" l="1"/>
  <c r="E72"/>
  <c r="I72" s="1"/>
  <c r="D71" i="280"/>
  <c r="E71"/>
  <c r="I71" s="1"/>
  <c r="D71" i="279"/>
  <c r="E71"/>
  <c r="I71" s="1"/>
  <c r="C76" i="283"/>
  <c r="F75"/>
  <c r="C74" i="282"/>
  <c r="F72"/>
  <c r="E62" i="262"/>
  <c r="B64"/>
  <c r="C65" i="277"/>
  <c r="F64"/>
  <c r="F62" i="273"/>
  <c r="C64"/>
  <c r="D76" i="283" l="1"/>
  <c r="E76"/>
  <c r="I76" s="1"/>
  <c r="D74" i="282"/>
  <c r="E74"/>
  <c r="I74" s="1"/>
  <c r="D65" i="277"/>
  <c r="E65"/>
  <c r="D64" i="273"/>
  <c r="E64"/>
  <c r="I64" s="1"/>
  <c r="J71" i="279"/>
  <c r="C72"/>
  <c r="F71"/>
  <c r="D64" i="262"/>
  <c r="H64" s="1"/>
  <c r="C64"/>
  <c r="C74" i="281"/>
  <c r="F72"/>
  <c r="C72" i="280"/>
  <c r="F71"/>
  <c r="I65" i="277"/>
  <c r="D74" i="281" l="1"/>
  <c r="E74"/>
  <c r="I74" s="1"/>
  <c r="D72" i="280"/>
  <c r="E72"/>
  <c r="I72" s="1"/>
  <c r="D72" i="279"/>
  <c r="E72"/>
  <c r="I72" s="1"/>
  <c r="F76" i="283"/>
  <c r="C77"/>
  <c r="C75" i="282"/>
  <c r="F74"/>
  <c r="E64" i="262"/>
  <c r="B65"/>
  <c r="C66" i="277"/>
  <c r="F65"/>
  <c r="F64" i="273"/>
  <c r="C65"/>
  <c r="D77" i="283" l="1"/>
  <c r="E77"/>
  <c r="I77" s="1"/>
  <c r="D75" i="282"/>
  <c r="E75"/>
  <c r="I75" s="1"/>
  <c r="D66" i="277"/>
  <c r="E66"/>
  <c r="D65" i="273"/>
  <c r="E65"/>
  <c r="I65" s="1"/>
  <c r="J72" i="279"/>
  <c r="F72"/>
  <c r="C74"/>
  <c r="D65" i="262"/>
  <c r="H65" s="1"/>
  <c r="C65"/>
  <c r="C75" i="281"/>
  <c r="F74"/>
  <c r="C74" i="280"/>
  <c r="F72"/>
  <c r="I66" i="277"/>
  <c r="E75" i="281" l="1"/>
  <c r="I75" s="1"/>
  <c r="D75"/>
  <c r="D74" i="280"/>
  <c r="E74"/>
  <c r="I74" s="1"/>
  <c r="D74" i="279"/>
  <c r="E74"/>
  <c r="I74" s="1"/>
  <c r="F77" i="283"/>
  <c r="H77"/>
  <c r="C79" s="1"/>
  <c r="C76" i="282"/>
  <c r="F75"/>
  <c r="E65" i="262"/>
  <c r="B66"/>
  <c r="C67" i="277"/>
  <c r="F66"/>
  <c r="F65" i="273"/>
  <c r="C66"/>
  <c r="E79" i="283" l="1"/>
  <c r="I79" s="1"/>
  <c r="D79"/>
  <c r="D76" i="282"/>
  <c r="E76"/>
  <c r="I76" s="1"/>
  <c r="D67" i="277"/>
  <c r="E67"/>
  <c r="D66" i="273"/>
  <c r="E66"/>
  <c r="I66" s="1"/>
  <c r="J74" i="279"/>
  <c r="F74"/>
  <c r="C75"/>
  <c r="D66" i="262"/>
  <c r="H66" s="1"/>
  <c r="C66"/>
  <c r="C76" i="281"/>
  <c r="F75"/>
  <c r="C75" i="280"/>
  <c r="F74"/>
  <c r="I67" i="277"/>
  <c r="D76" i="281" l="1"/>
  <c r="E76"/>
  <c r="D75" i="280"/>
  <c r="E75"/>
  <c r="I75" s="1"/>
  <c r="D75" i="279"/>
  <c r="E75"/>
  <c r="I75" s="1"/>
  <c r="C80" i="283"/>
  <c r="F79"/>
  <c r="C77" i="282"/>
  <c r="F76"/>
  <c r="B67" i="262"/>
  <c r="E66"/>
  <c r="I76" i="281"/>
  <c r="C69" i="277"/>
  <c r="F67"/>
  <c r="F66" i="273"/>
  <c r="C67"/>
  <c r="D80" i="283" l="1"/>
  <c r="E80"/>
  <c r="I80" s="1"/>
  <c r="D77" i="282"/>
  <c r="E77"/>
  <c r="I77" s="1"/>
  <c r="D69" i="277"/>
  <c r="E69"/>
  <c r="E67" i="273"/>
  <c r="I67" s="1"/>
  <c r="D67"/>
  <c r="J75" i="279"/>
  <c r="F75"/>
  <c r="C76"/>
  <c r="D67" i="262"/>
  <c r="H67" s="1"/>
  <c r="C67"/>
  <c r="C77" i="281"/>
  <c r="F76"/>
  <c r="C76" i="280"/>
  <c r="F75"/>
  <c r="I69" i="277"/>
  <c r="D77" i="281" l="1"/>
  <c r="E77"/>
  <c r="D76" i="280"/>
  <c r="E76"/>
  <c r="I76" s="1"/>
  <c r="D76" i="279"/>
  <c r="E76"/>
  <c r="I76" s="1"/>
  <c r="C81" i="283"/>
  <c r="F80"/>
  <c r="H77" i="282"/>
  <c r="C79" s="1"/>
  <c r="F77"/>
  <c r="E67" i="262"/>
  <c r="B69"/>
  <c r="I77" i="281"/>
  <c r="C70" i="277"/>
  <c r="F69"/>
  <c r="C69" i="273"/>
  <c r="F67"/>
  <c r="D81" i="283" l="1"/>
  <c r="E81"/>
  <c r="I81" s="1"/>
  <c r="D79" i="282"/>
  <c r="E79"/>
  <c r="I79" s="1"/>
  <c r="D70" i="277"/>
  <c r="E70"/>
  <c r="D69" i="273"/>
  <c r="E69"/>
  <c r="I69" s="1"/>
  <c r="J76" i="279"/>
  <c r="C77"/>
  <c r="F76"/>
  <c r="D69" i="262"/>
  <c r="H69" s="1"/>
  <c r="C69"/>
  <c r="F77" i="281"/>
  <c r="H77"/>
  <c r="C79" s="1"/>
  <c r="C77" i="280"/>
  <c r="F76"/>
  <c r="I70" i="277"/>
  <c r="D79" i="281" l="1"/>
  <c r="E79"/>
  <c r="D77" i="280"/>
  <c r="E77"/>
  <c r="I77" s="1"/>
  <c r="D77" i="279"/>
  <c r="E77"/>
  <c r="I77" s="1"/>
  <c r="C82" i="283"/>
  <c r="F81"/>
  <c r="F79" i="282"/>
  <c r="C80"/>
  <c r="B70" i="262"/>
  <c r="E69"/>
  <c r="I79" i="281"/>
  <c r="C71" i="277"/>
  <c r="F70"/>
  <c r="F69" i="273"/>
  <c r="C70"/>
  <c r="D82" i="283" l="1"/>
  <c r="E82"/>
  <c r="I82" s="1"/>
  <c r="D80" i="282"/>
  <c r="E80"/>
  <c r="I80" s="1"/>
  <c r="D71" i="277"/>
  <c r="E71"/>
  <c r="E70" i="273"/>
  <c r="I70" s="1"/>
  <c r="D70"/>
  <c r="J77" i="279"/>
  <c r="C79"/>
  <c r="F77"/>
  <c r="C70" i="262"/>
  <c r="D70"/>
  <c r="H70" s="1"/>
  <c r="C80" i="281"/>
  <c r="F79"/>
  <c r="H77" i="280"/>
  <c r="C79" s="1"/>
  <c r="F77"/>
  <c r="I71" i="277"/>
  <c r="E80" i="281" l="1"/>
  <c r="D80"/>
  <c r="D79" i="280"/>
  <c r="E79"/>
  <c r="I79" s="1"/>
  <c r="E79" i="279"/>
  <c r="I79" s="1"/>
  <c r="D79"/>
  <c r="C84" i="283"/>
  <c r="F82"/>
  <c r="F80" i="282"/>
  <c r="C81"/>
  <c r="B71" i="262"/>
  <c r="E70"/>
  <c r="I80" i="281"/>
  <c r="C72" i="277"/>
  <c r="F71"/>
  <c r="F70" i="273"/>
  <c r="C71"/>
  <c r="E84" i="283" l="1"/>
  <c r="I84" s="1"/>
  <c r="D84"/>
  <c r="D81" i="282"/>
  <c r="E81"/>
  <c r="I81" s="1"/>
  <c r="D72" i="277"/>
  <c r="E72"/>
  <c r="I72" s="1"/>
  <c r="D71" i="273"/>
  <c r="E71"/>
  <c r="I71" s="1"/>
  <c r="J79" i="279"/>
  <c r="C80"/>
  <c r="F79"/>
  <c r="D71" i="262"/>
  <c r="H71" s="1"/>
  <c r="C71"/>
  <c r="C81" i="281"/>
  <c r="F80"/>
  <c r="C80" i="280"/>
  <c r="F79"/>
  <c r="D81" i="281" l="1"/>
  <c r="E81"/>
  <c r="D80" i="280"/>
  <c r="E80"/>
  <c r="I80" s="1"/>
  <c r="D80" i="279"/>
  <c r="E80"/>
  <c r="I80" s="1"/>
  <c r="C85" i="283"/>
  <c r="F84"/>
  <c r="F81" i="282"/>
  <c r="C82"/>
  <c r="B72" i="262"/>
  <c r="E71"/>
  <c r="I81" i="281"/>
  <c r="C74" i="277"/>
  <c r="F72"/>
  <c r="F71" i="273"/>
  <c r="C72"/>
  <c r="D85" i="283" l="1"/>
  <c r="E85"/>
  <c r="I85" s="1"/>
  <c r="D82" i="282"/>
  <c r="E82"/>
  <c r="I82" s="1"/>
  <c r="D74" i="277"/>
  <c r="E74"/>
  <c r="E72" i="273"/>
  <c r="I72" s="1"/>
  <c r="D72"/>
  <c r="J80" i="279"/>
  <c r="C81"/>
  <c r="F80"/>
  <c r="D72" i="262"/>
  <c r="H72" s="1"/>
  <c r="C72"/>
  <c r="C82" i="281"/>
  <c r="F81"/>
  <c r="C81" i="280"/>
  <c r="F80"/>
  <c r="I74" i="277"/>
  <c r="D82" i="281" l="1"/>
  <c r="E82"/>
  <c r="D81" i="280"/>
  <c r="E81"/>
  <c r="I81" s="1"/>
  <c r="D81" i="279"/>
  <c r="E81"/>
  <c r="I81" s="1"/>
  <c r="C86" i="283"/>
  <c r="F85"/>
  <c r="F82" i="282"/>
  <c r="C84"/>
  <c r="E72" i="262"/>
  <c r="B74"/>
  <c r="I82" i="281"/>
  <c r="C75" i="277"/>
  <c r="F74"/>
  <c r="F72" i="273"/>
  <c r="C74"/>
  <c r="D86" i="283" l="1"/>
  <c r="E86"/>
  <c r="I86" s="1"/>
  <c r="D84" i="282"/>
  <c r="E84"/>
  <c r="I84" s="1"/>
  <c r="D75" i="277"/>
  <c r="E75"/>
  <c r="I75" s="1"/>
  <c r="D74" i="273"/>
  <c r="E74"/>
  <c r="I74" s="1"/>
  <c r="J81" i="279"/>
  <c r="C82"/>
  <c r="F81"/>
  <c r="D74" i="262"/>
  <c r="H74" s="1"/>
  <c r="C74"/>
  <c r="C84" i="281"/>
  <c r="F82"/>
  <c r="C82" i="280"/>
  <c r="F81"/>
  <c r="D84" i="281" l="1"/>
  <c r="E84"/>
  <c r="D82" i="280"/>
  <c r="E82"/>
  <c r="I82" s="1"/>
  <c r="D82" i="279"/>
  <c r="E82"/>
  <c r="I82" s="1"/>
  <c r="C87" i="283"/>
  <c r="F86"/>
  <c r="F84" i="282"/>
  <c r="C85"/>
  <c r="B75" i="262"/>
  <c r="E74"/>
  <c r="I84" i="281"/>
  <c r="C76" i="277"/>
  <c r="F75"/>
  <c r="F74" i="273"/>
  <c r="C75"/>
  <c r="D87" i="283" l="1"/>
  <c r="E87"/>
  <c r="I87" s="1"/>
  <c r="D85" i="282"/>
  <c r="E85"/>
  <c r="I85" s="1"/>
  <c r="D76" i="277"/>
  <c r="E76"/>
  <c r="E75" i="273"/>
  <c r="I75" s="1"/>
  <c r="D75"/>
  <c r="J82" i="279"/>
  <c r="C84"/>
  <c r="F82"/>
  <c r="D75" i="262"/>
  <c r="H75" s="1"/>
  <c r="C75"/>
  <c r="C85" i="281"/>
  <c r="F84"/>
  <c r="C84" i="280"/>
  <c r="F82"/>
  <c r="I76" i="277"/>
  <c r="E85" i="281" l="1"/>
  <c r="I85" s="1"/>
  <c r="D85"/>
  <c r="D84" i="280"/>
  <c r="E84"/>
  <c r="I84" s="1"/>
  <c r="E84" i="279"/>
  <c r="I84" s="1"/>
  <c r="D84"/>
  <c r="C89" i="283"/>
  <c r="F87"/>
  <c r="F85" i="282"/>
  <c r="C86"/>
  <c r="E75" i="262"/>
  <c r="B76"/>
  <c r="C77" i="277"/>
  <c r="F76"/>
  <c r="F75" i="273"/>
  <c r="C76"/>
  <c r="E89" i="283" l="1"/>
  <c r="I89" s="1"/>
  <c r="D89"/>
  <c r="D86" i="282"/>
  <c r="E86"/>
  <c r="I86" s="1"/>
  <c r="D77" i="277"/>
  <c r="E77"/>
  <c r="D76" i="273"/>
  <c r="E76"/>
  <c r="I76" s="1"/>
  <c r="J84" i="279"/>
  <c r="C85"/>
  <c r="F84"/>
  <c r="D76" i="262"/>
  <c r="H76" s="1"/>
  <c r="C76"/>
  <c r="C86" i="281"/>
  <c r="F85"/>
  <c r="C85" i="280"/>
  <c r="F84"/>
  <c r="I77" i="277"/>
  <c r="D86" i="281" l="1"/>
  <c r="E86"/>
  <c r="D85" i="280"/>
  <c r="E85"/>
  <c r="I85" s="1"/>
  <c r="E85" i="279"/>
  <c r="I85" s="1"/>
  <c r="D85"/>
  <c r="C90" i="283"/>
  <c r="F89"/>
  <c r="F86" i="282"/>
  <c r="C87"/>
  <c r="B77" i="262"/>
  <c r="E76"/>
  <c r="I86" i="281"/>
  <c r="F77" i="277"/>
  <c r="H77"/>
  <c r="C79" s="1"/>
  <c r="F76" i="273"/>
  <c r="C77"/>
  <c r="D90" i="283" l="1"/>
  <c r="E90"/>
  <c r="I90" s="1"/>
  <c r="D87" i="282"/>
  <c r="E87"/>
  <c r="I87" s="1"/>
  <c r="D79" i="277"/>
  <c r="E79"/>
  <c r="I79" s="1"/>
  <c r="E77" i="273"/>
  <c r="I77" s="1"/>
  <c r="D77"/>
  <c r="H77" s="1"/>
  <c r="J85" i="279"/>
  <c r="C86"/>
  <c r="F85"/>
  <c r="C77" i="262"/>
  <c r="D77"/>
  <c r="H77" s="1"/>
  <c r="C87" i="281"/>
  <c r="F86"/>
  <c r="C86" i="280"/>
  <c r="F85"/>
  <c r="D87" i="281" l="1"/>
  <c r="E87"/>
  <c r="D86" i="280"/>
  <c r="E86"/>
  <c r="I86" s="1"/>
  <c r="E86" i="279"/>
  <c r="I86" s="1"/>
  <c r="D86"/>
  <c r="C91" i="283"/>
  <c r="F90"/>
  <c r="F87" i="282"/>
  <c r="C89"/>
  <c r="E77" i="262"/>
  <c r="B79"/>
  <c r="I87" i="281"/>
  <c r="C80" i="277"/>
  <c r="F79"/>
  <c r="C79" i="273"/>
  <c r="F77"/>
  <c r="D91" i="283" l="1"/>
  <c r="E91"/>
  <c r="I91" s="1"/>
  <c r="D89" i="282"/>
  <c r="E89"/>
  <c r="I89" s="1"/>
  <c r="D80" i="277"/>
  <c r="E80"/>
  <c r="D79" i="273"/>
  <c r="E79"/>
  <c r="I79" s="1"/>
  <c r="J86" i="279"/>
  <c r="C87"/>
  <c r="F86"/>
  <c r="D79" i="262"/>
  <c r="H79" s="1"/>
  <c r="C79"/>
  <c r="C89" i="281"/>
  <c r="F87"/>
  <c r="C87" i="280"/>
  <c r="F86"/>
  <c r="I80" i="277"/>
  <c r="D89" i="281" l="1"/>
  <c r="E89"/>
  <c r="D87" i="280"/>
  <c r="E87"/>
  <c r="I87" s="1"/>
  <c r="E87" i="279"/>
  <c r="I87" s="1"/>
  <c r="D87"/>
  <c r="C92" i="283"/>
  <c r="F91"/>
  <c r="F89" i="282"/>
  <c r="C90"/>
  <c r="B80" i="262"/>
  <c r="E79"/>
  <c r="I89" i="281"/>
  <c r="C81" i="277"/>
  <c r="F80"/>
  <c r="F79" i="273"/>
  <c r="C80"/>
  <c r="D92" i="283" l="1"/>
  <c r="E92"/>
  <c r="I92" s="1"/>
  <c r="D90" i="282"/>
  <c r="E90"/>
  <c r="I90" s="1"/>
  <c r="D81" i="277"/>
  <c r="E81"/>
  <c r="E80" i="273"/>
  <c r="D80"/>
  <c r="J87" i="279"/>
  <c r="C89"/>
  <c r="F87"/>
  <c r="C80" i="262"/>
  <c r="D80"/>
  <c r="H80" s="1"/>
  <c r="C90" i="281"/>
  <c r="F89"/>
  <c r="C89" i="280"/>
  <c r="F87"/>
  <c r="I81" i="277"/>
  <c r="I80" i="273"/>
  <c r="E90" i="281" l="1"/>
  <c r="I90" s="1"/>
  <c r="D90"/>
  <c r="D89" i="280"/>
  <c r="E89"/>
  <c r="I89" s="1"/>
  <c r="E89" i="279"/>
  <c r="I89" s="1"/>
  <c r="D89"/>
  <c r="H92" i="283"/>
  <c r="C94" s="1"/>
  <c r="F92"/>
  <c r="F90" i="282"/>
  <c r="C91"/>
  <c r="E80" i="262"/>
  <c r="B81"/>
  <c r="C82" i="277"/>
  <c r="F81"/>
  <c r="F80" i="273"/>
  <c r="C81"/>
  <c r="E94" i="283" l="1"/>
  <c r="I94" s="1"/>
  <c r="D94"/>
  <c r="D91" i="282"/>
  <c r="E91"/>
  <c r="I91" s="1"/>
  <c r="D82" i="277"/>
  <c r="E82"/>
  <c r="D81" i="273"/>
  <c r="E81"/>
  <c r="J89" i="279"/>
  <c r="C90"/>
  <c r="F89"/>
  <c r="D81" i="262"/>
  <c r="H81" s="1"/>
  <c r="C81"/>
  <c r="C91" i="281"/>
  <c r="F90"/>
  <c r="C90" i="280"/>
  <c r="F89"/>
  <c r="I82" i="277"/>
  <c r="I81" i="273"/>
  <c r="D91" i="281" l="1"/>
  <c r="E91"/>
  <c r="D90" i="280"/>
  <c r="E90"/>
  <c r="I90" s="1"/>
  <c r="E90" i="279"/>
  <c r="I90" s="1"/>
  <c r="D90"/>
  <c r="C95" i="283"/>
  <c r="F94"/>
  <c r="F91" i="282"/>
  <c r="C92"/>
  <c r="E81" i="262"/>
  <c r="B82"/>
  <c r="I91" i="281"/>
  <c r="C84" i="277"/>
  <c r="F82"/>
  <c r="F81" i="273"/>
  <c r="C82"/>
  <c r="D95" i="283" l="1"/>
  <c r="E95"/>
  <c r="I95" s="1"/>
  <c r="D92" i="282"/>
  <c r="E92"/>
  <c r="I92" s="1"/>
  <c r="D84" i="277"/>
  <c r="E84"/>
  <c r="E82" i="273"/>
  <c r="I82" s="1"/>
  <c r="D82"/>
  <c r="J90" i="279"/>
  <c r="C91"/>
  <c r="F90"/>
  <c r="C82" i="262"/>
  <c r="D82"/>
  <c r="H82" s="1"/>
  <c r="C92" i="281"/>
  <c r="F91"/>
  <c r="C91" i="280"/>
  <c r="F90"/>
  <c r="I84" i="277"/>
  <c r="D92" i="281" l="1"/>
  <c r="E92"/>
  <c r="D91" i="280"/>
  <c r="E91"/>
  <c r="I91" s="1"/>
  <c r="E91" i="279"/>
  <c r="I91" s="1"/>
  <c r="D91"/>
  <c r="F95" i="283"/>
  <c r="C96"/>
  <c r="F92" i="282"/>
  <c r="H92"/>
  <c r="C94" s="1"/>
  <c r="E82" i="262"/>
  <c r="B84"/>
  <c r="I92" i="281"/>
  <c r="C85" i="277"/>
  <c r="F84"/>
  <c r="F82" i="273"/>
  <c r="C84"/>
  <c r="D96" i="283" l="1"/>
  <c r="E96"/>
  <c r="I96" s="1"/>
  <c r="D94" i="282"/>
  <c r="E94"/>
  <c r="I94" s="1"/>
  <c r="D85" i="277"/>
  <c r="E85"/>
  <c r="D84" i="273"/>
  <c r="E84"/>
  <c r="I84" s="1"/>
  <c r="J91" i="279"/>
  <c r="C92"/>
  <c r="F91"/>
  <c r="D84" i="262"/>
  <c r="H84" s="1"/>
  <c r="C84"/>
  <c r="H92" i="281"/>
  <c r="C94" s="1"/>
  <c r="F92"/>
  <c r="C92" i="280"/>
  <c r="F91"/>
  <c r="I85" i="277"/>
  <c r="D94" i="281" l="1"/>
  <c r="E94"/>
  <c r="D92" i="280"/>
  <c r="E92"/>
  <c r="I92" s="1"/>
  <c r="E92" i="279"/>
  <c r="I92" s="1"/>
  <c r="D92"/>
  <c r="C97" i="283"/>
  <c r="F96"/>
  <c r="C95" i="282"/>
  <c r="F94"/>
  <c r="E84" i="262"/>
  <c r="B85"/>
  <c r="I94" i="281"/>
  <c r="C86" i="277"/>
  <c r="F85"/>
  <c r="F84" i="273"/>
  <c r="C85"/>
  <c r="D97" i="283" l="1"/>
  <c r="E97"/>
  <c r="I97" s="1"/>
  <c r="D95" i="282"/>
  <c r="E95"/>
  <c r="I95" s="1"/>
  <c r="D86" i="277"/>
  <c r="E86"/>
  <c r="E85" i="273"/>
  <c r="I85" s="1"/>
  <c r="D85"/>
  <c r="J92" i="279"/>
  <c r="C94"/>
  <c r="F92"/>
  <c r="C85" i="262"/>
  <c r="D85"/>
  <c r="H85" s="1"/>
  <c r="C95" i="281"/>
  <c r="F94"/>
  <c r="F92" i="280"/>
  <c r="H92"/>
  <c r="C94" s="1"/>
  <c r="I86" i="277"/>
  <c r="E95" i="281" l="1"/>
  <c r="I95" s="1"/>
  <c r="D95"/>
  <c r="D94" i="280"/>
  <c r="E94"/>
  <c r="I94" s="1"/>
  <c r="E94" i="279"/>
  <c r="I94" s="1"/>
  <c r="D94"/>
  <c r="F97" i="283"/>
  <c r="C99"/>
  <c r="C96" i="282"/>
  <c r="F95"/>
  <c r="E85" i="262"/>
  <c r="B86"/>
  <c r="C87" i="277"/>
  <c r="F86"/>
  <c r="F85" i="273"/>
  <c r="C86"/>
  <c r="E99" i="283" l="1"/>
  <c r="I99" s="1"/>
  <c r="D99"/>
  <c r="D96" i="282"/>
  <c r="E96"/>
  <c r="D87" i="277"/>
  <c r="E87"/>
  <c r="I87" s="1"/>
  <c r="D86" i="273"/>
  <c r="E86"/>
  <c r="I86" s="1"/>
  <c r="J94" i="279"/>
  <c r="C95"/>
  <c r="F94"/>
  <c r="I96" i="282"/>
  <c r="C86" i="262"/>
  <c r="D86"/>
  <c r="H86" s="1"/>
  <c r="C96" i="281"/>
  <c r="F95"/>
  <c r="C95" i="280"/>
  <c r="F94"/>
  <c r="D96" i="281" l="1"/>
  <c r="E96"/>
  <c r="I96" s="1"/>
  <c r="D95" i="280"/>
  <c r="E95"/>
  <c r="I95" s="1"/>
  <c r="E95" i="279"/>
  <c r="I95" s="1"/>
  <c r="D95"/>
  <c r="C100" i="283"/>
  <c r="F99"/>
  <c r="C97" i="282"/>
  <c r="F96"/>
  <c r="E86" i="262"/>
  <c r="B87"/>
  <c r="C89" i="277"/>
  <c r="F87"/>
  <c r="F86" i="273"/>
  <c r="C87"/>
  <c r="D100" i="283" l="1"/>
  <c r="E100"/>
  <c r="I100" s="1"/>
  <c r="D97" i="282"/>
  <c r="E97"/>
  <c r="I97" s="1"/>
  <c r="D89" i="277"/>
  <c r="E89"/>
  <c r="E87" i="273"/>
  <c r="D87"/>
  <c r="J95" i="279"/>
  <c r="C96"/>
  <c r="F95"/>
  <c r="C87" i="262"/>
  <c r="D87"/>
  <c r="H87" s="1"/>
  <c r="C97" i="281"/>
  <c r="F96"/>
  <c r="C96" i="280"/>
  <c r="F95"/>
  <c r="I89" i="277"/>
  <c r="I87" i="273"/>
  <c r="D97" i="281" l="1"/>
  <c r="E97"/>
  <c r="I97" s="1"/>
  <c r="D96" i="280"/>
  <c r="E96"/>
  <c r="I96" s="1"/>
  <c r="D96" i="279"/>
  <c r="E96"/>
  <c r="I96" s="1"/>
  <c r="F100" i="283"/>
  <c r="C101"/>
  <c r="C99" i="282"/>
  <c r="F97"/>
  <c r="E87" i="262"/>
  <c r="B89"/>
  <c r="C90" i="277"/>
  <c r="F89"/>
  <c r="C89" i="273"/>
  <c r="F87"/>
  <c r="D101" i="283" l="1"/>
  <c r="E101"/>
  <c r="I101" s="1"/>
  <c r="D99" i="282"/>
  <c r="E99"/>
  <c r="I99" s="1"/>
  <c r="D90" i="277"/>
  <c r="E90"/>
  <c r="D89" i="273"/>
  <c r="E89"/>
  <c r="I89" s="1"/>
  <c r="J96" i="279"/>
  <c r="C97"/>
  <c r="F96"/>
  <c r="C89" i="262"/>
  <c r="D89"/>
  <c r="H89" s="1"/>
  <c r="C99" i="281"/>
  <c r="F97"/>
  <c r="C97" i="280"/>
  <c r="F96"/>
  <c r="I90" i="277"/>
  <c r="D99" i="281" l="1"/>
  <c r="E99"/>
  <c r="I99" s="1"/>
  <c r="D97" i="280"/>
  <c r="E97"/>
  <c r="I97" s="1"/>
  <c r="E97" i="279"/>
  <c r="I97" s="1"/>
  <c r="D97"/>
  <c r="C102" i="283"/>
  <c r="F101"/>
  <c r="C100" i="282"/>
  <c r="F99"/>
  <c r="B90" i="262"/>
  <c r="E89"/>
  <c r="C91" i="277"/>
  <c r="F90"/>
  <c r="F89" i="273"/>
  <c r="C90"/>
  <c r="D102" i="283" l="1"/>
  <c r="E102"/>
  <c r="I102" s="1"/>
  <c r="D100" i="282"/>
  <c r="E100"/>
  <c r="I100" s="1"/>
  <c r="D91" i="277"/>
  <c r="E91"/>
  <c r="E90" i="273"/>
  <c r="D90"/>
  <c r="J97" i="279"/>
  <c r="C99"/>
  <c r="F97"/>
  <c r="C90" i="262"/>
  <c r="D90"/>
  <c r="H90" s="1"/>
  <c r="C100" i="281"/>
  <c r="F99"/>
  <c r="C99" i="280"/>
  <c r="F97"/>
  <c r="I91" i="277"/>
  <c r="I90" i="273"/>
  <c r="E100" i="281" l="1"/>
  <c r="I100" s="1"/>
  <c r="D100"/>
  <c r="D99" i="280"/>
  <c r="E99"/>
  <c r="I99" s="1"/>
  <c r="E99" i="279"/>
  <c r="I99" s="1"/>
  <c r="D99"/>
  <c r="F102" i="283"/>
  <c r="C104"/>
  <c r="C101" i="282"/>
  <c r="F100"/>
  <c r="E90" i="262"/>
  <c r="B91"/>
  <c r="C92" i="277"/>
  <c r="F91"/>
  <c r="F90" i="273"/>
  <c r="C91"/>
  <c r="E104" i="283" l="1"/>
  <c r="I104" s="1"/>
  <c r="D104"/>
  <c r="D101" i="282"/>
  <c r="E101"/>
  <c r="I101" s="1"/>
  <c r="D92" i="277"/>
  <c r="E92"/>
  <c r="D91" i="273"/>
  <c r="E91"/>
  <c r="I91" s="1"/>
  <c r="J99" i="279"/>
  <c r="C100"/>
  <c r="F99"/>
  <c r="C91" i="262"/>
  <c r="D91"/>
  <c r="H91" s="1"/>
  <c r="C101" i="281"/>
  <c r="F100"/>
  <c r="C100" i="280"/>
  <c r="F99"/>
  <c r="I92" i="277"/>
  <c r="D101" i="281" l="1"/>
  <c r="E101"/>
  <c r="I101" s="1"/>
  <c r="D100" i="280"/>
  <c r="E100"/>
  <c r="I100" s="1"/>
  <c r="D100" i="279"/>
  <c r="E100"/>
  <c r="I100" s="1"/>
  <c r="C105" i="283"/>
  <c r="F104"/>
  <c r="C102" i="282"/>
  <c r="F101"/>
  <c r="B93" i="262"/>
  <c r="E91"/>
  <c r="F92" i="277"/>
  <c r="H92"/>
  <c r="C94" s="1"/>
  <c r="C92" i="273"/>
  <c r="F91"/>
  <c r="D105" i="283" l="1"/>
  <c r="E105"/>
  <c r="I105" s="1"/>
  <c r="D102" i="282"/>
  <c r="E102"/>
  <c r="I102" s="1"/>
  <c r="D94" i="277"/>
  <c r="E94"/>
  <c r="E92" i="273"/>
  <c r="I92" s="1"/>
  <c r="D92"/>
  <c r="H92" s="1"/>
  <c r="J100" i="279"/>
  <c r="F100"/>
  <c r="C101"/>
  <c r="C93" i="262"/>
  <c r="D93"/>
  <c r="H93" s="1"/>
  <c r="C102" i="281"/>
  <c r="F101"/>
  <c r="C101" i="280"/>
  <c r="F100"/>
  <c r="I94" i="277"/>
  <c r="D4" i="276"/>
  <c r="H4" s="1"/>
  <c r="D102" i="281" l="1"/>
  <c r="E102"/>
  <c r="I102" s="1"/>
  <c r="D101" i="280"/>
  <c r="E101"/>
  <c r="I101" s="1"/>
  <c r="D101" i="279"/>
  <c r="E101"/>
  <c r="I101" s="1"/>
  <c r="F105" i="283"/>
  <c r="C106"/>
  <c r="C104" i="282"/>
  <c r="F102"/>
  <c r="B94" i="262"/>
  <c r="E93"/>
  <c r="C95" i="277"/>
  <c r="F94"/>
  <c r="E4" i="276"/>
  <c r="C94" i="273"/>
  <c r="F92"/>
  <c r="D106" i="283" l="1"/>
  <c r="E106"/>
  <c r="I106" s="1"/>
  <c r="D104" i="282"/>
  <c r="E104"/>
  <c r="I104" s="1"/>
  <c r="D95" i="277"/>
  <c r="E95"/>
  <c r="D94" i="273"/>
  <c r="E94"/>
  <c r="I94" s="1"/>
  <c r="J101" i="279"/>
  <c r="C102"/>
  <c r="F101"/>
  <c r="C94" i="262"/>
  <c r="D94"/>
  <c r="H94" s="1"/>
  <c r="C104" i="281"/>
  <c r="F102"/>
  <c r="C102" i="280"/>
  <c r="F101"/>
  <c r="I95" i="277"/>
  <c r="D5" i="276"/>
  <c r="H5" s="1"/>
  <c r="D104" i="281" l="1"/>
  <c r="E104"/>
  <c r="D102" i="280"/>
  <c r="E102"/>
  <c r="D102" i="279"/>
  <c r="E102"/>
  <c r="I102" s="1"/>
  <c r="C107" i="283"/>
  <c r="F106"/>
  <c r="F104" i="282"/>
  <c r="C105"/>
  <c r="E94" i="262"/>
  <c r="B95"/>
  <c r="I104" i="281"/>
  <c r="I102" i="280"/>
  <c r="C96" i="277"/>
  <c r="F95"/>
  <c r="B6" i="276"/>
  <c r="C6" s="1"/>
  <c r="E5"/>
  <c r="C95" i="273"/>
  <c r="F94"/>
  <c r="D107" i="283" l="1"/>
  <c r="E107"/>
  <c r="I107" s="1"/>
  <c r="D105" i="282"/>
  <c r="E105"/>
  <c r="I105" s="1"/>
  <c r="D96" i="277"/>
  <c r="E96"/>
  <c r="E95" i="273"/>
  <c r="I95" s="1"/>
  <c r="D95"/>
  <c r="J102" i="279"/>
  <c r="C104"/>
  <c r="F102"/>
  <c r="C95" i="262"/>
  <c r="D95"/>
  <c r="H95" s="1"/>
  <c r="C105" i="281"/>
  <c r="F104"/>
  <c r="C104" i="280"/>
  <c r="F102"/>
  <c r="I96" i="277"/>
  <c r="D6" i="276"/>
  <c r="H6" s="1"/>
  <c r="E105" i="281" l="1"/>
  <c r="I105" s="1"/>
  <c r="D105"/>
  <c r="D104" i="280"/>
  <c r="E104"/>
  <c r="I104" s="1"/>
  <c r="E104" i="279"/>
  <c r="I104" s="1"/>
  <c r="D104"/>
  <c r="F107" i="283"/>
  <c r="H107"/>
  <c r="C109" s="1"/>
  <c r="F105" i="282"/>
  <c r="C106"/>
  <c r="B96" i="262"/>
  <c r="E95"/>
  <c r="C97" i="277"/>
  <c r="F96"/>
  <c r="B7" i="276"/>
  <c r="C7" s="1"/>
  <c r="E6"/>
  <c r="C96" i="273"/>
  <c r="F95"/>
  <c r="E109" i="283" l="1"/>
  <c r="I109" s="1"/>
  <c r="D109"/>
  <c r="D106" i="282"/>
  <c r="E106"/>
  <c r="I106" s="1"/>
  <c r="D97" i="277"/>
  <c r="E97"/>
  <c r="I97" s="1"/>
  <c r="D96" i="273"/>
  <c r="E96"/>
  <c r="I96" s="1"/>
  <c r="J104" i="279"/>
  <c r="C105"/>
  <c r="F104"/>
  <c r="C96" i="262"/>
  <c r="D96"/>
  <c r="H96" s="1"/>
  <c r="C106" i="281"/>
  <c r="F105"/>
  <c r="C105" i="280"/>
  <c r="F104"/>
  <c r="D7" i="276"/>
  <c r="H7" s="1"/>
  <c r="D106" i="281" l="1"/>
  <c r="E106"/>
  <c r="D105" i="280"/>
  <c r="E105"/>
  <c r="I105" s="1"/>
  <c r="D105" i="279"/>
  <c r="E105"/>
  <c r="I105" s="1"/>
  <c r="C110" i="283"/>
  <c r="F109"/>
  <c r="F106" i="282"/>
  <c r="C107"/>
  <c r="B98" i="262"/>
  <c r="E96"/>
  <c r="I106" i="281"/>
  <c r="C99" i="277"/>
  <c r="F97"/>
  <c r="B9" i="276"/>
  <c r="C9" s="1"/>
  <c r="E7"/>
  <c r="C97" i="273"/>
  <c r="F96"/>
  <c r="D110" i="283" l="1"/>
  <c r="E110"/>
  <c r="I110" s="1"/>
  <c r="D107" i="282"/>
  <c r="E107"/>
  <c r="I107" s="1"/>
  <c r="D99" i="277"/>
  <c r="E99"/>
  <c r="E97" i="273"/>
  <c r="I97" s="1"/>
  <c r="D97"/>
  <c r="J105" i="279"/>
  <c r="C106"/>
  <c r="F105"/>
  <c r="C98" i="262"/>
  <c r="D98"/>
  <c r="H98" s="1"/>
  <c r="C107" i="281"/>
  <c r="F106"/>
  <c r="C106" i="280"/>
  <c r="F105"/>
  <c r="I99" i="277"/>
  <c r="D9" i="276"/>
  <c r="H9" s="1"/>
  <c r="D107" i="281" l="1"/>
  <c r="E107"/>
  <c r="D106" i="280"/>
  <c r="E106"/>
  <c r="I106" s="1"/>
  <c r="D106" i="279"/>
  <c r="E106"/>
  <c r="I106" s="1"/>
  <c r="C111" i="283"/>
  <c r="F110"/>
  <c r="F107" i="282"/>
  <c r="H107"/>
  <c r="C109" s="1"/>
  <c r="B99" i="262"/>
  <c r="E98"/>
  <c r="I107" i="281"/>
  <c r="C100" i="277"/>
  <c r="F99"/>
  <c r="B10" i="276"/>
  <c r="C10" s="1"/>
  <c r="E9"/>
  <c r="F97" i="273"/>
  <c r="C99"/>
  <c r="D111" i="283" l="1"/>
  <c r="E111"/>
  <c r="I111" s="1"/>
  <c r="D109" i="282"/>
  <c r="E109"/>
  <c r="I109" s="1"/>
  <c r="D100" i="277"/>
  <c r="E100"/>
  <c r="D99" i="273"/>
  <c r="E99"/>
  <c r="I99" s="1"/>
  <c r="J106" i="279"/>
  <c r="C107"/>
  <c r="F106"/>
  <c r="C99" i="262"/>
  <c r="D99"/>
  <c r="H99" s="1"/>
  <c r="H107" i="281"/>
  <c r="C109" s="1"/>
  <c r="F107"/>
  <c r="C107" i="280"/>
  <c r="F106"/>
  <c r="I100" i="277"/>
  <c r="D10" i="276"/>
  <c r="H10" s="1"/>
  <c r="D109" i="281" l="1"/>
  <c r="E109"/>
  <c r="I109" s="1"/>
  <c r="D107" i="280"/>
  <c r="E107"/>
  <c r="D107" i="279"/>
  <c r="E107"/>
  <c r="I107" s="1"/>
  <c r="C112" i="283"/>
  <c r="F111"/>
  <c r="C110" i="282"/>
  <c r="F109"/>
  <c r="E99" i="262"/>
  <c r="B100"/>
  <c r="I107" i="280"/>
  <c r="C101" i="277"/>
  <c r="F100"/>
  <c r="B11" i="276"/>
  <c r="C11" s="1"/>
  <c r="E10"/>
  <c r="C100" i="273"/>
  <c r="F99"/>
  <c r="D112" i="283" l="1"/>
  <c r="E112"/>
  <c r="I112" s="1"/>
  <c r="D110" i="282"/>
  <c r="E110"/>
  <c r="I110" s="1"/>
  <c r="D101" i="277"/>
  <c r="E101"/>
  <c r="I101" s="1"/>
  <c r="E100" i="273"/>
  <c r="I100" s="1"/>
  <c r="D100"/>
  <c r="J107" i="279"/>
  <c r="C109"/>
  <c r="F107"/>
  <c r="C100" i="262"/>
  <c r="D100"/>
  <c r="H100" s="1"/>
  <c r="C110" i="281"/>
  <c r="F109"/>
  <c r="H107" i="280"/>
  <c r="C109" s="1"/>
  <c r="F107"/>
  <c r="D11" i="276"/>
  <c r="H11" s="1"/>
  <c r="E110" i="281" l="1"/>
  <c r="I110" s="1"/>
  <c r="D110"/>
  <c r="D109" i="280"/>
  <c r="E109"/>
  <c r="D109" i="279"/>
  <c r="E109"/>
  <c r="I109" s="1"/>
  <c r="C114" i="283"/>
  <c r="F112"/>
  <c r="C111" i="282"/>
  <c r="F110"/>
  <c r="B101" i="262"/>
  <c r="E100"/>
  <c r="I109" i="280"/>
  <c r="C102" i="277"/>
  <c r="F101"/>
  <c r="B12" i="276"/>
  <c r="C12" s="1"/>
  <c r="E11"/>
  <c r="C101" i="273"/>
  <c r="F100"/>
  <c r="E114" i="283" l="1"/>
  <c r="I114" s="1"/>
  <c r="D114"/>
  <c r="D111" i="282"/>
  <c r="E111"/>
  <c r="I111" s="1"/>
  <c r="D102" i="277"/>
  <c r="E102"/>
  <c r="I102" s="1"/>
  <c r="D101" i="273"/>
  <c r="E101"/>
  <c r="I101" s="1"/>
  <c r="J109" i="279"/>
  <c r="C110"/>
  <c r="F109"/>
  <c r="C101" i="262"/>
  <c r="D101"/>
  <c r="H101" s="1"/>
  <c r="C111" i="281"/>
  <c r="F110"/>
  <c r="C110" i="280"/>
  <c r="F109"/>
  <c r="D12" i="276"/>
  <c r="H12" s="1"/>
  <c r="D111" i="281" l="1"/>
  <c r="E111"/>
  <c r="D110" i="280"/>
  <c r="E110"/>
  <c r="D110" i="279"/>
  <c r="E110"/>
  <c r="I110" s="1"/>
  <c r="C115" i="283"/>
  <c r="F114"/>
  <c r="C112" i="282"/>
  <c r="F111"/>
  <c r="E101" i="262"/>
  <c r="B103"/>
  <c r="I111" i="281"/>
  <c r="I110" i="280"/>
  <c r="C104" i="277"/>
  <c r="F102"/>
  <c r="B14" i="276"/>
  <c r="C14" s="1"/>
  <c r="E12"/>
  <c r="C102" i="273"/>
  <c r="F101"/>
  <c r="D115" i="283" l="1"/>
  <c r="E115"/>
  <c r="I115" s="1"/>
  <c r="D112" i="282"/>
  <c r="E112"/>
  <c r="I112" s="1"/>
  <c r="D104" i="277"/>
  <c r="E104"/>
  <c r="E102" i="273"/>
  <c r="I102" s="1"/>
  <c r="D102"/>
  <c r="J110" i="279"/>
  <c r="C111"/>
  <c r="F110"/>
  <c r="C103" i="262"/>
  <c r="D103"/>
  <c r="H103" s="1"/>
  <c r="C112" i="281"/>
  <c r="F111"/>
  <c r="C111" i="280"/>
  <c r="F110"/>
  <c r="I104" i="277"/>
  <c r="D14" i="276"/>
  <c r="D112" i="281" l="1"/>
  <c r="E112"/>
  <c r="D111" i="280"/>
  <c r="E111"/>
  <c r="I111" s="1"/>
  <c r="E111" i="279"/>
  <c r="I111" s="1"/>
  <c r="D111"/>
  <c r="C116" i="283"/>
  <c r="F115"/>
  <c r="C114" i="282"/>
  <c r="F112"/>
  <c r="E103" i="262"/>
  <c r="B104"/>
  <c r="C104" s="1"/>
  <c r="H14" i="276"/>
  <c r="I112" i="281"/>
  <c r="C105" i="277"/>
  <c r="F104"/>
  <c r="B15" i="276"/>
  <c r="C15" s="1"/>
  <c r="E14"/>
  <c r="F102" i="273"/>
  <c r="C104"/>
  <c r="D116" i="283" l="1"/>
  <c r="E116"/>
  <c r="I116" s="1"/>
  <c r="D114" i="282"/>
  <c r="E114"/>
  <c r="I114" s="1"/>
  <c r="D105" i="277"/>
  <c r="E105"/>
  <c r="D104" i="273"/>
  <c r="E104"/>
  <c r="I104" s="1"/>
  <c r="J111" i="279"/>
  <c r="C112"/>
  <c r="F111"/>
  <c r="D104" i="262"/>
  <c r="H104" s="1"/>
  <c r="C114" i="281"/>
  <c r="F112"/>
  <c r="C112" i="280"/>
  <c r="F111"/>
  <c r="I105" i="277"/>
  <c r="D15" i="276"/>
  <c r="D114" i="281" l="1"/>
  <c r="E114"/>
  <c r="D112" i="280"/>
  <c r="E112"/>
  <c r="D112" i="279"/>
  <c r="E112"/>
  <c r="I112" s="1"/>
  <c r="C117" i="283"/>
  <c r="F116"/>
  <c r="C115" i="282"/>
  <c r="F114"/>
  <c r="E104" i="262"/>
  <c r="B105"/>
  <c r="C105" s="1"/>
  <c r="H15" i="276"/>
  <c r="I114" i="281"/>
  <c r="I112" i="280"/>
  <c r="C106" i="277"/>
  <c r="F105"/>
  <c r="B16" i="276"/>
  <c r="C16" s="1"/>
  <c r="E15"/>
  <c r="C105" i="273"/>
  <c r="F104"/>
  <c r="D117" i="283" l="1"/>
  <c r="E117"/>
  <c r="I117" s="1"/>
  <c r="D115" i="282"/>
  <c r="E115"/>
  <c r="I115" s="1"/>
  <c r="D106" i="277"/>
  <c r="E106"/>
  <c r="E105" i="273"/>
  <c r="I105" s="1"/>
  <c r="D105"/>
  <c r="J112" i="279"/>
  <c r="F112"/>
  <c r="C114"/>
  <c r="D105" i="262"/>
  <c r="H105" s="1"/>
  <c r="C115" i="281"/>
  <c r="F114"/>
  <c r="C114" i="280"/>
  <c r="F112"/>
  <c r="I106" i="277"/>
  <c r="D16" i="276"/>
  <c r="H16" s="1"/>
  <c r="E115" i="281" l="1"/>
  <c r="D115"/>
  <c r="D114" i="280"/>
  <c r="E114"/>
  <c r="I114" s="1"/>
  <c r="D114" i="279"/>
  <c r="E114"/>
  <c r="I114" s="1"/>
  <c r="C119" i="283"/>
  <c r="F117"/>
  <c r="C116" i="282"/>
  <c r="F115"/>
  <c r="E105" i="262"/>
  <c r="B106"/>
  <c r="C106" s="1"/>
  <c r="I115" i="281"/>
  <c r="C107" i="277"/>
  <c r="F106"/>
  <c r="B17" i="276"/>
  <c r="C17" s="1"/>
  <c r="E16"/>
  <c r="C106" i="273"/>
  <c r="F105"/>
  <c r="E119" i="283" l="1"/>
  <c r="I119" s="1"/>
  <c r="D119"/>
  <c r="D116" i="282"/>
  <c r="E116"/>
  <c r="I116" s="1"/>
  <c r="D107" i="277"/>
  <c r="E107"/>
  <c r="D106" i="273"/>
  <c r="E106"/>
  <c r="I106" s="1"/>
  <c r="J114" i="279"/>
  <c r="F114"/>
  <c r="C115"/>
  <c r="D106" i="262"/>
  <c r="H106" s="1"/>
  <c r="C116" i="281"/>
  <c r="F115"/>
  <c r="C115" i="280"/>
  <c r="F114"/>
  <c r="I107" i="277"/>
  <c r="D17" i="276"/>
  <c r="H17" s="1"/>
  <c r="D116" i="281" l="1"/>
  <c r="E116"/>
  <c r="D115" i="280"/>
  <c r="E115"/>
  <c r="D115" i="279"/>
  <c r="E115"/>
  <c r="I115" s="1"/>
  <c r="C120" i="283"/>
  <c r="F119"/>
  <c r="C117" i="282"/>
  <c r="F116"/>
  <c r="B108" i="262"/>
  <c r="C108" s="1"/>
  <c r="E106"/>
  <c r="I116" i="281"/>
  <c r="I115" i="280"/>
  <c r="H107" i="277"/>
  <c r="C109" s="1"/>
  <c r="F107"/>
  <c r="B19" i="276"/>
  <c r="C19" s="1"/>
  <c r="E17"/>
  <c r="C107" i="273"/>
  <c r="F106"/>
  <c r="D120" i="283" l="1"/>
  <c r="E120"/>
  <c r="I120" s="1"/>
  <c r="D117" i="282"/>
  <c r="E117"/>
  <c r="I117" s="1"/>
  <c r="D109" i="277"/>
  <c r="E109"/>
  <c r="E107" i="273"/>
  <c r="I107" s="1"/>
  <c r="D107"/>
  <c r="H107" s="1"/>
  <c r="J115" i="279"/>
  <c r="C116"/>
  <c r="F115"/>
  <c r="D108" i="262"/>
  <c r="H108" s="1"/>
  <c r="C117" i="281"/>
  <c r="F116"/>
  <c r="C116" i="280"/>
  <c r="F115"/>
  <c r="I109" i="277"/>
  <c r="D19" i="276"/>
  <c r="H19" s="1"/>
  <c r="D117" i="281" l="1"/>
  <c r="E117"/>
  <c r="D116" i="280"/>
  <c r="E116"/>
  <c r="D116" i="279"/>
  <c r="E116"/>
  <c r="I116" s="1"/>
  <c r="C121" i="283"/>
  <c r="F120"/>
  <c r="C119" i="282"/>
  <c r="F117"/>
  <c r="E108" i="262"/>
  <c r="B109"/>
  <c r="C109" s="1"/>
  <c r="I117" i="281"/>
  <c r="I116" i="280"/>
  <c r="C110" i="277"/>
  <c r="F109"/>
  <c r="B20" i="276"/>
  <c r="E19"/>
  <c r="F107" i="273"/>
  <c r="C109"/>
  <c r="D121" i="283" l="1"/>
  <c r="E121"/>
  <c r="I121" s="1"/>
  <c r="D119" i="282"/>
  <c r="E119"/>
  <c r="I119" s="1"/>
  <c r="D110" i="277"/>
  <c r="E110"/>
  <c r="D109" i="273"/>
  <c r="E109"/>
  <c r="I109" s="1"/>
  <c r="J116" i="279"/>
  <c r="F116"/>
  <c r="C117"/>
  <c r="D109" i="262"/>
  <c r="H109" s="1"/>
  <c r="C119" i="281"/>
  <c r="F117"/>
  <c r="C117" i="280"/>
  <c r="F116"/>
  <c r="I110" i="277"/>
  <c r="D20" i="276"/>
  <c r="H20" s="1"/>
  <c r="D119" i="281" l="1"/>
  <c r="E119"/>
  <c r="D117" i="280"/>
  <c r="E117"/>
  <c r="D117" i="279"/>
  <c r="E117"/>
  <c r="I117" s="1"/>
  <c r="C122" i="283"/>
  <c r="F121"/>
  <c r="C120" i="282"/>
  <c r="F119"/>
  <c r="B110" i="262"/>
  <c r="E109"/>
  <c r="I119" i="281"/>
  <c r="I117" i="280"/>
  <c r="C111" i="277"/>
  <c r="F110"/>
  <c r="B21" i="276"/>
  <c r="D21" s="1"/>
  <c r="E20"/>
  <c r="F109" i="273"/>
  <c r="C110"/>
  <c r="D122" i="283" l="1"/>
  <c r="E122"/>
  <c r="I122" s="1"/>
  <c r="D120" i="282"/>
  <c r="E120"/>
  <c r="I120" s="1"/>
  <c r="D111" i="277"/>
  <c r="E111"/>
  <c r="I111" s="1"/>
  <c r="E110" i="273"/>
  <c r="I110" s="1"/>
  <c r="D110"/>
  <c r="J117" i="279"/>
  <c r="C119"/>
  <c r="F117"/>
  <c r="D110" i="262"/>
  <c r="C110"/>
  <c r="H110"/>
  <c r="C120" i="281"/>
  <c r="F119"/>
  <c r="C119" i="280"/>
  <c r="F117"/>
  <c r="H21" i="276"/>
  <c r="E120" i="281" l="1"/>
  <c r="I120" s="1"/>
  <c r="D120"/>
  <c r="D119" i="280"/>
  <c r="E119"/>
  <c r="I119" s="1"/>
  <c r="D119" i="279"/>
  <c r="E119"/>
  <c r="I119" s="1"/>
  <c r="F122" i="283"/>
  <c r="H122"/>
  <c r="C124" s="1"/>
  <c r="C121" i="282"/>
  <c r="F120"/>
  <c r="E110" i="262"/>
  <c r="B111"/>
  <c r="C112" i="277"/>
  <c r="F111"/>
  <c r="B22" i="276"/>
  <c r="E21"/>
  <c r="F110" i="273"/>
  <c r="C111"/>
  <c r="E124" i="283" l="1"/>
  <c r="I124" s="1"/>
  <c r="D124"/>
  <c r="D121" i="282"/>
  <c r="E121"/>
  <c r="I121" s="1"/>
  <c r="D112" i="277"/>
  <c r="E112"/>
  <c r="I112" s="1"/>
  <c r="D111" i="273"/>
  <c r="E111"/>
  <c r="I111" s="1"/>
  <c r="J119" i="279"/>
  <c r="C120"/>
  <c r="F119"/>
  <c r="D111" i="262"/>
  <c r="C111"/>
  <c r="H111"/>
  <c r="C121" i="281"/>
  <c r="F120"/>
  <c r="C120" i="280"/>
  <c r="F119"/>
  <c r="H22" i="276"/>
  <c r="D121" i="281" l="1"/>
  <c r="E121"/>
  <c r="D120" i="280"/>
  <c r="E120"/>
  <c r="I120" s="1"/>
  <c r="D120" i="279"/>
  <c r="E120"/>
  <c r="I120" s="1"/>
  <c r="F124" i="283"/>
  <c r="C125"/>
  <c r="C122" i="282"/>
  <c r="F121"/>
  <c r="E111" i="262"/>
  <c r="B113"/>
  <c r="I121" i="281"/>
  <c r="C114" i="277"/>
  <c r="F112"/>
  <c r="B24" i="276"/>
  <c r="D24" s="1"/>
  <c r="E22"/>
  <c r="F111" i="273"/>
  <c r="C112"/>
  <c r="D125" i="283" l="1"/>
  <c r="E125"/>
  <c r="I125" s="1"/>
  <c r="D122" i="282"/>
  <c r="E122"/>
  <c r="I122" s="1"/>
  <c r="D114" i="277"/>
  <c r="E114"/>
  <c r="I114" s="1"/>
  <c r="E112" i="273"/>
  <c r="I112" s="1"/>
  <c r="D112"/>
  <c r="J120" i="279"/>
  <c r="C121"/>
  <c r="F120"/>
  <c r="D113" i="262"/>
  <c r="C113"/>
  <c r="H113"/>
  <c r="C122" i="281"/>
  <c r="F121"/>
  <c r="C121" i="280"/>
  <c r="F120"/>
  <c r="H24" i="276"/>
  <c r="D122" i="281" l="1"/>
  <c r="E122"/>
  <c r="D121" i="280"/>
  <c r="E121"/>
  <c r="I121" s="1"/>
  <c r="D121" i="279"/>
  <c r="E121"/>
  <c r="I121" s="1"/>
  <c r="C126" i="283"/>
  <c r="F125"/>
  <c r="H122" i="282"/>
  <c r="C124" s="1"/>
  <c r="F122"/>
  <c r="E113" i="262"/>
  <c r="B114"/>
  <c r="I122" i="281"/>
  <c r="C115" i="277"/>
  <c r="F114"/>
  <c r="B25" i="276"/>
  <c r="D25" s="1"/>
  <c r="E24"/>
  <c r="F112" i="273"/>
  <c r="C114"/>
  <c r="D126" i="283" l="1"/>
  <c r="E126"/>
  <c r="I126" s="1"/>
  <c r="D124" i="282"/>
  <c r="E124"/>
  <c r="I124" s="1"/>
  <c r="D115" i="277"/>
  <c r="E115"/>
  <c r="I115" s="1"/>
  <c r="D114" i="273"/>
  <c r="E114"/>
  <c r="I114" s="1"/>
  <c r="J121" i="279"/>
  <c r="C122"/>
  <c r="F121"/>
  <c r="D114" i="262"/>
  <c r="C114"/>
  <c r="H114"/>
  <c r="F122" i="281"/>
  <c r="H122"/>
  <c r="C124" s="1"/>
  <c r="C122" i="280"/>
  <c r="F121"/>
  <c r="H25" i="276"/>
  <c r="D124" i="281" l="1"/>
  <c r="E124"/>
  <c r="I124" s="1"/>
  <c r="D122" i="280"/>
  <c r="E122"/>
  <c r="I122" s="1"/>
  <c r="D122" i="279"/>
  <c r="E122"/>
  <c r="I122" s="1"/>
  <c r="F126" i="283"/>
  <c r="C127"/>
  <c r="F124" i="282"/>
  <c r="C125"/>
  <c r="E114" i="262"/>
  <c r="B115"/>
  <c r="C116" i="277"/>
  <c r="F115"/>
  <c r="B26" i="276"/>
  <c r="D26" s="1"/>
  <c r="E25"/>
  <c r="F114" i="273"/>
  <c r="C115"/>
  <c r="D127" i="283" l="1"/>
  <c r="E127"/>
  <c r="I127" s="1"/>
  <c r="D125" i="282"/>
  <c r="E125"/>
  <c r="I125" s="1"/>
  <c r="D116" i="277"/>
  <c r="E116"/>
  <c r="I116" s="1"/>
  <c r="E115" i="273"/>
  <c r="I115" s="1"/>
  <c r="D115"/>
  <c r="J122" i="279"/>
  <c r="C124"/>
  <c r="F122"/>
  <c r="D115" i="262"/>
  <c r="H115" s="1"/>
  <c r="C115"/>
  <c r="C125" i="281"/>
  <c r="F124"/>
  <c r="F122" i="280"/>
  <c r="H122"/>
  <c r="C124" s="1"/>
  <c r="H26" i="276"/>
  <c r="E125" i="281" l="1"/>
  <c r="I125" s="1"/>
  <c r="D125"/>
  <c r="D124" i="280"/>
  <c r="E124"/>
  <c r="I124" s="1"/>
  <c r="D124" i="279"/>
  <c r="E124"/>
  <c r="I124" s="1"/>
  <c r="C129" i="283"/>
  <c r="F127"/>
  <c r="F125" i="282"/>
  <c r="C126"/>
  <c r="E115" i="262"/>
  <c r="B116"/>
  <c r="C117" i="277"/>
  <c r="F116"/>
  <c r="B27" i="276"/>
  <c r="E26"/>
  <c r="F115" i="273"/>
  <c r="C116"/>
  <c r="E129" i="283" l="1"/>
  <c r="I129" s="1"/>
  <c r="D129"/>
  <c r="D126" i="282"/>
  <c r="E126"/>
  <c r="I126" s="1"/>
  <c r="D117" i="277"/>
  <c r="E117"/>
  <c r="I117" s="1"/>
  <c r="D116" i="273"/>
  <c r="E116"/>
  <c r="I116" s="1"/>
  <c r="J124" i="279"/>
  <c r="C125"/>
  <c r="F124"/>
  <c r="D116" i="262"/>
  <c r="H116" s="1"/>
  <c r="C116"/>
  <c r="C126" i="281"/>
  <c r="F125"/>
  <c r="C125" i="280"/>
  <c r="F124"/>
  <c r="H27" i="276"/>
  <c r="D126" i="281" l="1"/>
  <c r="E126"/>
  <c r="D125" i="280"/>
  <c r="E125"/>
  <c r="I125" s="1"/>
  <c r="D125" i="279"/>
  <c r="E125"/>
  <c r="I125" s="1"/>
  <c r="F129" i="283"/>
  <c r="C130"/>
  <c r="F126" i="282"/>
  <c r="C127"/>
  <c r="E116" i="262"/>
  <c r="B118"/>
  <c r="I126" i="281"/>
  <c r="C119" i="277"/>
  <c r="F117"/>
  <c r="B29" i="276"/>
  <c r="D29" s="1"/>
  <c r="E27"/>
  <c r="F116" i="273"/>
  <c r="C117"/>
  <c r="D130" i="283" l="1"/>
  <c r="E130"/>
  <c r="D127" i="282"/>
  <c r="E127"/>
  <c r="D119" i="277"/>
  <c r="E119"/>
  <c r="I119" s="1"/>
  <c r="E117" i="273"/>
  <c r="I117" s="1"/>
  <c r="D117"/>
  <c r="J125" i="279"/>
  <c r="C126"/>
  <c r="F125"/>
  <c r="D118" i="262"/>
  <c r="H118" s="1"/>
  <c r="C118"/>
  <c r="I130" i="283"/>
  <c r="I127" i="282"/>
  <c r="C127" i="281"/>
  <c r="F126"/>
  <c r="C126" i="280"/>
  <c r="F125"/>
  <c r="H29" i="276"/>
  <c r="D127" i="281" l="1"/>
  <c r="E127"/>
  <c r="D126" i="280"/>
  <c r="E126"/>
  <c r="I126" s="1"/>
  <c r="D126" i="279"/>
  <c r="E126"/>
  <c r="I126" s="1"/>
  <c r="C131" i="283"/>
  <c r="F130"/>
  <c r="F127" i="282"/>
  <c r="C129"/>
  <c r="E118" i="262"/>
  <c r="B119"/>
  <c r="I127" i="281"/>
  <c r="C120" i="277"/>
  <c r="F119"/>
  <c r="B30" i="276"/>
  <c r="D30" s="1"/>
  <c r="E29"/>
  <c r="C119" i="273"/>
  <c r="F117"/>
  <c r="D131" i="283" l="1"/>
  <c r="E131"/>
  <c r="I131" s="1"/>
  <c r="D129" i="282"/>
  <c r="E129"/>
  <c r="D120" i="277"/>
  <c r="E120"/>
  <c r="I120" s="1"/>
  <c r="D119" i="273"/>
  <c r="E119"/>
  <c r="I119" s="1"/>
  <c r="J126" i="279"/>
  <c r="F126"/>
  <c r="C127"/>
  <c r="D119" i="262"/>
  <c r="H119" s="1"/>
  <c r="C119"/>
  <c r="I129" i="282"/>
  <c r="C129" i="281"/>
  <c r="F127"/>
  <c r="C127" i="280"/>
  <c r="F126"/>
  <c r="H30" i="276"/>
  <c r="D129" i="281" l="1"/>
  <c r="E129"/>
  <c r="D127" i="280"/>
  <c r="E127"/>
  <c r="D127" i="279"/>
  <c r="E127"/>
  <c r="I127" s="1"/>
  <c r="F131" i="283"/>
  <c r="C132"/>
  <c r="F129" i="282"/>
  <c r="C130"/>
  <c r="E119" i="262"/>
  <c r="B120"/>
  <c r="D120" s="1"/>
  <c r="I129" i="281"/>
  <c r="I127" i="280"/>
  <c r="C121" i="277"/>
  <c r="F120"/>
  <c r="B31" i="276"/>
  <c r="D31" s="1"/>
  <c r="E30"/>
  <c r="F119" i="273"/>
  <c r="C120"/>
  <c r="D132" i="283" l="1"/>
  <c r="E132"/>
  <c r="I132" s="1"/>
  <c r="D130" i="282"/>
  <c r="E130"/>
  <c r="I130" s="1"/>
  <c r="D121" i="277"/>
  <c r="E121"/>
  <c r="I121" s="1"/>
  <c r="E120" i="273"/>
  <c r="D120"/>
  <c r="J127" i="279"/>
  <c r="C129"/>
  <c r="F127"/>
  <c r="H120" i="262"/>
  <c r="C130" i="281"/>
  <c r="F129"/>
  <c r="C129" i="280"/>
  <c r="F127"/>
  <c r="H31" i="276"/>
  <c r="I120" i="273"/>
  <c r="E130" i="281" l="1"/>
  <c r="I130" s="1"/>
  <c r="D130"/>
  <c r="D129" i="280"/>
  <c r="E129"/>
  <c r="I129" s="1"/>
  <c r="E129" i="279"/>
  <c r="I129" s="1"/>
  <c r="D129"/>
  <c r="C134" i="283"/>
  <c r="F132"/>
  <c r="F130" i="282"/>
  <c r="C131"/>
  <c r="E120" i="262"/>
  <c r="B121"/>
  <c r="D121" s="1"/>
  <c r="C122" i="277"/>
  <c r="F121"/>
  <c r="B32" i="276"/>
  <c r="E31"/>
  <c r="F120" i="273"/>
  <c r="C121"/>
  <c r="E134" i="283" l="1"/>
  <c r="I134" s="1"/>
  <c r="D134"/>
  <c r="D131" i="282"/>
  <c r="E131"/>
  <c r="D122" i="277"/>
  <c r="E122"/>
  <c r="I122" s="1"/>
  <c r="D121" i="273"/>
  <c r="E121"/>
  <c r="I121" s="1"/>
  <c r="J129" i="279"/>
  <c r="C130"/>
  <c r="F129"/>
  <c r="D32" i="276"/>
  <c r="H32" s="1"/>
  <c r="C32"/>
  <c r="B34" s="1"/>
  <c r="I131" i="282"/>
  <c r="H121" i="262"/>
  <c r="C131" i="281"/>
  <c r="F130"/>
  <c r="C130" i="280"/>
  <c r="F129"/>
  <c r="D131" i="281" l="1"/>
  <c r="E131"/>
  <c r="I131" s="1"/>
  <c r="D130" i="280"/>
  <c r="E130"/>
  <c r="D130" i="279"/>
  <c r="E130"/>
  <c r="I130" s="1"/>
  <c r="F134" i="283"/>
  <c r="C135"/>
  <c r="F131" i="282"/>
  <c r="C132"/>
  <c r="B123" i="262"/>
  <c r="D123" s="1"/>
  <c r="E121"/>
  <c r="I130" i="280"/>
  <c r="F122" i="277"/>
  <c r="H122"/>
  <c r="C124" s="1"/>
  <c r="D34" i="276"/>
  <c r="E32"/>
  <c r="F121" i="273"/>
  <c r="C122"/>
  <c r="D135" i="283" l="1"/>
  <c r="E135"/>
  <c r="I135" s="1"/>
  <c r="D132" i="282"/>
  <c r="E132"/>
  <c r="I132" s="1"/>
  <c r="D124" i="277"/>
  <c r="E124"/>
  <c r="I124" s="1"/>
  <c r="E122" i="273"/>
  <c r="I122" s="1"/>
  <c r="D122"/>
  <c r="H122" s="1"/>
  <c r="J130" i="279"/>
  <c r="C131"/>
  <c r="F130"/>
  <c r="H123" i="262"/>
  <c r="C132" i="281"/>
  <c r="F131"/>
  <c r="C131" i="280"/>
  <c r="F130"/>
  <c r="H34" i="276"/>
  <c r="D132" i="281" l="1"/>
  <c r="E132"/>
  <c r="I132" s="1"/>
  <c r="D131" i="280"/>
  <c r="E131"/>
  <c r="I131" s="1"/>
  <c r="D131" i="279"/>
  <c r="E131"/>
  <c r="I131" s="1"/>
  <c r="C136" i="283"/>
  <c r="F135"/>
  <c r="F132" i="282"/>
  <c r="C134"/>
  <c r="C125" i="277"/>
  <c r="F124"/>
  <c r="B35" i="276"/>
  <c r="E34"/>
  <c r="F122" i="273"/>
  <c r="C124"/>
  <c r="D35" i="276" l="1"/>
  <c r="H35" s="1"/>
  <c r="C35"/>
  <c r="D136" i="283"/>
  <c r="E136"/>
  <c r="I136" s="1"/>
  <c r="D134" i="282"/>
  <c r="E134"/>
  <c r="I134" s="1"/>
  <c r="D125" i="277"/>
  <c r="E125"/>
  <c r="D124" i="273"/>
  <c r="E124"/>
  <c r="I124" s="1"/>
  <c r="J131" i="279"/>
  <c r="C132"/>
  <c r="F131"/>
  <c r="H124" i="262"/>
  <c r="C134" i="281"/>
  <c r="F132"/>
  <c r="C132" i="280"/>
  <c r="F131"/>
  <c r="I125" i="277"/>
  <c r="D134" i="281" l="1"/>
  <c r="E134"/>
  <c r="D132" i="280"/>
  <c r="E132"/>
  <c r="D132" i="279"/>
  <c r="E132"/>
  <c r="I132" s="1"/>
  <c r="F136" i="283"/>
  <c r="C137"/>
  <c r="F134" i="282"/>
  <c r="C135"/>
  <c r="B125" i="262"/>
  <c r="E124"/>
  <c r="I134" i="281"/>
  <c r="I132" i="280"/>
  <c r="C126" i="277"/>
  <c r="F125"/>
  <c r="B36" i="276"/>
  <c r="E35"/>
  <c r="F124" i="273"/>
  <c r="C125"/>
  <c r="C36" i="276" l="1"/>
  <c r="D36"/>
  <c r="H36" s="1"/>
  <c r="D137" i="283"/>
  <c r="E137"/>
  <c r="D135" i="282"/>
  <c r="E135"/>
  <c r="D126" i="277"/>
  <c r="E126"/>
  <c r="I126" s="1"/>
  <c r="E125" i="273"/>
  <c r="I125" s="1"/>
  <c r="D125"/>
  <c r="C125" i="262"/>
  <c r="D125"/>
  <c r="H125" s="1"/>
  <c r="J132" i="279"/>
  <c r="C134"/>
  <c r="F132"/>
  <c r="I137" i="283"/>
  <c r="I135" i="282"/>
  <c r="C135" i="281"/>
  <c r="F134"/>
  <c r="C134" i="280"/>
  <c r="F132"/>
  <c r="E135" i="281" l="1"/>
  <c r="I135" s="1"/>
  <c r="D135"/>
  <c r="D134" i="280"/>
  <c r="E134"/>
  <c r="D134" i="279"/>
  <c r="E134"/>
  <c r="I134" s="1"/>
  <c r="F137" i="283"/>
  <c r="H137"/>
  <c r="C139" s="1"/>
  <c r="F135" i="282"/>
  <c r="C136"/>
  <c r="E125" i="262"/>
  <c r="B126"/>
  <c r="I134" i="280"/>
  <c r="C127" i="277"/>
  <c r="F126"/>
  <c r="B37" i="276"/>
  <c r="E36"/>
  <c r="C126" i="273"/>
  <c r="F125"/>
  <c r="C37" i="276" l="1"/>
  <c r="D37"/>
  <c r="H37" s="1"/>
  <c r="I139" i="283"/>
  <c r="D136" i="282"/>
  <c r="E136"/>
  <c r="I136" s="1"/>
  <c r="D127" i="277"/>
  <c r="E127"/>
  <c r="I127" s="1"/>
  <c r="D126" i="273"/>
  <c r="E126"/>
  <c r="I126" s="1"/>
  <c r="C126" i="262"/>
  <c r="D126"/>
  <c r="H126" s="1"/>
  <c r="J134" i="279"/>
  <c r="C135"/>
  <c r="F134"/>
  <c r="C136" i="281"/>
  <c r="F135"/>
  <c r="C135" i="280"/>
  <c r="F134"/>
  <c r="D136" i="281" l="1"/>
  <c r="E136"/>
  <c r="D135" i="280"/>
  <c r="E135"/>
  <c r="D135" i="279"/>
  <c r="E135"/>
  <c r="I135" s="1"/>
  <c r="C140" i="283"/>
  <c r="F139"/>
  <c r="F136" i="282"/>
  <c r="C137"/>
  <c r="E126" i="262"/>
  <c r="B128"/>
  <c r="I136" i="281"/>
  <c r="I135" i="280"/>
  <c r="C129" i="277"/>
  <c r="F127"/>
  <c r="B39" i="276"/>
  <c r="E37"/>
  <c r="C127" i="273"/>
  <c r="F126"/>
  <c r="D39" i="276" l="1"/>
  <c r="H39" s="1"/>
  <c r="C39"/>
  <c r="D137" i="282"/>
  <c r="E137"/>
  <c r="D129" i="277"/>
  <c r="E129"/>
  <c r="I129" s="1"/>
  <c r="E127" i="273"/>
  <c r="I127" s="1"/>
  <c r="D127"/>
  <c r="C128" i="262"/>
  <c r="D128"/>
  <c r="H128" s="1"/>
  <c r="J135" i="279"/>
  <c r="C136"/>
  <c r="F135"/>
  <c r="I140" i="283"/>
  <c r="I137" i="282"/>
  <c r="C137" i="281"/>
  <c r="F136"/>
  <c r="C136" i="280"/>
  <c r="F135"/>
  <c r="D137" i="281" l="1"/>
  <c r="E137"/>
  <c r="D136" i="280"/>
  <c r="E136"/>
  <c r="I136" s="1"/>
  <c r="D136" i="279"/>
  <c r="E136"/>
  <c r="I136" s="1"/>
  <c r="C141" i="283"/>
  <c r="F140"/>
  <c r="F137" i="282"/>
  <c r="H137"/>
  <c r="C139" s="1"/>
  <c r="E128" i="262"/>
  <c r="B129"/>
  <c r="I137" i="281"/>
  <c r="C130" i="277"/>
  <c r="F129"/>
  <c r="B40" i="276"/>
  <c r="E39"/>
  <c r="F127" i="273"/>
  <c r="C129"/>
  <c r="D40" i="276" l="1"/>
  <c r="H40" s="1"/>
  <c r="C40"/>
  <c r="D139" i="282"/>
  <c r="E139"/>
  <c r="I139" s="1"/>
  <c r="D130" i="277"/>
  <c r="E130"/>
  <c r="I130" s="1"/>
  <c r="D129" i="273"/>
  <c r="E129"/>
  <c r="I129" s="1"/>
  <c r="C129" i="262"/>
  <c r="D129"/>
  <c r="H129" s="1"/>
  <c r="J136" i="279"/>
  <c r="C137"/>
  <c r="F136"/>
  <c r="E141" i="283"/>
  <c r="I141" s="1"/>
  <c r="D141"/>
  <c r="H137" i="281"/>
  <c r="C139" s="1"/>
  <c r="F137"/>
  <c r="C137" i="280"/>
  <c r="F136"/>
  <c r="D139" i="281" l="1"/>
  <c r="E139"/>
  <c r="D137" i="280"/>
  <c r="E137"/>
  <c r="I137" s="1"/>
  <c r="D137" i="279"/>
  <c r="E137"/>
  <c r="I137" s="1"/>
  <c r="C142" i="283"/>
  <c r="F141"/>
  <c r="C140" i="282"/>
  <c r="F139"/>
  <c r="E129" i="262"/>
  <c r="B130"/>
  <c r="I139" i="281"/>
  <c r="C131" i="277"/>
  <c r="F130"/>
  <c r="B41" i="276"/>
  <c r="E40"/>
  <c r="C130" i="273"/>
  <c r="F129"/>
  <c r="D41" i="276" l="1"/>
  <c r="H41" s="1"/>
  <c r="C41"/>
  <c r="D140" i="282"/>
  <c r="E140"/>
  <c r="D131" i="277"/>
  <c r="E131"/>
  <c r="I131" s="1"/>
  <c r="E130" i="273"/>
  <c r="I130" s="1"/>
  <c r="D130"/>
  <c r="C130" i="262"/>
  <c r="D130"/>
  <c r="H130" s="1"/>
  <c r="J137" i="279"/>
  <c r="C138"/>
  <c r="D138" s="1"/>
  <c r="F137"/>
  <c r="D142" i="283"/>
  <c r="E142"/>
  <c r="I142" s="1"/>
  <c r="I140" i="282"/>
  <c r="C140" i="281"/>
  <c r="F139"/>
  <c r="H137" i="280"/>
  <c r="C139" s="1"/>
  <c r="F137"/>
  <c r="E140" i="281" l="1"/>
  <c r="I140" s="1"/>
  <c r="D140"/>
  <c r="D139" i="280"/>
  <c r="E139"/>
  <c r="I139" s="1"/>
  <c r="E138" i="279"/>
  <c r="I138" s="1"/>
  <c r="C144" i="283"/>
  <c r="F142"/>
  <c r="C141" i="282"/>
  <c r="F140"/>
  <c r="E130" i="262"/>
  <c r="B131"/>
  <c r="C132" i="277"/>
  <c r="F131"/>
  <c r="B42" i="276"/>
  <c r="E41"/>
  <c r="C131" i="273"/>
  <c r="F130"/>
  <c r="D42" i="276" l="1"/>
  <c r="H42" s="1"/>
  <c r="C42"/>
  <c r="D141" i="282"/>
  <c r="E141"/>
  <c r="I141" s="1"/>
  <c r="D132" i="277"/>
  <c r="E132"/>
  <c r="I132" s="1"/>
  <c r="D131" i="273"/>
  <c r="E131"/>
  <c r="I131" s="1"/>
  <c r="C131" i="262"/>
  <c r="D131"/>
  <c r="H131" s="1"/>
  <c r="J138" i="279"/>
  <c r="F138"/>
  <c r="E144" i="283"/>
  <c r="I144" s="1"/>
  <c r="D144"/>
  <c r="C141" i="281"/>
  <c r="F140"/>
  <c r="C140" i="280"/>
  <c r="F139"/>
  <c r="D141" i="281" l="1"/>
  <c r="E141"/>
  <c r="I141" s="1"/>
  <c r="D140" i="280"/>
  <c r="E140"/>
  <c r="I140" s="1"/>
  <c r="C145" i="283"/>
  <c r="F144"/>
  <c r="C142" i="282"/>
  <c r="F141"/>
  <c r="E131" i="262"/>
  <c r="B133"/>
  <c r="C134" i="277"/>
  <c r="F132"/>
  <c r="B44" i="276"/>
  <c r="E42"/>
  <c r="C132" i="273"/>
  <c r="F131"/>
  <c r="D44" i="276" l="1"/>
  <c r="C44"/>
  <c r="D142" i="282"/>
  <c r="E142"/>
  <c r="I142" s="1"/>
  <c r="D134" i="277"/>
  <c r="E134"/>
  <c r="I134" s="1"/>
  <c r="E132" i="273"/>
  <c r="I132" s="1"/>
  <c r="D132"/>
  <c r="C133" i="262"/>
  <c r="D133"/>
  <c r="H133" s="1"/>
  <c r="D145" i="283"/>
  <c r="E145"/>
  <c r="I145" s="1"/>
  <c r="C142" i="281"/>
  <c r="F141"/>
  <c r="C141" i="280"/>
  <c r="F140"/>
  <c r="H44" i="276"/>
  <c r="D142" i="281" l="1"/>
  <c r="E142"/>
  <c r="I142" s="1"/>
  <c r="D141" i="280"/>
  <c r="E141"/>
  <c r="I141" s="1"/>
  <c r="C146" i="283"/>
  <c r="F145"/>
  <c r="C144" i="282"/>
  <c r="F142"/>
  <c r="E133" i="262"/>
  <c r="B134"/>
  <c r="C135" i="277"/>
  <c r="F134"/>
  <c r="B45" i="276"/>
  <c r="E44"/>
  <c r="F132" i="273"/>
  <c r="C134"/>
  <c r="D134" l="1"/>
  <c r="E134"/>
  <c r="D144" i="282"/>
  <c r="E144"/>
  <c r="I144" s="1"/>
  <c r="D135" i="277"/>
  <c r="E135"/>
  <c r="I135" s="1"/>
  <c r="C134" i="262"/>
  <c r="D134"/>
  <c r="H134" s="1"/>
  <c r="D45" i="276"/>
  <c r="H45" s="1"/>
  <c r="C45"/>
  <c r="E146" i="283"/>
  <c r="I146" s="1"/>
  <c r="D146"/>
  <c r="C144" i="281"/>
  <c r="F142"/>
  <c r="C142" i="280"/>
  <c r="F141"/>
  <c r="I134" i="273"/>
  <c r="D144" i="281" l="1"/>
  <c r="E144"/>
  <c r="I144" s="1"/>
  <c r="D142" i="280"/>
  <c r="E142"/>
  <c r="I142" s="1"/>
  <c r="C147" i="283"/>
  <c r="F146"/>
  <c r="C145" i="282"/>
  <c r="F144"/>
  <c r="E134" i="262"/>
  <c r="B135"/>
  <c r="C136" i="277"/>
  <c r="F135"/>
  <c r="B46" i="276"/>
  <c r="E45"/>
  <c r="C135" i="273"/>
  <c r="F134"/>
  <c r="D145" i="282" l="1"/>
  <c r="E145"/>
  <c r="D136" i="277"/>
  <c r="E136"/>
  <c r="I136" s="1"/>
  <c r="E135" i="273"/>
  <c r="I135" s="1"/>
  <c r="D135"/>
  <c r="C135" i="262"/>
  <c r="D135"/>
  <c r="H135" s="1"/>
  <c r="D46" i="276"/>
  <c r="H46" s="1"/>
  <c r="C46"/>
  <c r="D147" i="283"/>
  <c r="E147"/>
  <c r="I147" s="1"/>
  <c r="I145" i="282"/>
  <c r="C145" i="281"/>
  <c r="F144"/>
  <c r="C144" i="280"/>
  <c r="F142"/>
  <c r="E145" i="281" l="1"/>
  <c r="I145" s="1"/>
  <c r="D145"/>
  <c r="D144" i="280"/>
  <c r="E144"/>
  <c r="I144" s="1"/>
  <c r="C149" i="283"/>
  <c r="F147"/>
  <c r="C146" i="282"/>
  <c r="F145"/>
  <c r="E135" i="262"/>
  <c r="B136"/>
  <c r="C137" i="277"/>
  <c r="F136"/>
  <c r="B47" i="276"/>
  <c r="E46"/>
  <c r="C136" i="273"/>
  <c r="F135"/>
  <c r="D146" i="282" l="1"/>
  <c r="E146"/>
  <c r="D137" i="277"/>
  <c r="E137"/>
  <c r="D136" i="273"/>
  <c r="E136"/>
  <c r="I136" s="1"/>
  <c r="C136" i="262"/>
  <c r="D136"/>
  <c r="H136" s="1"/>
  <c r="D47" i="276"/>
  <c r="C47"/>
  <c r="E149" i="283"/>
  <c r="I149" s="1"/>
  <c r="D149"/>
  <c r="I146" i="282"/>
  <c r="C146" i="281"/>
  <c r="F145"/>
  <c r="C145" i="280"/>
  <c r="F144"/>
  <c r="I137" i="277"/>
  <c r="H47" i="276"/>
  <c r="D146" i="281" l="1"/>
  <c r="E146"/>
  <c r="I146" s="1"/>
  <c r="D145" i="280"/>
  <c r="E145"/>
  <c r="I145" s="1"/>
  <c r="C150" i="283"/>
  <c r="F149"/>
  <c r="C147" i="282"/>
  <c r="F146"/>
  <c r="E136" i="262"/>
  <c r="B138"/>
  <c r="H137" i="277"/>
  <c r="C139" s="1"/>
  <c r="F137"/>
  <c r="E47" i="276"/>
  <c r="B49"/>
  <c r="C137" i="273"/>
  <c r="F136"/>
  <c r="D49" i="276" l="1"/>
  <c r="H49" s="1"/>
  <c r="C49"/>
  <c r="D147" i="282"/>
  <c r="E147"/>
  <c r="I147" s="1"/>
  <c r="D139" i="277"/>
  <c r="E139"/>
  <c r="E137" i="273"/>
  <c r="I137" s="1"/>
  <c r="D137"/>
  <c r="H137" s="1"/>
  <c r="C138" i="262"/>
  <c r="D138"/>
  <c r="H138" s="1"/>
  <c r="D150" i="283"/>
  <c r="E150"/>
  <c r="I150" s="1"/>
  <c r="C147" i="281"/>
  <c r="F146"/>
  <c r="C146" i="280"/>
  <c r="F145"/>
  <c r="I139" i="277"/>
  <c r="D147" i="281" l="1"/>
  <c r="E147"/>
  <c r="I147" s="1"/>
  <c r="D146" i="280"/>
  <c r="E146"/>
  <c r="I146" s="1"/>
  <c r="C151" i="283"/>
  <c r="F150"/>
  <c r="C149" i="282"/>
  <c r="F147"/>
  <c r="E138" i="262"/>
  <c r="B139"/>
  <c r="C140" i="277"/>
  <c r="F139"/>
  <c r="B50" i="276"/>
  <c r="E49"/>
  <c r="F137" i="273"/>
  <c r="C139"/>
  <c r="D149" i="282" l="1"/>
  <c r="E149"/>
  <c r="D140" i="277"/>
  <c r="E140"/>
  <c r="I140" s="1"/>
  <c r="E139" i="273"/>
  <c r="I139" s="1"/>
  <c r="D139"/>
  <c r="C139" i="262"/>
  <c r="D139"/>
  <c r="H139" s="1"/>
  <c r="D50" i="276"/>
  <c r="H50" s="1"/>
  <c r="C50"/>
  <c r="E151" i="283"/>
  <c r="I151" s="1"/>
  <c r="D151"/>
  <c r="I149" i="282"/>
  <c r="C149" i="281"/>
  <c r="F147"/>
  <c r="C147" i="280"/>
  <c r="F146"/>
  <c r="D149" i="281" l="1"/>
  <c r="E149"/>
  <c r="I149" s="1"/>
  <c r="D147" i="280"/>
  <c r="E147"/>
  <c r="I147" s="1"/>
  <c r="C152" i="283"/>
  <c r="F151"/>
  <c r="C150" i="282"/>
  <c r="F149"/>
  <c r="E139" i="262"/>
  <c r="B140"/>
  <c r="C141" i="277"/>
  <c r="F140"/>
  <c r="B51" i="276"/>
  <c r="E50"/>
  <c r="C140" i="273"/>
  <c r="F139"/>
  <c r="D150" i="282" l="1"/>
  <c r="E150"/>
  <c r="I150" s="1"/>
  <c r="D141" i="277"/>
  <c r="E141"/>
  <c r="I141" s="1"/>
  <c r="E140" i="273"/>
  <c r="I140" s="1"/>
  <c r="D140"/>
  <c r="C140" i="262"/>
  <c r="D140"/>
  <c r="D51" i="276"/>
  <c r="H51" s="1"/>
  <c r="C51"/>
  <c r="D152" i="283"/>
  <c r="E152"/>
  <c r="I152" s="1"/>
  <c r="H140" i="262"/>
  <c r="C150" i="281"/>
  <c r="F149"/>
  <c r="C149" i="280"/>
  <c r="F147"/>
  <c r="E150" i="281" l="1"/>
  <c r="I150" s="1"/>
  <c r="D150"/>
  <c r="D149" i="280"/>
  <c r="E149"/>
  <c r="I149" s="1"/>
  <c r="H152" i="283"/>
  <c r="C154" s="1"/>
  <c r="F152"/>
  <c r="C151" i="282"/>
  <c r="F150"/>
  <c r="E140" i="262"/>
  <c r="B141"/>
  <c r="C142" i="277"/>
  <c r="F141"/>
  <c r="B52" i="276"/>
  <c r="E51"/>
  <c r="C141" i="273"/>
  <c r="F140"/>
  <c r="D151" i="282" l="1"/>
  <c r="E151"/>
  <c r="D142" i="277"/>
  <c r="E142"/>
  <c r="I142" s="1"/>
  <c r="D141" i="273"/>
  <c r="E141"/>
  <c r="I141" s="1"/>
  <c r="C141" i="262"/>
  <c r="D141"/>
  <c r="D52" i="276"/>
  <c r="H52" s="1"/>
  <c r="C52"/>
  <c r="D154" i="283"/>
  <c r="E154"/>
  <c r="I154" s="1"/>
  <c r="I151" i="282"/>
  <c r="H141" i="262"/>
  <c r="C151" i="281"/>
  <c r="F150"/>
  <c r="C150" i="280"/>
  <c r="F149"/>
  <c r="D151" i="281" l="1"/>
  <c r="E151"/>
  <c r="I151" s="1"/>
  <c r="D150" i="280"/>
  <c r="E150"/>
  <c r="I150" s="1"/>
  <c r="C155" i="283"/>
  <c r="F154"/>
  <c r="C152" i="282"/>
  <c r="F151"/>
  <c r="B143" i="262"/>
  <c r="E141"/>
  <c r="C144" i="277"/>
  <c r="F142"/>
  <c r="B54" i="276"/>
  <c r="E52"/>
  <c r="C142" i="273"/>
  <c r="F141"/>
  <c r="D54" i="276" l="1"/>
  <c r="H54" s="1"/>
  <c r="C54"/>
  <c r="D152" i="282"/>
  <c r="E152"/>
  <c r="I152" s="1"/>
  <c r="D144" i="277"/>
  <c r="E144"/>
  <c r="I144" s="1"/>
  <c r="E142" i="273"/>
  <c r="I142" s="1"/>
  <c r="D142"/>
  <c r="C143" i="262"/>
  <c r="D143"/>
  <c r="H143" s="1"/>
  <c r="D155" i="283"/>
  <c r="E155"/>
  <c r="I155" s="1"/>
  <c r="C152" i="281"/>
  <c r="F151"/>
  <c r="C151" i="280"/>
  <c r="F150"/>
  <c r="D152" i="281" l="1"/>
  <c r="E152"/>
  <c r="I152" s="1"/>
  <c r="D151" i="280"/>
  <c r="E151"/>
  <c r="I151" s="1"/>
  <c r="F155" i="283"/>
  <c r="C156"/>
  <c r="H152" i="282"/>
  <c r="C154" s="1"/>
  <c r="F152"/>
  <c r="E143" i="262"/>
  <c r="B144"/>
  <c r="C145" i="277"/>
  <c r="F144"/>
  <c r="B55" i="276"/>
  <c r="E54"/>
  <c r="F142" i="273"/>
  <c r="C144"/>
  <c r="D144" l="1"/>
  <c r="E144"/>
  <c r="I144" s="1"/>
  <c r="D154" i="282"/>
  <c r="E154"/>
  <c r="I154" s="1"/>
  <c r="D145" i="277"/>
  <c r="E145"/>
  <c r="C144" i="262"/>
  <c r="D144"/>
  <c r="H144" s="1"/>
  <c r="D55" i="276"/>
  <c r="H55" s="1"/>
  <c r="C55"/>
  <c r="D156" i="283"/>
  <c r="E156"/>
  <c r="I156" s="1"/>
  <c r="F152" i="281"/>
  <c r="H152"/>
  <c r="C154" s="1"/>
  <c r="C152" i="280"/>
  <c r="F151"/>
  <c r="I145" i="277"/>
  <c r="D154" i="281" l="1"/>
  <c r="E154"/>
  <c r="I154" s="1"/>
  <c r="D152" i="280"/>
  <c r="E152"/>
  <c r="I152" s="1"/>
  <c r="C157" i="283"/>
  <c r="F156"/>
  <c r="F154" i="282"/>
  <c r="C155"/>
  <c r="B145" i="262"/>
  <c r="E144"/>
  <c r="C146" i="277"/>
  <c r="F145"/>
  <c r="B56" i="276"/>
  <c r="E55"/>
  <c r="C145" i="273"/>
  <c r="F144"/>
  <c r="D155" i="282" l="1"/>
  <c r="E155"/>
  <c r="D146" i="277"/>
  <c r="E146"/>
  <c r="I146" s="1"/>
  <c r="D145" i="273"/>
  <c r="E145"/>
  <c r="I145" s="1"/>
  <c r="C145" i="262"/>
  <c r="D145"/>
  <c r="H145" s="1"/>
  <c r="D56" i="276"/>
  <c r="H56" s="1"/>
  <c r="C56"/>
  <c r="D157" i="283"/>
  <c r="E157"/>
  <c r="I157" s="1"/>
  <c r="I155" i="282"/>
  <c r="C155" i="281"/>
  <c r="F154"/>
  <c r="F152" i="280"/>
  <c r="H152"/>
  <c r="C154" s="1"/>
  <c r="E155" i="281" l="1"/>
  <c r="I155" s="1"/>
  <c r="D155"/>
  <c r="D154" i="280"/>
  <c r="E154"/>
  <c r="I154" s="1"/>
  <c r="F157" i="283"/>
  <c r="C159"/>
  <c r="F155" i="282"/>
  <c r="C156"/>
  <c r="B146" i="262"/>
  <c r="E145"/>
  <c r="C147" i="277"/>
  <c r="F146"/>
  <c r="B57" i="276"/>
  <c r="E56"/>
  <c r="C146" i="273"/>
  <c r="F145"/>
  <c r="D156" i="282" l="1"/>
  <c r="E156"/>
  <c r="D147" i="277"/>
  <c r="E147"/>
  <c r="I147" s="1"/>
  <c r="D146" i="273"/>
  <c r="E146"/>
  <c r="I146" s="1"/>
  <c r="C146" i="262"/>
  <c r="D146"/>
  <c r="D57" i="276"/>
  <c r="H57" s="1"/>
  <c r="C57"/>
  <c r="D159" i="283"/>
  <c r="E159"/>
  <c r="I159" s="1"/>
  <c r="I156" i="282"/>
  <c r="H146" i="262"/>
  <c r="C156" i="281"/>
  <c r="F155"/>
  <c r="C155" i="280"/>
  <c r="F154"/>
  <c r="D156" i="281" l="1"/>
  <c r="E156"/>
  <c r="I156" s="1"/>
  <c r="D155" i="280"/>
  <c r="E155"/>
  <c r="I155" s="1"/>
  <c r="C160" i="283"/>
  <c r="F159"/>
  <c r="F156" i="282"/>
  <c r="C157"/>
  <c r="E146" i="262"/>
  <c r="B148"/>
  <c r="C149" i="277"/>
  <c r="F147"/>
  <c r="B59" i="276"/>
  <c r="E57"/>
  <c r="C147" i="273"/>
  <c r="F146"/>
  <c r="D157" i="282" l="1"/>
  <c r="E157"/>
  <c r="D149" i="277"/>
  <c r="E149"/>
  <c r="I149" s="1"/>
  <c r="E147" i="273"/>
  <c r="I147" s="1"/>
  <c r="D147"/>
  <c r="C148" i="262"/>
  <c r="D148"/>
  <c r="H148" s="1"/>
  <c r="D59" i="276"/>
  <c r="H59" s="1"/>
  <c r="C59"/>
  <c r="D160" i="283"/>
  <c r="E160"/>
  <c r="I160" s="1"/>
  <c r="I157" i="282"/>
  <c r="C157" i="281"/>
  <c r="F156"/>
  <c r="C156" i="280"/>
  <c r="F155"/>
  <c r="D157" i="281" l="1"/>
  <c r="E157"/>
  <c r="I157" s="1"/>
  <c r="D156" i="280"/>
  <c r="E156"/>
  <c r="I156" s="1"/>
  <c r="F160" i="283"/>
  <c r="C161"/>
  <c r="F157" i="282"/>
  <c r="C159"/>
  <c r="E148" i="262"/>
  <c r="B149"/>
  <c r="C150" i="277"/>
  <c r="F149"/>
  <c r="B60" i="276"/>
  <c r="E59"/>
  <c r="C149" i="273"/>
  <c r="F147"/>
  <c r="D159" i="282" l="1"/>
  <c r="E159"/>
  <c r="D150" i="277"/>
  <c r="E150"/>
  <c r="I150" s="1"/>
  <c r="D149" i="273"/>
  <c r="E149"/>
  <c r="I149" s="1"/>
  <c r="C149" i="262"/>
  <c r="D149"/>
  <c r="D60" i="276"/>
  <c r="H60" s="1"/>
  <c r="C60"/>
  <c r="D161" i="283"/>
  <c r="E161"/>
  <c r="I161" s="1"/>
  <c r="I159" i="282"/>
  <c r="H149" i="262"/>
  <c r="C159" i="281"/>
  <c r="F157"/>
  <c r="C157" i="280"/>
  <c r="F156"/>
  <c r="D159" i="281" l="1"/>
  <c r="E159"/>
  <c r="I159" s="1"/>
  <c r="D157" i="280"/>
  <c r="E157"/>
  <c r="I157" s="1"/>
  <c r="C162" i="283"/>
  <c r="F161"/>
  <c r="F159" i="282"/>
  <c r="C160"/>
  <c r="E149" i="262"/>
  <c r="B150"/>
  <c r="C151" i="277"/>
  <c r="F150"/>
  <c r="B61" i="276"/>
  <c r="E60"/>
  <c r="C150" i="273"/>
  <c r="F149"/>
  <c r="D160" i="282" l="1"/>
  <c r="E160"/>
  <c r="D151" i="277"/>
  <c r="E151"/>
  <c r="I151" s="1"/>
  <c r="D150" i="273"/>
  <c r="E150"/>
  <c r="I150" s="1"/>
  <c r="C150" i="262"/>
  <c r="D150"/>
  <c r="D61" i="276"/>
  <c r="H61" s="1"/>
  <c r="C61"/>
  <c r="D162" i="283"/>
  <c r="E162"/>
  <c r="I162" s="1"/>
  <c r="I160" i="282"/>
  <c r="H150" i="262"/>
  <c r="C160" i="281"/>
  <c r="F159"/>
  <c r="C159" i="280"/>
  <c r="F157"/>
  <c r="E160" i="281" l="1"/>
  <c r="I160" s="1"/>
  <c r="D160"/>
  <c r="D159" i="280"/>
  <c r="E159"/>
  <c r="I159" s="1"/>
  <c r="F162" i="283"/>
  <c r="C164"/>
  <c r="F160" i="282"/>
  <c r="C161"/>
  <c r="B151" i="262"/>
  <c r="E150"/>
  <c r="C152" i="277"/>
  <c r="F151"/>
  <c r="B62" i="276"/>
  <c r="E61"/>
  <c r="C151" i="273"/>
  <c r="F150"/>
  <c r="D161" i="282" l="1"/>
  <c r="E161"/>
  <c r="D152" i="277"/>
  <c r="E152"/>
  <c r="I152" s="1"/>
  <c r="D151" i="273"/>
  <c r="E151"/>
  <c r="I151" s="1"/>
  <c r="C151" i="262"/>
  <c r="D151"/>
  <c r="H151" s="1"/>
  <c r="D62" i="276"/>
  <c r="H62" s="1"/>
  <c r="C62"/>
  <c r="D164" i="283"/>
  <c r="E164"/>
  <c r="I164" s="1"/>
  <c r="I161" i="282"/>
  <c r="C161" i="281"/>
  <c r="F160"/>
  <c r="C160" i="280"/>
  <c r="F159"/>
  <c r="D161" i="281" l="1"/>
  <c r="E161"/>
  <c r="I161" s="1"/>
  <c r="D160" i="280"/>
  <c r="E160"/>
  <c r="I160" s="1"/>
  <c r="C165" i="283"/>
  <c r="F164"/>
  <c r="F161" i="282"/>
  <c r="C162"/>
  <c r="E151" i="262"/>
  <c r="B153"/>
  <c r="F152" i="277"/>
  <c r="H152"/>
  <c r="C154" s="1"/>
  <c r="B64" i="276"/>
  <c r="E62"/>
  <c r="C152" i="273"/>
  <c r="F151"/>
  <c r="D162" i="282" l="1"/>
  <c r="E162"/>
  <c r="D154" i="277"/>
  <c r="E154"/>
  <c r="I154" s="1"/>
  <c r="E152" i="273"/>
  <c r="I152" s="1"/>
  <c r="D152"/>
  <c r="H152" s="1"/>
  <c r="C153" i="262"/>
  <c r="D153"/>
  <c r="H153" s="1"/>
  <c r="D64" i="276"/>
  <c r="H64" s="1"/>
  <c r="C64"/>
  <c r="D165" i="283"/>
  <c r="E165"/>
  <c r="I165" s="1"/>
  <c r="I162" i="282"/>
  <c r="C162" i="281"/>
  <c r="F161"/>
  <c r="C161" i="280"/>
  <c r="F160"/>
  <c r="D162" i="281" l="1"/>
  <c r="E162"/>
  <c r="I162" s="1"/>
  <c r="D161" i="280"/>
  <c r="E161"/>
  <c r="I161" s="1"/>
  <c r="F165" i="283"/>
  <c r="C166"/>
  <c r="F162" i="282"/>
  <c r="C164"/>
  <c r="B154" i="262"/>
  <c r="E153"/>
  <c r="C155" i="277"/>
  <c r="F154"/>
  <c r="B65" i="276"/>
  <c r="E64"/>
  <c r="F152" i="273"/>
  <c r="C154"/>
  <c r="D154" l="1"/>
  <c r="E154"/>
  <c r="I154" s="1"/>
  <c r="D164" i="282"/>
  <c r="E164"/>
  <c r="I164" s="1"/>
  <c r="D155" i="277"/>
  <c r="E155"/>
  <c r="I155" s="1"/>
  <c r="C154" i="262"/>
  <c r="D154"/>
  <c r="D65" i="276"/>
  <c r="H65" s="1"/>
  <c r="C65"/>
  <c r="D166" i="283"/>
  <c r="E166"/>
  <c r="I166" s="1"/>
  <c r="H154" i="262"/>
  <c r="C164" i="281"/>
  <c r="F162"/>
  <c r="C162" i="280"/>
  <c r="F161"/>
  <c r="D164" i="281" l="1"/>
  <c r="E164"/>
  <c r="I164" s="1"/>
  <c r="D162" i="280"/>
  <c r="E162"/>
  <c r="I162" s="1"/>
  <c r="C167" i="283"/>
  <c r="F166"/>
  <c r="F164" i="282"/>
  <c r="C165"/>
  <c r="B155" i="262"/>
  <c r="E154"/>
  <c r="C156" i="277"/>
  <c r="F155"/>
  <c r="B66" i="276"/>
  <c r="E65"/>
  <c r="C155" i="273"/>
  <c r="F154"/>
  <c r="E165" i="282" l="1"/>
  <c r="I165" s="1"/>
  <c r="D165"/>
  <c r="D156" i="277"/>
  <c r="E156"/>
  <c r="I156" s="1"/>
  <c r="D155" i="273"/>
  <c r="E155"/>
  <c r="I155" s="1"/>
  <c r="C155" i="262"/>
  <c r="D155"/>
  <c r="H155" s="1"/>
  <c r="D66" i="276"/>
  <c r="H66" s="1"/>
  <c r="C66"/>
  <c r="D167" i="283"/>
  <c r="E167"/>
  <c r="I167" s="1"/>
  <c r="C165" i="281"/>
  <c r="F164"/>
  <c r="C164" i="280"/>
  <c r="F162"/>
  <c r="E165" i="281" l="1"/>
  <c r="I165" s="1"/>
  <c r="D165"/>
  <c r="E164" i="280"/>
  <c r="I164" s="1"/>
  <c r="D164"/>
  <c r="F167" i="283"/>
  <c r="H167"/>
  <c r="C169" s="1"/>
  <c r="F165" i="282"/>
  <c r="C166"/>
  <c r="E155" i="262"/>
  <c r="B156"/>
  <c r="C157" i="277"/>
  <c r="F156"/>
  <c r="B67" i="276"/>
  <c r="E66"/>
  <c r="C156" i="273"/>
  <c r="F155"/>
  <c r="D166" i="282" l="1"/>
  <c r="E166"/>
  <c r="D157" i="277"/>
  <c r="E157"/>
  <c r="D156" i="273"/>
  <c r="E156"/>
  <c r="I156" s="1"/>
  <c r="C156" i="262"/>
  <c r="D156"/>
  <c r="D67" i="276"/>
  <c r="H67" s="1"/>
  <c r="C67"/>
  <c r="D169" i="283"/>
  <c r="E169"/>
  <c r="I169" s="1"/>
  <c r="I166" i="282"/>
  <c r="H156" i="262"/>
  <c r="C166" i="281"/>
  <c r="F165"/>
  <c r="C165" i="280"/>
  <c r="F164"/>
  <c r="I157" i="277"/>
  <c r="D166" i="281" l="1"/>
  <c r="E166"/>
  <c r="I166" s="1"/>
  <c r="D165" i="280"/>
  <c r="E165"/>
  <c r="I165" s="1"/>
  <c r="C170" i="283"/>
  <c r="F169"/>
  <c r="F166" i="282"/>
  <c r="C167"/>
  <c r="B158" i="262"/>
  <c r="E156"/>
  <c r="C159" i="277"/>
  <c r="F157"/>
  <c r="B69" i="276"/>
  <c r="E67"/>
  <c r="C157" i="273"/>
  <c r="F156"/>
  <c r="D69" i="276" l="1"/>
  <c r="H69" s="1"/>
  <c r="C69"/>
  <c r="D167" i="282"/>
  <c r="E167"/>
  <c r="I167" s="1"/>
  <c r="D159" i="277"/>
  <c r="E159"/>
  <c r="D157" i="273"/>
  <c r="E157"/>
  <c r="I157" s="1"/>
  <c r="C158" i="262"/>
  <c r="D158"/>
  <c r="H158" s="1"/>
  <c r="E170" i="283"/>
  <c r="I170" s="1"/>
  <c r="D170"/>
  <c r="C167" i="281"/>
  <c r="F166"/>
  <c r="C166" i="280"/>
  <c r="F165"/>
  <c r="I159" i="277"/>
  <c r="E167" i="281" l="1"/>
  <c r="I167" s="1"/>
  <c r="D167"/>
  <c r="D166" i="280"/>
  <c r="E166"/>
  <c r="I166" s="1"/>
  <c r="C171" i="283"/>
  <c r="F170"/>
  <c r="F167" i="282"/>
  <c r="H167"/>
  <c r="C169" s="1"/>
  <c r="E158" i="262"/>
  <c r="B159"/>
  <c r="C160" i="277"/>
  <c r="F159"/>
  <c r="B70" i="276"/>
  <c r="E69"/>
  <c r="C159" i="273"/>
  <c r="F157"/>
  <c r="D169" i="282" l="1"/>
  <c r="E169"/>
  <c r="I169" s="1"/>
  <c r="D160" i="277"/>
  <c r="E160"/>
  <c r="D159" i="273"/>
  <c r="E159"/>
  <c r="I159" s="1"/>
  <c r="C159" i="262"/>
  <c r="D159"/>
  <c r="D70" i="276"/>
  <c r="H70" s="1"/>
  <c r="C70"/>
  <c r="D171" i="283"/>
  <c r="E171"/>
  <c r="I171" s="1"/>
  <c r="H159" i="262"/>
  <c r="H167" i="281"/>
  <c r="C169" s="1"/>
  <c r="F167"/>
  <c r="C167" i="280"/>
  <c r="F166"/>
  <c r="I160" i="277"/>
  <c r="D169" i="281" l="1"/>
  <c r="E169"/>
  <c r="I169" s="1"/>
  <c r="E167" i="280"/>
  <c r="I167" s="1"/>
  <c r="D167"/>
  <c r="C172" i="283"/>
  <c r="F171"/>
  <c r="C170" i="282"/>
  <c r="F169"/>
  <c r="B160" i="262"/>
  <c r="E159"/>
  <c r="C161" i="277"/>
  <c r="F160"/>
  <c r="B71" i="276"/>
  <c r="E70"/>
  <c r="C160" i="273"/>
  <c r="F159"/>
  <c r="E170" i="282" l="1"/>
  <c r="I170" s="1"/>
  <c r="D170"/>
  <c r="D161" i="277"/>
  <c r="E161"/>
  <c r="I161" s="1"/>
  <c r="D160" i="273"/>
  <c r="E160"/>
  <c r="I160" s="1"/>
  <c r="C160" i="262"/>
  <c r="D160"/>
  <c r="D71" i="276"/>
  <c r="H71" s="1"/>
  <c r="C71"/>
  <c r="E172" i="283"/>
  <c r="I172" s="1"/>
  <c r="D172"/>
  <c r="H160" i="262"/>
  <c r="C170" i="281"/>
  <c r="F169"/>
  <c r="H167" i="280"/>
  <c r="C169" s="1"/>
  <c r="F167"/>
  <c r="E170" i="281" l="1"/>
  <c r="I170" s="1"/>
  <c r="D170"/>
  <c r="D169" i="280"/>
  <c r="E169"/>
  <c r="I169" s="1"/>
  <c r="C174" i="283"/>
  <c r="F172"/>
  <c r="C171" i="282"/>
  <c r="F170"/>
  <c r="B161" i="262"/>
  <c r="E160"/>
  <c r="C162" i="277"/>
  <c r="F161"/>
  <c r="B72" i="276"/>
  <c r="E71"/>
  <c r="C161" i="273"/>
  <c r="F160"/>
  <c r="D171" i="282" l="1"/>
  <c r="E171"/>
  <c r="I171" s="1"/>
  <c r="D162" i="277"/>
  <c r="E162"/>
  <c r="I162" s="1"/>
  <c r="D161" i="273"/>
  <c r="E161"/>
  <c r="I161" s="1"/>
  <c r="C161" i="262"/>
  <c r="D161"/>
  <c r="H161" s="1"/>
  <c r="D72" i="276"/>
  <c r="H72" s="1"/>
  <c r="C72"/>
  <c r="D174" i="283"/>
  <c r="E174"/>
  <c r="I174" s="1"/>
  <c r="C171" i="281"/>
  <c r="F170"/>
  <c r="C170" i="280"/>
  <c r="F169"/>
  <c r="D171" i="281" l="1"/>
  <c r="E171"/>
  <c r="I171" s="1"/>
  <c r="D170" i="280"/>
  <c r="E170"/>
  <c r="I170" s="1"/>
  <c r="C175" i="283"/>
  <c r="F174"/>
  <c r="C172" i="282"/>
  <c r="F171"/>
  <c r="E161" i="262"/>
  <c r="B163"/>
  <c r="C164" i="277"/>
  <c r="F162"/>
  <c r="B74" i="276"/>
  <c r="E72"/>
  <c r="C162" i="273"/>
  <c r="F161"/>
  <c r="D172" i="282" l="1"/>
  <c r="E172"/>
  <c r="I172" s="1"/>
  <c r="D164" i="277"/>
  <c r="E164"/>
  <c r="I164" s="1"/>
  <c r="D162" i="273"/>
  <c r="E162"/>
  <c r="I162" s="1"/>
  <c r="C163" i="262"/>
  <c r="D163"/>
  <c r="H163" s="1"/>
  <c r="D74" i="276"/>
  <c r="H74" s="1"/>
  <c r="C74"/>
  <c r="E175" i="283"/>
  <c r="I175" s="1"/>
  <c r="D175"/>
  <c r="C172" i="281"/>
  <c r="F171"/>
  <c r="C171" i="280"/>
  <c r="F170"/>
  <c r="E172" i="281" l="1"/>
  <c r="I172" s="1"/>
  <c r="D172"/>
  <c r="D171" i="280"/>
  <c r="E171"/>
  <c r="I171" s="1"/>
  <c r="C176" i="283"/>
  <c r="F175"/>
  <c r="C174" i="282"/>
  <c r="F172"/>
  <c r="B164" i="262"/>
  <c r="E163"/>
  <c r="C165" i="277"/>
  <c r="F164"/>
  <c r="B75" i="276"/>
  <c r="E74"/>
  <c r="F162" i="273"/>
  <c r="C164"/>
  <c r="D164" l="1"/>
  <c r="E164"/>
  <c r="I164" s="1"/>
  <c r="D174" i="282"/>
  <c r="E174"/>
  <c r="I174" s="1"/>
  <c r="D165" i="277"/>
  <c r="E165"/>
  <c r="C164" i="262"/>
  <c r="D164"/>
  <c r="H164" s="1"/>
  <c r="D75" i="276"/>
  <c r="H75" s="1"/>
  <c r="C75"/>
  <c r="D176" i="283"/>
  <c r="E176"/>
  <c r="I176" s="1"/>
  <c r="C174" i="281"/>
  <c r="F172"/>
  <c r="C172" i="280"/>
  <c r="F171"/>
  <c r="I165" i="277"/>
  <c r="D174" i="281" l="1"/>
  <c r="E174"/>
  <c r="I174" s="1"/>
  <c r="E172" i="280"/>
  <c r="I172" s="1"/>
  <c r="D172"/>
  <c r="C177" i="283"/>
  <c r="F176"/>
  <c r="C175" i="282"/>
  <c r="F174"/>
  <c r="B165" i="262"/>
  <c r="E164"/>
  <c r="C166" i="277"/>
  <c r="F165"/>
  <c r="B76" i="276"/>
  <c r="E75"/>
  <c r="C165" i="273"/>
  <c r="F164"/>
  <c r="E175" i="282" l="1"/>
  <c r="I175" s="1"/>
  <c r="D175"/>
  <c r="D166" i="277"/>
  <c r="E166"/>
  <c r="I166" s="1"/>
  <c r="D165" i="273"/>
  <c r="E165"/>
  <c r="I165" s="1"/>
  <c r="C165" i="262"/>
  <c r="D165"/>
  <c r="H165" s="1"/>
  <c r="D76" i="276"/>
  <c r="H76" s="1"/>
  <c r="C76"/>
  <c r="E177" i="283"/>
  <c r="I177" s="1"/>
  <c r="D177"/>
  <c r="C175" i="281"/>
  <c r="F174"/>
  <c r="C174" i="280"/>
  <c r="F172"/>
  <c r="E175" i="281" l="1"/>
  <c r="I175" s="1"/>
  <c r="D175"/>
  <c r="D174" i="280"/>
  <c r="E174"/>
  <c r="I174" s="1"/>
  <c r="F177" i="283"/>
  <c r="H177"/>
  <c r="C176" i="282"/>
  <c r="F175"/>
  <c r="E165" i="262"/>
  <c r="B166"/>
  <c r="C167" i="277"/>
  <c r="F166"/>
  <c r="B77" i="276"/>
  <c r="E76"/>
  <c r="C166" i="273"/>
  <c r="F165"/>
  <c r="D176" i="282" l="1"/>
  <c r="E176"/>
  <c r="I176" s="1"/>
  <c r="D167" i="277"/>
  <c r="E167"/>
  <c r="I167" s="1"/>
  <c r="D166" i="273"/>
  <c r="E166"/>
  <c r="I166" s="1"/>
  <c r="C166" i="262"/>
  <c r="D166"/>
  <c r="H166" s="1"/>
  <c r="D77" i="276"/>
  <c r="H77" s="1"/>
  <c r="C77"/>
  <c r="C176" i="281"/>
  <c r="F175"/>
  <c r="C175" i="280"/>
  <c r="F174"/>
  <c r="D176" i="281" l="1"/>
  <c r="E176"/>
  <c r="I176" s="1"/>
  <c r="D175" i="280"/>
  <c r="E175"/>
  <c r="C177" i="282"/>
  <c r="F176"/>
  <c r="E166" i="262"/>
  <c r="B168"/>
  <c r="I175" i="280"/>
  <c r="H167" i="277"/>
  <c r="C169" s="1"/>
  <c r="F167"/>
  <c r="B79" i="276"/>
  <c r="E77"/>
  <c r="C167" i="273"/>
  <c r="F166"/>
  <c r="D177" i="282" l="1"/>
  <c r="E177"/>
  <c r="I177" s="1"/>
  <c r="D169" i="277"/>
  <c r="E169"/>
  <c r="I169" s="1"/>
  <c r="D167" i="273"/>
  <c r="H167" s="1"/>
  <c r="E167"/>
  <c r="I167" s="1"/>
  <c r="C168" i="262"/>
  <c r="D168"/>
  <c r="H168" s="1"/>
  <c r="D79" i="276"/>
  <c r="H79" s="1"/>
  <c r="C79"/>
  <c r="C177" i="281"/>
  <c r="F176"/>
  <c r="C176" i="280"/>
  <c r="F175"/>
  <c r="E177" i="281" l="1"/>
  <c r="I177" s="1"/>
  <c r="D177"/>
  <c r="D176" i="280"/>
  <c r="E176"/>
  <c r="H177" i="282"/>
  <c r="F177"/>
  <c r="E168" i="262"/>
  <c r="B169"/>
  <c r="I176" i="280"/>
  <c r="C170" i="277"/>
  <c r="F169"/>
  <c r="B80" i="276"/>
  <c r="E79"/>
  <c r="C169" i="273"/>
  <c r="F167"/>
  <c r="D170" i="277" l="1"/>
  <c r="E170"/>
  <c r="I170" s="1"/>
  <c r="D169" i="273"/>
  <c r="E169"/>
  <c r="I169" s="1"/>
  <c r="C169" i="262"/>
  <c r="D169"/>
  <c r="D80" i="276"/>
  <c r="H80" s="1"/>
  <c r="C80"/>
  <c r="H169" i="262"/>
  <c r="F177" i="281"/>
  <c r="H177"/>
  <c r="C177" i="280"/>
  <c r="F176"/>
  <c r="D177" l="1"/>
  <c r="E177"/>
  <c r="I177" s="1"/>
  <c r="B170" i="262"/>
  <c r="E169"/>
  <c r="C171" i="277"/>
  <c r="F170"/>
  <c r="B81" i="276"/>
  <c r="E80"/>
  <c r="C170" i="273"/>
  <c r="F169"/>
  <c r="D171" i="277" l="1"/>
  <c r="E171"/>
  <c r="I171" s="1"/>
  <c r="D170" i="273"/>
  <c r="E170"/>
  <c r="I170" s="1"/>
  <c r="C170" i="262"/>
  <c r="D170"/>
  <c r="D81" i="276"/>
  <c r="H81" s="1"/>
  <c r="C81"/>
  <c r="H170" i="262"/>
  <c r="F177" i="280"/>
  <c r="H177"/>
  <c r="E170" i="262" l="1"/>
  <c r="B171"/>
  <c r="C172" i="277"/>
  <c r="F171"/>
  <c r="B82" i="276"/>
  <c r="E81"/>
  <c r="C171" i="273"/>
  <c r="F170"/>
  <c r="D172" i="277" l="1"/>
  <c r="E172"/>
  <c r="D171" i="273"/>
  <c r="E171"/>
  <c r="I171" s="1"/>
  <c r="C171" i="262"/>
  <c r="D171"/>
  <c r="H171" s="1"/>
  <c r="D82" i="276"/>
  <c r="H82" s="1"/>
  <c r="C82"/>
  <c r="I172" i="277"/>
  <c r="B173" i="262" l="1"/>
  <c r="E171"/>
  <c r="C174" i="277"/>
  <c r="F172"/>
  <c r="B84" i="276"/>
  <c r="E82"/>
  <c r="C172" i="273"/>
  <c r="F171"/>
  <c r="D174" i="277" l="1"/>
  <c r="E174"/>
  <c r="I174" s="1"/>
  <c r="D172" i="273"/>
  <c r="E172"/>
  <c r="I172" s="1"/>
  <c r="C173" i="262"/>
  <c r="D173"/>
  <c r="H173" s="1"/>
  <c r="D84" i="276"/>
  <c r="H84" s="1"/>
  <c r="C84"/>
  <c r="E173" i="262" l="1"/>
  <c r="B174"/>
  <c r="C175" i="277"/>
  <c r="F174"/>
  <c r="B85" i="276"/>
  <c r="E84"/>
  <c r="F172" i="273"/>
  <c r="C174"/>
  <c r="D174" l="1"/>
  <c r="E174"/>
  <c r="I174" s="1"/>
  <c r="D175" i="277"/>
  <c r="E175"/>
  <c r="I175" s="1"/>
  <c r="C174" i="262"/>
  <c r="D174"/>
  <c r="H174" s="1"/>
  <c r="D85" i="276"/>
  <c r="H85" s="1"/>
  <c r="C85"/>
  <c r="E174" i="262" l="1"/>
  <c r="B175"/>
  <c r="C176" i="277"/>
  <c r="F175"/>
  <c r="B86" i="276"/>
  <c r="E85"/>
  <c r="C175" i="273"/>
  <c r="F174"/>
  <c r="D176" i="277" l="1"/>
  <c r="E176"/>
  <c r="E175" i="273"/>
  <c r="I175" s="1"/>
  <c r="D175"/>
  <c r="C175" i="262"/>
  <c r="D175"/>
  <c r="D86" i="276"/>
  <c r="H86" s="1"/>
  <c r="C86"/>
  <c r="H175" i="262"/>
  <c r="I176" i="277"/>
  <c r="B176" i="262" l="1"/>
  <c r="E175"/>
  <c r="C177" i="277"/>
  <c r="F176"/>
  <c r="B87" i="276"/>
  <c r="E86"/>
  <c r="C176" i="273"/>
  <c r="F175"/>
  <c r="D177" i="277" l="1"/>
  <c r="E177"/>
  <c r="D176" i="273"/>
  <c r="E176"/>
  <c r="I176" s="1"/>
  <c r="C176" i="262"/>
  <c r="D176"/>
  <c r="H176" s="1"/>
  <c r="D87" i="276"/>
  <c r="H87" s="1"/>
  <c r="C87"/>
  <c r="I177" i="277"/>
  <c r="E176" i="262" l="1"/>
  <c r="B178"/>
  <c r="F177" i="277"/>
  <c r="H177"/>
  <c r="B89" i="276"/>
  <c r="E87"/>
  <c r="C177" i="273"/>
  <c r="F176"/>
  <c r="E177" l="1"/>
  <c r="I177" s="1"/>
  <c r="D177"/>
  <c r="H177" s="1"/>
  <c r="C178" i="262"/>
  <c r="D178"/>
  <c r="D89" i="276"/>
  <c r="H89" s="1"/>
  <c r="C89"/>
  <c r="H178" i="262"/>
  <c r="B179" l="1"/>
  <c r="E178"/>
  <c r="B90" i="276"/>
  <c r="E89"/>
  <c r="F177" i="273"/>
  <c r="C179" i="262" l="1"/>
  <c r="D179"/>
  <c r="D90" i="276"/>
  <c r="H90" s="1"/>
  <c r="C90"/>
  <c r="H179" i="262"/>
  <c r="E179" l="1"/>
  <c r="B180"/>
  <c r="B91" i="276"/>
  <c r="E90"/>
  <c r="C180" i="262" l="1"/>
  <c r="D180"/>
  <c r="D91" i="276"/>
  <c r="C91"/>
  <c r="H180" i="262"/>
  <c r="H91" i="276"/>
  <c r="E180" i="262" l="1"/>
  <c r="B181"/>
  <c r="B92" i="276"/>
  <c r="E91"/>
  <c r="C181" i="262" l="1"/>
  <c r="D181"/>
  <c r="D92" i="276"/>
  <c r="H92" s="1"/>
  <c r="C92"/>
  <c r="H181" i="262"/>
  <c r="B183" l="1"/>
  <c r="E181"/>
  <c r="B94" i="276"/>
  <c r="E92"/>
  <c r="C183" i="262" l="1"/>
  <c r="D183"/>
  <c r="D94" i="276"/>
  <c r="H94" s="1"/>
  <c r="C94"/>
  <c r="H183" i="262"/>
  <c r="E183" l="1"/>
  <c r="B184"/>
  <c r="B95" i="276"/>
  <c r="E94"/>
  <c r="C184" i="262" l="1"/>
  <c r="D184"/>
  <c r="D95" i="276"/>
  <c r="C95"/>
  <c r="H184" i="262"/>
  <c r="H95" i="276"/>
  <c r="B185" i="262" l="1"/>
  <c r="E184"/>
  <c r="B96" i="276"/>
  <c r="E95"/>
  <c r="C185" i="262" l="1"/>
  <c r="D185"/>
  <c r="D96" i="276"/>
  <c r="H96" s="1"/>
  <c r="C96"/>
  <c r="H185" i="262"/>
  <c r="E185" l="1"/>
  <c r="B186"/>
  <c r="B97" i="276"/>
  <c r="E96"/>
  <c r="C186" i="262" l="1"/>
  <c r="D186"/>
  <c r="D97" i="276"/>
  <c r="H97" s="1"/>
  <c r="C97"/>
  <c r="H186" i="262"/>
  <c r="B188" l="1"/>
  <c r="E186"/>
  <c r="B99" i="276"/>
  <c r="E97"/>
  <c r="D99" l="1"/>
  <c r="H99" s="1"/>
  <c r="C99"/>
  <c r="C188" i="262"/>
  <c r="D188"/>
  <c r="H188" s="1"/>
  <c r="B189" l="1"/>
  <c r="E188"/>
  <c r="B100" i="276"/>
  <c r="E99"/>
  <c r="C189" i="262" l="1"/>
  <c r="D189"/>
  <c r="D100" i="276"/>
  <c r="H100" s="1"/>
  <c r="C100"/>
  <c r="H189" i="262"/>
  <c r="E189" l="1"/>
  <c r="B190"/>
  <c r="B101" i="276"/>
  <c r="E100"/>
  <c r="C190" i="262" l="1"/>
  <c r="D190"/>
  <c r="D101" i="276"/>
  <c r="H101" s="1"/>
  <c r="C101"/>
  <c r="H190" i="262"/>
  <c r="E190" l="1"/>
  <c r="B191"/>
  <c r="B102" i="276"/>
  <c r="E101"/>
  <c r="C191" i="262" l="1"/>
  <c r="D191"/>
  <c r="D102" i="276"/>
  <c r="H102" s="1"/>
  <c r="C102"/>
  <c r="H191" i="262"/>
  <c r="E191" l="1"/>
  <c r="B193"/>
  <c r="B104" i="276"/>
  <c r="E102"/>
  <c r="C193" i="262" l="1"/>
  <c r="D193"/>
  <c r="D104" i="276"/>
  <c r="H104" s="1"/>
  <c r="C104"/>
  <c r="H193" i="262"/>
  <c r="B194" l="1"/>
  <c r="E193"/>
  <c r="B105" i="276"/>
  <c r="E104"/>
  <c r="C194" i="262" l="1"/>
  <c r="D194"/>
  <c r="D105" i="276"/>
  <c r="H105" s="1"/>
  <c r="C105"/>
  <c r="H194" i="262"/>
  <c r="E194" l="1"/>
  <c r="B195"/>
  <c r="B106" i="276"/>
  <c r="E105"/>
  <c r="C195" i="262" l="1"/>
  <c r="D195"/>
  <c r="D106" i="276"/>
  <c r="H106" s="1"/>
  <c r="C106"/>
  <c r="H195" i="262"/>
  <c r="E195" l="1"/>
  <c r="B196"/>
  <c r="B107" i="276"/>
  <c r="E106"/>
  <c r="C196" i="262" l="1"/>
  <c r="D196"/>
  <c r="D107" i="276"/>
  <c r="H107" s="1"/>
  <c r="C107"/>
  <c r="H196" i="262"/>
  <c r="B198" l="1"/>
  <c r="E196"/>
  <c r="B109" i="276"/>
  <c r="E107"/>
  <c r="C198" i="262" l="1"/>
  <c r="D198"/>
  <c r="D109" i="276"/>
  <c r="H109" s="1"/>
  <c r="C109"/>
  <c r="H198" i="262"/>
  <c r="B199" l="1"/>
  <c r="E198"/>
  <c r="B110" i="276"/>
  <c r="E109"/>
  <c r="C199" i="262" l="1"/>
  <c r="D199"/>
  <c r="H199" s="1"/>
  <c r="D110" i="276"/>
  <c r="C110"/>
  <c r="H110"/>
  <c r="B200" i="262" l="1"/>
  <c r="E199"/>
  <c r="B111" i="276"/>
  <c r="E110"/>
  <c r="C200" i="262" l="1"/>
  <c r="D200"/>
  <c r="D111" i="276"/>
  <c r="H111" s="1"/>
  <c r="C111"/>
  <c r="H200" i="262"/>
  <c r="B201" l="1"/>
  <c r="E200"/>
  <c r="B112" i="276"/>
  <c r="E111"/>
  <c r="C201" i="262" l="1"/>
  <c r="D201"/>
  <c r="H201" s="1"/>
  <c r="D112" i="276"/>
  <c r="H112" s="1"/>
  <c r="C112"/>
  <c r="E201" i="262" l="1"/>
  <c r="B203"/>
  <c r="B114" i="276"/>
  <c r="E112"/>
  <c r="C203" i="262" l="1"/>
  <c r="D203"/>
  <c r="H203" s="1"/>
  <c r="D114" i="276"/>
  <c r="H114" s="1"/>
  <c r="C114"/>
  <c r="B204" i="262" l="1"/>
  <c r="E203"/>
  <c r="B115" i="276"/>
  <c r="E114"/>
  <c r="C204" i="262" l="1"/>
  <c r="D204"/>
  <c r="H204" s="1"/>
  <c r="D115" i="276"/>
  <c r="H115" s="1"/>
  <c r="C115"/>
  <c r="B205" i="262" l="1"/>
  <c r="E204"/>
  <c r="B116" i="276"/>
  <c r="E115"/>
  <c r="C205" i="262" l="1"/>
  <c r="D205"/>
  <c r="H205" s="1"/>
  <c r="D116" i="276"/>
  <c r="H116" s="1"/>
  <c r="C116"/>
  <c r="B206" i="262" l="1"/>
  <c r="E205"/>
  <c r="B117" i="276"/>
  <c r="E116"/>
  <c r="C206" i="262" l="1"/>
  <c r="D206"/>
  <c r="H206" s="1"/>
  <c r="D117" i="276"/>
  <c r="H117" s="1"/>
  <c r="C117"/>
  <c r="E206" i="262" l="1"/>
  <c r="B208"/>
  <c r="B119" i="276"/>
  <c r="E117"/>
  <c r="C208" i="262" l="1"/>
  <c r="D208"/>
  <c r="D119" i="276"/>
  <c r="H119" s="1"/>
  <c r="C119"/>
  <c r="H208" i="262"/>
  <c r="E208" l="1"/>
  <c r="B209"/>
  <c r="B120" i="276"/>
  <c r="E119"/>
  <c r="C209" i="262" l="1"/>
  <c r="D209"/>
  <c r="D120" i="276"/>
  <c r="H120" s="1"/>
  <c r="C120"/>
  <c r="H209" i="262"/>
  <c r="B210" l="1"/>
  <c r="E209"/>
  <c r="B121" i="276"/>
  <c r="E120"/>
  <c r="C210" i="262" l="1"/>
  <c r="D210"/>
  <c r="D121" i="276"/>
  <c r="C121"/>
  <c r="H210" i="262"/>
  <c r="H121" i="276"/>
  <c r="B211" i="262" l="1"/>
  <c r="E210"/>
  <c r="B122" i="276"/>
  <c r="E121"/>
  <c r="C211" i="262" l="1"/>
  <c r="D211"/>
  <c r="D122" i="276"/>
  <c r="C122"/>
  <c r="H211" i="262"/>
  <c r="H122" i="276"/>
  <c r="E211" i="262" l="1"/>
  <c r="B213"/>
  <c r="B124" i="276"/>
  <c r="E122"/>
  <c r="C213" i="262" l="1"/>
  <c r="D213"/>
  <c r="H213" s="1"/>
  <c r="D124" i="276"/>
  <c r="C124"/>
  <c r="H124"/>
  <c r="E213" i="262" l="1"/>
  <c r="B214"/>
  <c r="B125" i="276"/>
  <c r="E124"/>
  <c r="C214" i="262" l="1"/>
  <c r="D214"/>
  <c r="H214" s="1"/>
  <c r="D125" i="276"/>
  <c r="C125"/>
  <c r="H125"/>
  <c r="B215" i="262" l="1"/>
  <c r="E214"/>
  <c r="B126" i="276"/>
  <c r="E125"/>
  <c r="C215" i="262" l="1"/>
  <c r="D215"/>
  <c r="H215" s="1"/>
  <c r="D126" i="276"/>
  <c r="H126" s="1"/>
  <c r="C126"/>
  <c r="B216" i="262" l="1"/>
  <c r="E215"/>
  <c r="B127" i="276"/>
  <c r="E126"/>
  <c r="C216" i="262" l="1"/>
  <c r="D216"/>
  <c r="D127" i="276"/>
  <c r="C127"/>
  <c r="H216" i="262"/>
  <c r="H127" i="276"/>
  <c r="B218" i="262" l="1"/>
  <c r="E216"/>
  <c r="B129" i="276"/>
  <c r="E127"/>
  <c r="D129" l="1"/>
  <c r="H129" s="1"/>
  <c r="C129"/>
  <c r="C218" i="262"/>
  <c r="D218"/>
  <c r="H218" s="1"/>
  <c r="B219" l="1"/>
  <c r="E218"/>
  <c r="B130" i="276"/>
  <c r="E129"/>
  <c r="C219" i="262" l="1"/>
  <c r="D219"/>
  <c r="D130" i="276"/>
  <c r="H130" s="1"/>
  <c r="C130"/>
  <c r="H219" i="262"/>
  <c r="E219" l="1"/>
  <c r="B220"/>
  <c r="B131" i="276"/>
  <c r="E130"/>
  <c r="C220" i="262" l="1"/>
  <c r="D220"/>
  <c r="D131" i="276"/>
  <c r="H131" s="1"/>
  <c r="C131"/>
  <c r="H220" i="262"/>
  <c r="B221" l="1"/>
  <c r="E220"/>
  <c r="B132" i="276"/>
  <c r="E131"/>
  <c r="C221" i="262" l="1"/>
  <c r="D221"/>
  <c r="D132" i="276"/>
  <c r="H132" s="1"/>
  <c r="C132"/>
  <c r="H221" i="262"/>
  <c r="E221" l="1"/>
  <c r="B223"/>
  <c r="B134" i="276"/>
  <c r="E132"/>
  <c r="D134" l="1"/>
  <c r="H134" s="1"/>
  <c r="C134"/>
  <c r="C223" i="262"/>
  <c r="D223"/>
  <c r="H223" s="1"/>
  <c r="E223" l="1"/>
  <c r="B224"/>
  <c r="B135" i="276"/>
  <c r="E134"/>
  <c r="C224" i="262" l="1"/>
  <c r="D224"/>
  <c r="D135" i="276"/>
  <c r="H135" s="1"/>
  <c r="C135"/>
  <c r="H224" i="262"/>
  <c r="E224" l="1"/>
  <c r="B225"/>
  <c r="B136" i="276"/>
  <c r="E135"/>
  <c r="C225" i="262" l="1"/>
  <c r="D225"/>
  <c r="H225" s="1"/>
  <c r="D136" i="276"/>
  <c r="H136" s="1"/>
  <c r="C136"/>
  <c r="B226" i="262" l="1"/>
  <c r="E225"/>
  <c r="B137" i="276"/>
  <c r="E136"/>
  <c r="C226" i="262" l="1"/>
  <c r="D226"/>
  <c r="D137" i="276"/>
  <c r="H137" s="1"/>
  <c r="C137"/>
  <c r="H226" i="262"/>
  <c r="E226" l="1"/>
  <c r="B227"/>
  <c r="B138" i="276"/>
  <c r="E137"/>
  <c r="D138" l="1"/>
  <c r="C138"/>
  <c r="C227" i="262"/>
  <c r="D227"/>
  <c r="H227" s="1"/>
  <c r="H138" i="276"/>
  <c r="E227" i="262" l="1"/>
  <c r="E138" i="276"/>
</calcChain>
</file>

<file path=xl/comments1.xml><?xml version="1.0" encoding="utf-8"?>
<comments xmlns="http://schemas.openxmlformats.org/spreadsheetml/2006/main">
  <authors>
    <author>tafadzwa musekiwa</author>
    <author>cash</author>
    <author>Tafadzwa02</author>
  </authors>
  <commentList>
    <comment ref="G32" authorId="0">
      <text>
        <r>
          <rPr>
            <b/>
            <sz val="9"/>
            <color indexed="81"/>
            <rFont val="Tahoma"/>
            <family val="2"/>
          </rPr>
          <t xml:space="preserve">Started Martingale Trading to raise money for Trending EA </t>
        </r>
      </text>
    </comment>
    <comment ref="F34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35" authorId="0">
      <text>
        <r>
          <rPr>
            <b/>
            <sz val="9"/>
            <color indexed="81"/>
            <rFont val="Tahoma"/>
            <family val="2"/>
          </rPr>
          <t>Transferred from Martingale</t>
        </r>
      </text>
    </comment>
    <comment ref="F44" authorId="1">
      <text>
        <r>
          <rPr>
            <b/>
            <sz val="9"/>
            <color indexed="81"/>
            <rFont val="Tahoma"/>
            <family val="2"/>
          </rPr>
          <t>Transfered from Martingale Account given that I fixed my EA to make it 100% work</t>
        </r>
      </text>
    </comment>
    <comment ref="G47" authorId="1">
      <text>
        <r>
          <rPr>
            <b/>
            <sz val="9"/>
            <color indexed="81"/>
            <rFont val="Tahoma"/>
            <family val="2"/>
          </rPr>
          <t>Bhu**</t>
        </r>
      </text>
    </comment>
    <comment ref="G69" authorId="1">
      <text>
        <r>
          <rPr>
            <b/>
            <sz val="9"/>
            <color indexed="81"/>
            <rFont val="Tahoma"/>
            <family val="2"/>
          </rPr>
          <t xml:space="preserve">Transfered to Martingale
</t>
        </r>
      </text>
    </comment>
    <comment ref="G91" authorId="1">
      <text>
        <r>
          <rPr>
            <b/>
            <sz val="9"/>
            <color indexed="81"/>
            <rFont val="Tahoma"/>
            <family val="2"/>
          </rPr>
          <t>Initial Withdrawal</t>
        </r>
      </text>
    </comment>
    <comment ref="F108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  <comment ref="F110" authorId="1">
      <text>
        <r>
          <rPr>
            <b/>
            <sz val="9"/>
            <color indexed="81"/>
            <rFont val="Tahoma"/>
            <family val="2"/>
          </rPr>
          <t>Ham's Deduction based on Alligator Fund Management's share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114" authorId="1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5" authorId="2">
      <text>
        <r>
          <rPr>
            <b/>
            <sz val="9"/>
            <color indexed="81"/>
            <rFont val="Tahoma"/>
            <family val="2"/>
          </rPr>
          <t>Top Up</t>
        </r>
      </text>
    </comment>
    <comment ref="F118" authorId="2">
      <text>
        <r>
          <rPr>
            <b/>
            <sz val="9"/>
            <color indexed="81"/>
            <rFont val="Tahoma"/>
            <family val="2"/>
          </rPr>
          <t xml:space="preserve">BrianM's 
Deduction based on Alligator Fund Management's share
</t>
        </r>
      </text>
    </comment>
    <comment ref="F120" authorId="2">
      <text>
        <r>
          <rPr>
            <b/>
            <sz val="9"/>
            <color indexed="81"/>
            <rFont val="Tahoma"/>
            <family val="2"/>
          </rPr>
          <t xml:space="preserve">Rich's Top Up based on Alligator Fund Management's share
</t>
        </r>
      </text>
    </comment>
    <comment ref="F121" authorId="1">
      <text>
        <r>
          <rPr>
            <b/>
            <sz val="9"/>
            <color indexed="81"/>
            <rFont val="Tahoma"/>
            <family val="2"/>
          </rPr>
          <t xml:space="preserve">Rud and Dam's Top Up based on Alligator Fund Management's share
</t>
        </r>
      </text>
    </comment>
  </commentList>
</comments>
</file>

<file path=xl/comments2.xml><?xml version="1.0" encoding="utf-8"?>
<comments xmlns="http://schemas.openxmlformats.org/spreadsheetml/2006/main">
  <authors>
    <author>cash</author>
    <author>Tafadzwa02</author>
  </authors>
  <commentList>
    <comment ref="F6" authorId="0">
      <text>
        <r>
          <rPr>
            <b/>
            <sz val="9"/>
            <color indexed="81"/>
            <rFont val="Tahoma"/>
            <family val="2"/>
          </rPr>
          <t>Harm's  Deposit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Brian's Deposit</t>
        </r>
      </text>
    </comment>
    <comment ref="F16" authorId="0">
      <text>
        <r>
          <rPr>
            <b/>
            <sz val="9"/>
            <color indexed="81"/>
            <rFont val="Tahoma"/>
            <family val="2"/>
          </rPr>
          <t>Richard's Deposit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F25" authorId="0">
      <text>
        <r>
          <rPr>
            <b/>
            <sz val="9"/>
            <color indexed="81"/>
            <rFont val="Tahoma"/>
            <family val="2"/>
          </rPr>
          <t>Taf's Deposit</t>
        </r>
      </text>
    </comment>
    <comment ref="F26" authorId="1">
      <text>
        <r>
          <rPr>
            <b/>
            <sz val="9"/>
            <color indexed="81"/>
            <rFont val="Tahoma"/>
            <charset val="1"/>
          </rPr>
          <t>Tafadzwa Deposit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F31" authorId="1">
      <text>
        <r>
          <rPr>
            <b/>
            <sz val="9"/>
            <color indexed="81"/>
            <rFont val="Tahoma"/>
            <family val="2"/>
          </rPr>
          <t xml:space="preserve">Sharon's Deposit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5" authorId="1">
      <text>
        <r>
          <rPr>
            <b/>
            <sz val="9"/>
            <color indexed="81"/>
            <rFont val="Tahoma"/>
            <charset val="1"/>
          </rPr>
          <t>Combined Accounts Starting Equity</t>
        </r>
      </text>
    </comment>
  </commentList>
</comments>
</file>

<file path=xl/sharedStrings.xml><?xml version="1.0" encoding="utf-8"?>
<sst xmlns="http://schemas.openxmlformats.org/spreadsheetml/2006/main" count="298" uniqueCount="51">
  <si>
    <t>Mon</t>
  </si>
  <si>
    <t>Discipline</t>
  </si>
  <si>
    <t>Actual</t>
  </si>
  <si>
    <t xml:space="preserve">Week </t>
  </si>
  <si>
    <t xml:space="preserve"> EA Account</t>
  </si>
  <si>
    <t xml:space="preserve">EA  Return </t>
  </si>
  <si>
    <t xml:space="preserve">Account </t>
  </si>
  <si>
    <t xml:space="preserve">Business  </t>
  </si>
  <si>
    <t>Commencing</t>
  </si>
  <si>
    <t>Top UP</t>
  </si>
  <si>
    <t>W/drawal</t>
  </si>
  <si>
    <t>Account</t>
  </si>
  <si>
    <t>EA £</t>
  </si>
  <si>
    <t>EA  No</t>
  </si>
  <si>
    <t xml:space="preserve">Ave Risk </t>
  </si>
  <si>
    <t>Per Pip</t>
  </si>
  <si>
    <t>Of Pips</t>
  </si>
  <si>
    <t xml:space="preserve"> % Per Trade</t>
  </si>
  <si>
    <t>Transition To Live01</t>
  </si>
  <si>
    <t>BREXIT TRADING</t>
  </si>
  <si>
    <t>Normal Trading Resumes</t>
  </si>
  <si>
    <t>Max %</t>
  </si>
  <si>
    <t xml:space="preserve"> Flag</t>
  </si>
  <si>
    <t>Day</t>
  </si>
  <si>
    <t>% Profit</t>
  </si>
  <si>
    <t>Running Trades</t>
  </si>
  <si>
    <t>Tue</t>
  </si>
  <si>
    <t>Lost</t>
  </si>
  <si>
    <t>Wed</t>
  </si>
  <si>
    <t>Thur</t>
  </si>
  <si>
    <t xml:space="preserve">Trading Suspended due to Post  Brexit Volatility </t>
  </si>
  <si>
    <t>Start of the 100% Working EA</t>
  </si>
  <si>
    <t>Fri</t>
  </si>
  <si>
    <t>Transfered to Martingale and Lost</t>
  </si>
  <si>
    <t xml:space="preserve">5% Weekly Target </t>
  </si>
  <si>
    <t>Month</t>
  </si>
  <si>
    <t xml:space="preserve">MAX Risk </t>
  </si>
  <si>
    <t xml:space="preserve"> Account</t>
  </si>
  <si>
    <t xml:space="preserve"> Projected Return </t>
  </si>
  <si>
    <t xml:space="preserve"> £</t>
  </si>
  <si>
    <t xml:space="preserve">  No</t>
  </si>
  <si>
    <t>Typical</t>
  </si>
  <si>
    <t>% ROI</t>
  </si>
  <si>
    <t xml:space="preserve">5% Per Week Portifolio Target </t>
  </si>
  <si>
    <t>Equity</t>
  </si>
  <si>
    <t>Alligator Fund Management takes 30% of Winnings</t>
  </si>
  <si>
    <t>Alligator Fund Management takes 35% of Winnings</t>
  </si>
  <si>
    <t xml:space="preserve">Alligator Fund Management takes 35% of Winnings </t>
  </si>
  <si>
    <t>The Birth of Alligator Fund Management_TakeProfit Trading Strategy</t>
  </si>
  <si>
    <t>Projection Based on £1 000 Start Up Capital (Excluding Commission)</t>
  </si>
  <si>
    <r>
      <t xml:space="preserve">3.5% Per Week Target Alligator Fund Management Account </t>
    </r>
    <r>
      <rPr>
        <b/>
        <sz val="11"/>
        <color indexed="10"/>
        <rFont val="Arial"/>
        <family val="2"/>
      </rPr>
      <t>(With)</t>
    </r>
    <r>
      <rPr>
        <b/>
        <sz val="11"/>
        <rFont val="Arial"/>
        <family val="2"/>
      </rPr>
      <t xml:space="preserve"> Intervention  -- Expert Advisor</t>
    </r>
  </si>
</sst>
</file>

<file path=xl/styles.xml><?xml version="1.0" encoding="utf-8"?>
<styleSheet xmlns="http://schemas.openxmlformats.org/spreadsheetml/2006/main">
  <numFmts count="6">
    <numFmt numFmtId="164" formatCode="_(&quot;Z$&quot;* #,##0.00_);_(&quot;Z$&quot;* \(#,##0.00\);_(&quot;Z$&quot;* &quot;-&quot;??_);_(@_)"/>
    <numFmt numFmtId="165" formatCode="&quot;£&quot;#,##0.00"/>
    <numFmt numFmtId="166" formatCode="0.0%"/>
    <numFmt numFmtId="167" formatCode="0_ ;[Red]\-0\ "/>
    <numFmt numFmtId="168" formatCode="[$-409]d\-mmm\-yy;@"/>
    <numFmt numFmtId="169" formatCode="[$£-809]#,##0"/>
  </numFmts>
  <fonts count="39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sz val="11"/>
      <name val="Calibri"/>
      <family val="2"/>
    </font>
    <font>
      <b/>
      <sz val="9"/>
      <color indexed="81"/>
      <name val="Tahoma"/>
      <family val="2"/>
    </font>
    <font>
      <b/>
      <sz val="8"/>
      <color indexed="10"/>
      <name val="Calibri"/>
      <family val="2"/>
    </font>
    <font>
      <sz val="8"/>
      <color indexed="8"/>
      <name val="Calibri"/>
      <family val="2"/>
    </font>
    <font>
      <b/>
      <sz val="8"/>
      <color indexed="12"/>
      <name val="Calibri"/>
      <family val="2"/>
    </font>
    <font>
      <b/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b/>
      <sz val="8"/>
      <color rgb="FFFF0000"/>
      <name val="Calibri"/>
      <family val="2"/>
    </font>
    <font>
      <b/>
      <sz val="8"/>
      <color rgb="FF0000FF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0000FF"/>
      <name val="Calibri"/>
      <family val="2"/>
    </font>
    <font>
      <sz val="8"/>
      <color theme="0"/>
      <name val="Calibri"/>
      <family val="2"/>
    </font>
    <font>
      <b/>
      <sz val="8"/>
      <color theme="1"/>
      <name val="Arial"/>
      <family val="2"/>
    </font>
    <font>
      <b/>
      <sz val="10"/>
      <color rgb="FFFF0000"/>
      <name val="Arial"/>
      <family val="2"/>
    </font>
    <font>
      <b/>
      <u/>
      <sz val="10"/>
      <color rgb="FFFF0000"/>
      <name val="Arial"/>
      <family val="2"/>
    </font>
    <font>
      <sz val="8"/>
      <color rgb="FF0000FF"/>
      <name val="Calibri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</font>
    <font>
      <b/>
      <sz val="14"/>
      <color theme="0"/>
      <name val="Arial"/>
      <family val="2"/>
    </font>
    <font>
      <sz val="8"/>
      <color rgb="FFFF0000"/>
      <name val="Calibri"/>
      <family val="2"/>
    </font>
    <font>
      <b/>
      <sz val="11"/>
      <name val="Arial"/>
      <family val="2"/>
    </font>
    <font>
      <b/>
      <sz val="11"/>
      <color indexed="10"/>
      <name val="Arial"/>
      <family val="2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5" fillId="0" borderId="0"/>
    <xf numFmtId="0" fontId="15" fillId="0" borderId="0"/>
    <xf numFmtId="0" fontId="3" fillId="0" borderId="0"/>
    <xf numFmtId="0" fontId="15" fillId="0" borderId="0"/>
    <xf numFmtId="0" fontId="3" fillId="0" borderId="0"/>
  </cellStyleXfs>
  <cellXfs count="120">
    <xf numFmtId="0" fontId="0" fillId="0" borderId="0" xfId="0"/>
    <xf numFmtId="0" fontId="0" fillId="0" borderId="0" xfId="0" applyFill="1"/>
    <xf numFmtId="0" fontId="3" fillId="0" borderId="0" xfId="3" applyFont="1" applyFill="1"/>
    <xf numFmtId="165" fontId="4" fillId="2" borderId="1" xfId="3" applyNumberFormat="1" applyFont="1" applyFill="1" applyBorder="1" applyAlignment="1">
      <alignment horizontal="center"/>
    </xf>
    <xf numFmtId="165" fontId="4" fillId="2" borderId="2" xfId="3" applyNumberFormat="1" applyFont="1" applyFill="1" applyBorder="1" applyAlignment="1">
      <alignment horizontal="center"/>
    </xf>
    <xf numFmtId="0" fontId="4" fillId="2" borderId="2" xfId="3" applyFont="1" applyFill="1" applyBorder="1" applyAlignment="1">
      <alignment horizontal="center"/>
    </xf>
    <xf numFmtId="0" fontId="4" fillId="2" borderId="1" xfId="4" applyFont="1" applyFill="1" applyBorder="1" applyAlignment="1">
      <alignment horizontal="center" wrapText="1"/>
    </xf>
    <xf numFmtId="0" fontId="4" fillId="2" borderId="1" xfId="3" applyFont="1" applyFill="1" applyBorder="1" applyAlignment="1">
      <alignment horizontal="center"/>
    </xf>
    <xf numFmtId="9" fontId="4" fillId="2" borderId="1" xfId="3" applyNumberFormat="1" applyFont="1" applyFill="1" applyBorder="1" applyAlignment="1">
      <alignment horizontal="center"/>
    </xf>
    <xf numFmtId="165" fontId="5" fillId="0" borderId="3" xfId="4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65" fontId="5" fillId="0" borderId="1" xfId="4" applyNumberFormat="1" applyFont="1" applyFill="1" applyBorder="1" applyAlignment="1">
      <alignment horizontal="center"/>
    </xf>
    <xf numFmtId="0" fontId="16" fillId="3" borderId="0" xfId="0" applyFont="1" applyFill="1"/>
    <xf numFmtId="14" fontId="5" fillId="0" borderId="1" xfId="3" applyNumberFormat="1" applyFont="1" applyFill="1" applyBorder="1"/>
    <xf numFmtId="0" fontId="4" fillId="2" borderId="1" xfId="3" applyFont="1" applyFill="1" applyBorder="1" applyAlignment="1">
      <alignment horizontal="center" wrapText="1"/>
    </xf>
    <xf numFmtId="168" fontId="5" fillId="0" borderId="3" xfId="4" applyNumberFormat="1" applyFont="1" applyFill="1" applyBorder="1"/>
    <xf numFmtId="165" fontId="17" fillId="3" borderId="5" xfId="4" applyNumberFormat="1" applyFont="1" applyFill="1" applyBorder="1" applyAlignment="1">
      <alignment horizontal="center"/>
    </xf>
    <xf numFmtId="165" fontId="5" fillId="0" borderId="3" xfId="3" applyNumberFormat="1" applyFont="1" applyFill="1" applyBorder="1" applyAlignment="1">
      <alignment horizontal="center"/>
    </xf>
    <xf numFmtId="165" fontId="9" fillId="0" borderId="3" xfId="3" applyNumberFormat="1" applyFont="1" applyFill="1" applyBorder="1" applyAlignment="1">
      <alignment horizontal="center"/>
    </xf>
    <xf numFmtId="166" fontId="6" fillId="0" borderId="3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18" fillId="0" borderId="3" xfId="3" applyNumberFormat="1" applyFont="1" applyFill="1" applyBorder="1" applyAlignment="1">
      <alignment horizontal="center"/>
    </xf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5" fontId="9" fillId="0" borderId="1" xfId="3" applyNumberFormat="1" applyFont="1" applyFill="1" applyBorder="1" applyAlignment="1">
      <alignment horizontal="center"/>
    </xf>
    <xf numFmtId="165" fontId="19" fillId="0" borderId="3" xfId="3" applyNumberFormat="1" applyFont="1" applyFill="1" applyBorder="1" applyAlignment="1">
      <alignment horizontal="center"/>
    </xf>
    <xf numFmtId="167" fontId="10" fillId="0" borderId="1" xfId="3" applyNumberFormat="1" applyFont="1" applyFill="1" applyBorder="1" applyAlignment="1">
      <alignment horizontal="center"/>
    </xf>
    <xf numFmtId="167" fontId="10" fillId="0" borderId="3" xfId="3" applyNumberFormat="1" applyFont="1" applyFill="1" applyBorder="1" applyAlignment="1">
      <alignment horizontal="center"/>
    </xf>
    <xf numFmtId="0" fontId="16" fillId="4" borderId="0" xfId="0" applyFont="1" applyFill="1"/>
    <xf numFmtId="165" fontId="19" fillId="0" borderId="1" xfId="3" applyNumberFormat="1" applyFont="1" applyFill="1" applyBorder="1" applyAlignment="1">
      <alignment horizontal="center"/>
    </xf>
    <xf numFmtId="0" fontId="3" fillId="0" borderId="0" xfId="3" applyFill="1" applyBorder="1"/>
    <xf numFmtId="165" fontId="7" fillId="5" borderId="5" xfId="3" applyNumberFormat="1" applyFont="1" applyFill="1" applyBorder="1" applyAlignment="1">
      <alignment horizontal="center"/>
    </xf>
    <xf numFmtId="169" fontId="20" fillId="0" borderId="0" xfId="0" applyNumberFormat="1" applyFont="1" applyAlignment="1">
      <alignment horizontal="center"/>
    </xf>
    <xf numFmtId="167" fontId="18" fillId="0" borderId="3" xfId="3" applyNumberFormat="1" applyFont="1" applyFill="1" applyBorder="1" applyAlignment="1">
      <alignment horizontal="center"/>
    </xf>
    <xf numFmtId="167" fontId="19" fillId="0" borderId="3" xfId="3" applyNumberFormat="1" applyFont="1" applyFill="1" applyBorder="1" applyAlignment="1">
      <alignment horizontal="center"/>
    </xf>
    <xf numFmtId="0" fontId="21" fillId="4" borderId="0" xfId="0" applyFont="1" applyFill="1"/>
    <xf numFmtId="167" fontId="4" fillId="0" borderId="3" xfId="3" applyNumberFormat="1" applyFont="1" applyFill="1" applyBorder="1" applyAlignment="1">
      <alignment horizontal="center"/>
    </xf>
    <xf numFmtId="165" fontId="5" fillId="7" borderId="3" xfId="3" applyNumberFormat="1" applyFont="1" applyFill="1" applyBorder="1" applyAlignment="1">
      <alignment horizontal="center"/>
    </xf>
    <xf numFmtId="0" fontId="22" fillId="7" borderId="0" xfId="4" applyFont="1" applyFill="1" applyAlignment="1">
      <alignment horizontal="center" vertical="center"/>
    </xf>
    <xf numFmtId="166" fontId="4" fillId="2" borderId="1" xfId="3" applyNumberFormat="1" applyFont="1" applyFill="1" applyBorder="1" applyAlignment="1">
      <alignment horizontal="center" wrapText="1"/>
    </xf>
    <xf numFmtId="0" fontId="23" fillId="8" borderId="0" xfId="4" applyFont="1" applyFill="1" applyAlignment="1">
      <alignment horizontal="center" vertical="center"/>
    </xf>
    <xf numFmtId="9" fontId="4" fillId="2" borderId="1" xfId="4" applyNumberFormat="1" applyFont="1" applyFill="1" applyBorder="1" applyAlignment="1">
      <alignment horizontal="center" wrapText="1"/>
    </xf>
    <xf numFmtId="9" fontId="9" fillId="0" borderId="3" xfId="3" applyNumberFormat="1" applyFont="1" applyFill="1" applyBorder="1" applyAlignment="1">
      <alignment horizontal="center"/>
    </xf>
    <xf numFmtId="167" fontId="24" fillId="6" borderId="1" xfId="3" applyNumberFormat="1" applyFont="1" applyFill="1" applyBorder="1" applyAlignment="1">
      <alignment horizontal="center"/>
    </xf>
    <xf numFmtId="9" fontId="9" fillId="0" borderId="1" xfId="3" applyNumberFormat="1" applyFont="1" applyFill="1" applyBorder="1" applyAlignment="1">
      <alignment horizontal="center"/>
    </xf>
    <xf numFmtId="168" fontId="25" fillId="3" borderId="3" xfId="4" applyNumberFormat="1" applyFont="1" applyFill="1" applyBorder="1"/>
    <xf numFmtId="165" fontId="25" fillId="3" borderId="5" xfId="3" applyNumberFormat="1" applyFont="1" applyFill="1" applyBorder="1" applyAlignment="1">
      <alignment horizontal="center"/>
    </xf>
    <xf numFmtId="165" fontId="25" fillId="3" borderId="3" xfId="3" applyNumberFormat="1" applyFont="1" applyFill="1" applyBorder="1" applyAlignment="1">
      <alignment horizontal="center"/>
    </xf>
    <xf numFmtId="166" fontId="17" fillId="3" borderId="3" xfId="3" applyNumberFormat="1" applyFont="1" applyFill="1" applyBorder="1" applyAlignment="1">
      <alignment horizontal="center"/>
    </xf>
    <xf numFmtId="165" fontId="17" fillId="3" borderId="3" xfId="3" applyNumberFormat="1" applyFont="1" applyFill="1" applyBorder="1" applyAlignment="1">
      <alignment horizontal="center"/>
    </xf>
    <xf numFmtId="9" fontId="17" fillId="0" borderId="3" xfId="3" applyNumberFormat="1" applyFont="1" applyFill="1" applyBorder="1" applyAlignment="1">
      <alignment horizontal="center"/>
    </xf>
    <xf numFmtId="165" fontId="17" fillId="0" borderId="3" xfId="3" applyNumberFormat="1" applyFont="1" applyFill="1" applyBorder="1" applyAlignment="1">
      <alignment horizontal="center"/>
    </xf>
    <xf numFmtId="165" fontId="17" fillId="0" borderId="3" xfId="4" applyNumberFormat="1" applyFont="1" applyFill="1" applyBorder="1" applyAlignment="1">
      <alignment horizontal="center"/>
    </xf>
    <xf numFmtId="168" fontId="5" fillId="9" borderId="3" xfId="4" applyNumberFormat="1" applyFont="1" applyFill="1" applyBorder="1"/>
    <xf numFmtId="165" fontId="5" fillId="9" borderId="5" xfId="3" applyNumberFormat="1" applyFont="1" applyFill="1" applyBorder="1" applyAlignment="1">
      <alignment horizontal="center"/>
    </xf>
    <xf numFmtId="165" fontId="5" fillId="9" borderId="3" xfId="3" applyNumberFormat="1" applyFont="1" applyFill="1" applyBorder="1" applyAlignment="1">
      <alignment horizontal="center"/>
    </xf>
    <xf numFmtId="166" fontId="6" fillId="9" borderId="3" xfId="3" applyNumberFormat="1" applyFont="1" applyFill="1" applyBorder="1" applyAlignment="1">
      <alignment horizontal="center"/>
    </xf>
    <xf numFmtId="0" fontId="1" fillId="9" borderId="0" xfId="4" applyFont="1" applyFill="1" applyAlignment="1">
      <alignment horizontal="center" vertical="center"/>
    </xf>
    <xf numFmtId="9" fontId="17" fillId="4" borderId="3" xfId="4" applyNumberFormat="1" applyFont="1" applyFill="1" applyBorder="1" applyAlignment="1">
      <alignment horizontal="center"/>
    </xf>
    <xf numFmtId="165" fontId="17" fillId="4" borderId="3" xfId="3" applyNumberFormat="1" applyFont="1" applyFill="1" applyBorder="1" applyAlignment="1">
      <alignment horizontal="center"/>
    </xf>
    <xf numFmtId="9" fontId="17" fillId="3" borderId="3" xfId="4" applyNumberFormat="1" applyFont="1" applyFill="1" applyBorder="1" applyAlignment="1">
      <alignment horizontal="center"/>
    </xf>
    <xf numFmtId="0" fontId="26" fillId="7" borderId="0" xfId="4" applyFont="1" applyFill="1" applyAlignment="1">
      <alignment horizontal="center" vertical="center"/>
    </xf>
    <xf numFmtId="169" fontId="20" fillId="0" borderId="0" xfId="0" applyNumberFormat="1" applyFont="1" applyFill="1" applyAlignment="1">
      <alignment horizontal="center"/>
    </xf>
    <xf numFmtId="168" fontId="5" fillId="10" borderId="3" xfId="4" applyNumberFormat="1" applyFont="1" applyFill="1" applyBorder="1"/>
    <xf numFmtId="165" fontId="5" fillId="10" borderId="5" xfId="3" applyNumberFormat="1" applyFont="1" applyFill="1" applyBorder="1" applyAlignment="1">
      <alignment horizontal="center"/>
    </xf>
    <xf numFmtId="165" fontId="5" fillId="10" borderId="3" xfId="3" applyNumberFormat="1" applyFont="1" applyFill="1" applyBorder="1" applyAlignment="1">
      <alignment horizontal="center"/>
    </xf>
    <xf numFmtId="165" fontId="19" fillId="10" borderId="3" xfId="3" applyNumberFormat="1" applyFont="1" applyFill="1" applyBorder="1" applyAlignment="1">
      <alignment horizontal="center"/>
    </xf>
    <xf numFmtId="165" fontId="9" fillId="10" borderId="3" xfId="3" applyNumberFormat="1" applyFont="1" applyFill="1" applyBorder="1" applyAlignment="1">
      <alignment horizontal="center"/>
    </xf>
    <xf numFmtId="166" fontId="6" fillId="10" borderId="3" xfId="3" applyNumberFormat="1" applyFont="1" applyFill="1" applyBorder="1" applyAlignment="1">
      <alignment horizontal="center"/>
    </xf>
    <xf numFmtId="165" fontId="5" fillId="10" borderId="3" xfId="4" applyNumberFormat="1" applyFont="1" applyFill="1" applyBorder="1" applyAlignment="1">
      <alignment horizontal="center"/>
    </xf>
    <xf numFmtId="167" fontId="18" fillId="10" borderId="3" xfId="3" applyNumberFormat="1" applyFont="1" applyFill="1" applyBorder="1" applyAlignment="1">
      <alignment horizontal="center"/>
    </xf>
    <xf numFmtId="0" fontId="23" fillId="0" borderId="0" xfId="4" applyFont="1" applyFill="1" applyAlignment="1">
      <alignment horizontal="center" vertical="center"/>
    </xf>
    <xf numFmtId="0" fontId="23" fillId="4" borderId="0" xfId="4" applyFont="1" applyFill="1" applyAlignment="1">
      <alignment horizontal="center" vertical="center"/>
    </xf>
    <xf numFmtId="1" fontId="12" fillId="0" borderId="0" xfId="3" applyNumberFormat="1" applyFont="1" applyFill="1" applyAlignment="1">
      <alignment horizontal="center" vertical="center"/>
    </xf>
    <xf numFmtId="0" fontId="3" fillId="0" borderId="0" xfId="3" applyFill="1"/>
    <xf numFmtId="1" fontId="13" fillId="2" borderId="2" xfId="3" applyNumberFormat="1" applyFont="1" applyFill="1" applyBorder="1" applyAlignment="1">
      <alignment horizontal="center" vertical="center"/>
    </xf>
    <xf numFmtId="1" fontId="13" fillId="2" borderId="1" xfId="3" applyNumberFormat="1" applyFont="1" applyFill="1" applyBorder="1" applyAlignment="1">
      <alignment horizontal="center" vertical="center"/>
    </xf>
    <xf numFmtId="1" fontId="14" fillId="0" borderId="6" xfId="3" applyNumberFormat="1" applyFont="1" applyFill="1" applyBorder="1" applyAlignment="1">
      <alignment horizontal="center" vertical="center"/>
    </xf>
    <xf numFmtId="165" fontId="11" fillId="0" borderId="5" xfId="3" applyNumberFormat="1" applyFont="1" applyFill="1" applyBorder="1" applyAlignment="1">
      <alignment horizontal="center"/>
    </xf>
    <xf numFmtId="165" fontId="9" fillId="7" borderId="3" xfId="3" applyNumberFormat="1" applyFont="1" applyFill="1" applyBorder="1" applyAlignment="1">
      <alignment horizontal="center"/>
    </xf>
    <xf numFmtId="168" fontId="5" fillId="0" borderId="3" xfId="3" applyNumberFormat="1" applyFont="1" applyFill="1" applyBorder="1"/>
    <xf numFmtId="165" fontId="18" fillId="5" borderId="5" xfId="3" applyNumberFormat="1" applyFont="1" applyFill="1" applyBorder="1" applyAlignment="1">
      <alignment horizontal="center"/>
    </xf>
    <xf numFmtId="1" fontId="14" fillId="0" borderId="7" xfId="3" applyNumberFormat="1" applyFont="1" applyFill="1" applyBorder="1" applyAlignment="1">
      <alignment horizontal="center" vertical="center"/>
    </xf>
    <xf numFmtId="167" fontId="5" fillId="0" borderId="3" xfId="3" applyNumberFormat="1" applyFont="1" applyFill="1" applyBorder="1" applyAlignment="1">
      <alignment horizontal="center"/>
    </xf>
    <xf numFmtId="0" fontId="3" fillId="0" borderId="0" xfId="0" applyFont="1"/>
    <xf numFmtId="0" fontId="27" fillId="0" borderId="0" xfId="3" applyFont="1" applyFill="1" applyAlignment="1">
      <alignment horizontal="center"/>
    </xf>
    <xf numFmtId="166" fontId="18" fillId="0" borderId="3" xfId="3" applyNumberFormat="1" applyFont="1" applyFill="1" applyBorder="1" applyAlignment="1">
      <alignment horizontal="center"/>
    </xf>
    <xf numFmtId="166" fontId="18" fillId="0" borderId="1" xfId="3" applyNumberFormat="1" applyFont="1" applyFill="1" applyBorder="1" applyAlignment="1">
      <alignment horizontal="center"/>
    </xf>
    <xf numFmtId="166" fontId="29" fillId="0" borderId="3" xfId="3" applyNumberFormat="1" applyFont="1" applyFill="1" applyBorder="1" applyAlignment="1">
      <alignment horizontal="center"/>
    </xf>
    <xf numFmtId="0" fontId="28" fillId="5" borderId="0" xfId="3" applyFont="1" applyFill="1" applyBorder="1" applyAlignment="1">
      <alignment horizontal="center"/>
    </xf>
    <xf numFmtId="166" fontId="18" fillId="12" borderId="1" xfId="3" applyNumberFormat="1" applyFont="1" applyFill="1" applyBorder="1" applyAlignment="1">
      <alignment horizontal="center"/>
    </xf>
    <xf numFmtId="166" fontId="33" fillId="0" borderId="3" xfId="3" applyNumberFormat="1" applyFont="1" applyFill="1" applyBorder="1" applyAlignment="1">
      <alignment horizontal="center"/>
    </xf>
    <xf numFmtId="166" fontId="29" fillId="0" borderId="1" xfId="3" applyNumberFormat="1" applyFont="1" applyFill="1" applyBorder="1" applyAlignment="1">
      <alignment horizontal="center"/>
    </xf>
    <xf numFmtId="167" fontId="5" fillId="0" borderId="1" xfId="3" applyNumberFormat="1" applyFont="1" applyFill="1" applyBorder="1" applyAlignment="1">
      <alignment horizontal="center"/>
    </xf>
    <xf numFmtId="166" fontId="19" fillId="0" borderId="3" xfId="3" applyNumberFormat="1" applyFont="1" applyFill="1" applyBorder="1" applyAlignment="1">
      <alignment horizontal="center"/>
    </xf>
    <xf numFmtId="166" fontId="19" fillId="5" borderId="3" xfId="3" applyNumberFormat="1" applyFont="1" applyFill="1" applyBorder="1" applyAlignment="1">
      <alignment horizontal="center"/>
    </xf>
    <xf numFmtId="167" fontId="6" fillId="0" borderId="3" xfId="3" applyNumberFormat="1" applyFont="1" applyFill="1" applyBorder="1" applyAlignment="1">
      <alignment horizontal="center"/>
    </xf>
    <xf numFmtId="167" fontId="4" fillId="5" borderId="3" xfId="3" applyNumberFormat="1" applyFont="1" applyFill="1" applyBorder="1" applyAlignment="1">
      <alignment horizontal="center"/>
    </xf>
    <xf numFmtId="167" fontId="6" fillId="5" borderId="3" xfId="3" applyNumberFormat="1" applyFont="1" applyFill="1" applyBorder="1" applyAlignment="1">
      <alignment horizontal="center"/>
    </xf>
    <xf numFmtId="1" fontId="14" fillId="0" borderId="2" xfId="3" applyNumberFormat="1" applyFont="1" applyFill="1" applyBorder="1" applyAlignment="1">
      <alignment horizontal="center" vertical="center"/>
    </xf>
    <xf numFmtId="1" fontId="14" fillId="0" borderId="3" xfId="3" applyNumberFormat="1" applyFont="1" applyFill="1" applyBorder="1" applyAlignment="1">
      <alignment horizontal="center" vertical="center"/>
    </xf>
    <xf numFmtId="1" fontId="14" fillId="0" borderId="7" xfId="3" applyNumberFormat="1" applyFont="1" applyFill="1" applyBorder="1" applyAlignment="1">
      <alignment horizontal="center" vertical="center"/>
    </xf>
    <xf numFmtId="0" fontId="27" fillId="5" borderId="5" xfId="3" applyFont="1" applyFill="1" applyBorder="1" applyAlignment="1">
      <alignment horizontal="center"/>
    </xf>
    <xf numFmtId="0" fontId="27" fillId="5" borderId="0" xfId="3" applyFont="1" applyFill="1" applyAlignment="1">
      <alignment horizontal="center"/>
    </xf>
    <xf numFmtId="0" fontId="28" fillId="5" borderId="6" xfId="3" applyFont="1" applyFill="1" applyBorder="1" applyAlignment="1">
      <alignment horizontal="center"/>
    </xf>
    <xf numFmtId="0" fontId="28" fillId="5" borderId="4" xfId="3" applyFont="1" applyFill="1" applyBorder="1" applyAlignment="1">
      <alignment horizontal="center"/>
    </xf>
    <xf numFmtId="0" fontId="27" fillId="0" borderId="5" xfId="3" applyFont="1" applyFill="1" applyBorder="1" applyAlignment="1">
      <alignment horizontal="center"/>
    </xf>
    <xf numFmtId="0" fontId="27" fillId="0" borderId="0" xfId="3" applyFont="1" applyFill="1" applyAlignment="1">
      <alignment horizontal="center"/>
    </xf>
    <xf numFmtId="0" fontId="27" fillId="0" borderId="0" xfId="3" applyFont="1" applyFill="1" applyBorder="1" applyAlignment="1">
      <alignment horizontal="center"/>
    </xf>
    <xf numFmtId="0" fontId="34" fillId="11" borderId="6" xfId="3" applyFont="1" applyFill="1" applyBorder="1" applyAlignment="1">
      <alignment horizontal="center"/>
    </xf>
    <xf numFmtId="0" fontId="34" fillId="11" borderId="4" xfId="3" applyFont="1" applyFill="1" applyBorder="1" applyAlignment="1">
      <alignment horizontal="center"/>
    </xf>
    <xf numFmtId="0" fontId="36" fillId="11" borderId="8" xfId="0" applyFont="1" applyFill="1" applyBorder="1" applyAlignment="1">
      <alignment horizontal="center"/>
    </xf>
    <xf numFmtId="14" fontId="31" fillId="4" borderId="6" xfId="3" applyNumberFormat="1" applyFont="1" applyFill="1" applyBorder="1" applyAlignment="1">
      <alignment horizontal="center"/>
    </xf>
    <xf numFmtId="0" fontId="32" fillId="4" borderId="4" xfId="0" applyFont="1" applyFill="1" applyBorder="1" applyAlignment="1">
      <alignment horizontal="center"/>
    </xf>
    <xf numFmtId="0" fontId="32" fillId="4" borderId="8" xfId="0" applyFont="1" applyFill="1" applyBorder="1" applyAlignment="1">
      <alignment horizontal="center"/>
    </xf>
    <xf numFmtId="0" fontId="2" fillId="11" borderId="6" xfId="3" applyFont="1" applyFill="1" applyBorder="1" applyAlignment="1">
      <alignment horizontal="center"/>
    </xf>
    <xf numFmtId="0" fontId="2" fillId="11" borderId="4" xfId="3" applyFont="1" applyFill="1" applyBorder="1" applyAlignment="1">
      <alignment horizontal="center"/>
    </xf>
    <xf numFmtId="0" fontId="2" fillId="5" borderId="9" xfId="3" applyFont="1" applyFill="1" applyBorder="1" applyAlignment="1">
      <alignment horizontal="center"/>
    </xf>
    <xf numFmtId="0" fontId="0" fillId="0" borderId="9" xfId="0" applyBorder="1" applyAlignment="1"/>
  </cellXfs>
  <cellStyles count="9">
    <cellStyle name="Currency 2" xfId="1"/>
    <cellStyle name="Currency 3" xfId="2"/>
    <cellStyle name="Normal" xfId="0" builtinId="0"/>
    <cellStyle name="Normal 2" xfId="3"/>
    <cellStyle name="Normal 2 2" xfId="4"/>
    <cellStyle name="Normal 2 2 2" xfId="5"/>
    <cellStyle name="Normal 2 3" xfId="6"/>
    <cellStyle name="Normal 2 4" xfId="7"/>
    <cellStyle name="Normal 3" xfId="8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78"/>
  <sheetViews>
    <sheetView workbookViewId="0">
      <selection activeCell="C6" sqref="C6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5"/>
      <c r="C1" s="106"/>
      <c r="D1" s="106"/>
      <c r="E1" s="106"/>
      <c r="F1" s="106"/>
      <c r="G1" s="106"/>
      <c r="H1" s="106"/>
      <c r="I1" s="106"/>
      <c r="J1" s="106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0">
        <v>1</v>
      </c>
      <c r="B4" s="81">
        <v>43044</v>
      </c>
      <c r="C4" s="20">
        <v>500</v>
      </c>
      <c r="D4" s="17">
        <f>C4+(C4*-0.0353)</f>
        <v>482.35</v>
      </c>
      <c r="E4" s="17">
        <f>C4/3000</f>
        <v>0.16666666666666666</v>
      </c>
      <c r="F4" s="97">
        <f>(D4-C4)/E4</f>
        <v>-105.89999999999986</v>
      </c>
      <c r="G4" s="18"/>
      <c r="H4" s="18"/>
      <c r="I4" s="19">
        <f>E4*50/C4</f>
        <v>1.6666666666666663E-2</v>
      </c>
      <c r="J4" s="92">
        <f>(D4-C4)/C4</f>
        <v>-3.5299999999999956E-2</v>
      </c>
    </row>
    <row r="5" spans="1:16">
      <c r="A5" s="101"/>
      <c r="B5" s="81">
        <f>B4+7</f>
        <v>43051</v>
      </c>
      <c r="C5" s="17">
        <f>D4+G4-H4</f>
        <v>482.35</v>
      </c>
      <c r="D5" s="17">
        <f>C5+(C5*-0.1562)</f>
        <v>407.00693000000001</v>
      </c>
      <c r="E5" s="17">
        <f>C5/3000</f>
        <v>0.16078333333333333</v>
      </c>
      <c r="F5" s="99">
        <f>(D5-C5)/E5</f>
        <v>-468.60000000000008</v>
      </c>
      <c r="G5" s="18"/>
      <c r="H5" s="18"/>
      <c r="I5" s="19">
        <f>E5*50/C5</f>
        <v>1.6666666666666666E-2</v>
      </c>
      <c r="J5" s="96">
        <f>(D5-C4)/C4</f>
        <v>-0.18598613999999997</v>
      </c>
    </row>
    <row r="6" spans="1:16" ht="14.5">
      <c r="A6" s="101"/>
      <c r="B6" s="81">
        <f>B5+7</f>
        <v>43058</v>
      </c>
      <c r="C6" s="32">
        <f>D5+G5-H5</f>
        <v>407.00693000000001</v>
      </c>
      <c r="D6" s="17">
        <f>C6+(C6*0.03)</f>
        <v>419.21713790000001</v>
      </c>
      <c r="E6" s="17">
        <f>C6/2500</f>
        <v>0.16280277200000001</v>
      </c>
      <c r="F6" s="84">
        <f>(D6-C6)/E6</f>
        <v>75</v>
      </c>
      <c r="G6" s="18"/>
      <c r="H6" s="18"/>
      <c r="I6" s="19">
        <f>E6*50/C6</f>
        <v>0.02</v>
      </c>
      <c r="J6" s="92"/>
    </row>
    <row r="7" spans="1:16" ht="13.5" thickBot="1">
      <c r="A7" s="102"/>
      <c r="B7" s="81">
        <f>B6+7</f>
        <v>43065</v>
      </c>
      <c r="C7" s="20">
        <f>D6+G6-H6</f>
        <v>419.21713790000001</v>
      </c>
      <c r="D7" s="17">
        <f>C7+(C7*0.03)</f>
        <v>431.79365203700002</v>
      </c>
      <c r="E7" s="17">
        <f>C7/2500</f>
        <v>0.16768685516000001</v>
      </c>
      <c r="F7" s="84">
        <f>(D7-C7)/E7</f>
        <v>75.000000000000014</v>
      </c>
      <c r="G7" s="18"/>
      <c r="H7" s="18"/>
      <c r="I7" s="19">
        <f>E7*50/C7</f>
        <v>0.02</v>
      </c>
      <c r="J7" s="92"/>
      <c r="K7" s="107"/>
      <c r="L7" s="108"/>
      <c r="M7" s="108"/>
      <c r="N7" s="108"/>
      <c r="O7" s="108"/>
      <c r="P7" s="108"/>
    </row>
    <row r="8" spans="1:16" ht="13" thickBot="1">
      <c r="A8" s="78"/>
      <c r="B8" s="13"/>
      <c r="C8" s="22"/>
      <c r="D8" s="23"/>
      <c r="E8" s="23"/>
      <c r="F8" s="94"/>
      <c r="G8" s="23"/>
      <c r="H8" s="10"/>
      <c r="I8" s="24"/>
      <c r="J8" s="93"/>
    </row>
    <row r="9" spans="1:16">
      <c r="A9" s="100">
        <v>2</v>
      </c>
      <c r="B9" s="81">
        <f>B7+7</f>
        <v>43072</v>
      </c>
      <c r="C9" s="20">
        <f>D7+G7-H7</f>
        <v>431.79365203700002</v>
      </c>
      <c r="D9" s="17">
        <f>C9+(C9*0.03)</f>
        <v>444.74746159811002</v>
      </c>
      <c r="E9" s="17">
        <f>C9/2500</f>
        <v>0.17271746081479999</v>
      </c>
      <c r="F9" s="84">
        <f>(D9-C9)/E9</f>
        <v>75.000000000000043</v>
      </c>
      <c r="G9" s="18"/>
      <c r="H9" s="18"/>
      <c r="I9" s="19">
        <f>E9*50/C9</f>
        <v>0.02</v>
      </c>
      <c r="J9" s="92"/>
    </row>
    <row r="10" spans="1:16">
      <c r="A10" s="101"/>
      <c r="B10" s="81">
        <f>B9+7</f>
        <v>43079</v>
      </c>
      <c r="C10" s="20">
        <f>D9+G9-H9</f>
        <v>444.74746159811002</v>
      </c>
      <c r="D10" s="17">
        <f>C10+(C10*0.03)</f>
        <v>458.0898854460533</v>
      </c>
      <c r="E10" s="17">
        <f>C10/2500</f>
        <v>0.177898984639244</v>
      </c>
      <c r="F10" s="84">
        <f>(D10-C10)/E10</f>
        <v>74.999999999999886</v>
      </c>
      <c r="G10" s="18"/>
      <c r="H10" s="18"/>
      <c r="I10" s="19">
        <f>E10*50/C10</f>
        <v>1.9999999999999997E-2</v>
      </c>
      <c r="J10" s="92"/>
    </row>
    <row r="11" spans="1:16">
      <c r="A11" s="101"/>
      <c r="B11" s="81">
        <f>B10+7</f>
        <v>43086</v>
      </c>
      <c r="C11" s="20">
        <f>D10+G10-H10</f>
        <v>458.0898854460533</v>
      </c>
      <c r="D11" s="17">
        <f>C11+(C11*0.03)</f>
        <v>471.83258200943487</v>
      </c>
      <c r="E11" s="17">
        <f>C11/2500</f>
        <v>0.18323595417842131</v>
      </c>
      <c r="F11" s="84">
        <f>(D11-C11)/E11</f>
        <v>74.999999999999858</v>
      </c>
      <c r="G11" s="18"/>
      <c r="H11" s="18"/>
      <c r="I11" s="19">
        <f>E11*50/C11</f>
        <v>0.02</v>
      </c>
      <c r="J11" s="92"/>
    </row>
    <row r="12" spans="1:16" ht="13.5" thickBot="1">
      <c r="A12" s="102"/>
      <c r="B12" s="81">
        <f>B11+7</f>
        <v>43093</v>
      </c>
      <c r="C12" s="20">
        <f>D11+G11-H11</f>
        <v>471.83258200943487</v>
      </c>
      <c r="D12" s="17">
        <f>C12+(C12*0.03)</f>
        <v>485.98755946971789</v>
      </c>
      <c r="E12" s="17">
        <f>C12/2500</f>
        <v>0.18873303280377396</v>
      </c>
      <c r="F12" s="84">
        <f>(D12-C12)/E12</f>
        <v>74.999999999999858</v>
      </c>
      <c r="G12" s="18"/>
      <c r="H12" s="18"/>
      <c r="I12" s="19">
        <f>E12*50/C12</f>
        <v>0.02</v>
      </c>
      <c r="J12" s="92"/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94"/>
      <c r="G13" s="23"/>
      <c r="H13" s="10"/>
      <c r="I13" s="24"/>
      <c r="J13" s="88"/>
    </row>
    <row r="14" spans="1:16">
      <c r="A14" s="100">
        <v>3</v>
      </c>
      <c r="B14" s="81">
        <f>B12+7</f>
        <v>43100</v>
      </c>
      <c r="C14" s="20">
        <f>D12+G12-H12</f>
        <v>485.98755946971789</v>
      </c>
      <c r="D14" s="17">
        <f>C14+(C14*0.03)</f>
        <v>500.56718625380944</v>
      </c>
      <c r="E14" s="17">
        <f>C14/2500</f>
        <v>0.19439502378788714</v>
      </c>
      <c r="F14" s="84">
        <f>(D14-C14)/E14</f>
        <v>75.000000000000043</v>
      </c>
      <c r="G14" s="18"/>
      <c r="H14" s="18"/>
      <c r="I14" s="19">
        <f>E14*50/C14</f>
        <v>1.9999999999999997E-2</v>
      </c>
      <c r="J14" s="92"/>
    </row>
    <row r="15" spans="1:16">
      <c r="A15" s="101"/>
      <c r="B15" s="81">
        <f>B14+7</f>
        <v>43107</v>
      </c>
      <c r="C15" s="20">
        <f>D14+G14-H14</f>
        <v>500.56718625380944</v>
      </c>
      <c r="D15" s="17">
        <f>C15+(C15*0.03)</f>
        <v>515.58420184142369</v>
      </c>
      <c r="E15" s="17">
        <f>C15/2500</f>
        <v>0.20022687450152377</v>
      </c>
      <c r="F15" s="84">
        <f>(D15-C15)/E15</f>
        <v>74.999999999999858</v>
      </c>
      <c r="G15" s="18"/>
      <c r="H15" s="18"/>
      <c r="I15" s="19">
        <f>E15*50/C15</f>
        <v>1.9999999999999997E-2</v>
      </c>
      <c r="J15" s="92"/>
    </row>
    <row r="16" spans="1:16">
      <c r="A16" s="101"/>
      <c r="B16" s="81">
        <f>B15+7</f>
        <v>43114</v>
      </c>
      <c r="C16" s="20">
        <f>D15+G15-H15</f>
        <v>515.58420184142369</v>
      </c>
      <c r="D16" s="17">
        <f>C16+(C16*0.03)</f>
        <v>531.05172789666642</v>
      </c>
      <c r="E16" s="17">
        <f>C16/2500</f>
        <v>0.20623368073656947</v>
      </c>
      <c r="F16" s="84">
        <f>(D16-C16)/E16</f>
        <v>75.000000000000085</v>
      </c>
      <c r="G16" s="18"/>
      <c r="H16" s="18"/>
      <c r="I16" s="19">
        <f>E16*50/C16</f>
        <v>0.02</v>
      </c>
      <c r="J16" s="95"/>
    </row>
    <row r="17" spans="1:16" ht="13.5" thickBot="1">
      <c r="A17" s="102"/>
      <c r="B17" s="81">
        <f>B16+7</f>
        <v>43121</v>
      </c>
      <c r="C17" s="20">
        <f>D16+G16-H16</f>
        <v>531.05172789666642</v>
      </c>
      <c r="D17" s="17">
        <f>C17+(C17*0.03)</f>
        <v>546.98327973356641</v>
      </c>
      <c r="E17" s="17">
        <f>C17/2500</f>
        <v>0.21242069115866657</v>
      </c>
      <c r="F17" s="84">
        <f>(D17-C17)/E17</f>
        <v>74.999999999999957</v>
      </c>
      <c r="G17" s="18"/>
      <c r="H17" s="80">
        <f>(D17-C4)*0.3</f>
        <v>14.094983920069922</v>
      </c>
      <c r="I17" s="19">
        <f>E17*50/C17</f>
        <v>0.02</v>
      </c>
      <c r="J17" s="87"/>
      <c r="K17" s="103" t="s">
        <v>45</v>
      </c>
      <c r="L17" s="104"/>
      <c r="M17" s="104"/>
      <c r="N17" s="104"/>
      <c r="O17" s="104"/>
      <c r="P17" s="104"/>
    </row>
    <row r="18" spans="1:16" ht="13" thickBot="1">
      <c r="A18" s="78"/>
      <c r="B18" s="13"/>
      <c r="C18" s="22"/>
      <c r="D18" s="23"/>
      <c r="E18" s="23"/>
      <c r="F18" s="94"/>
      <c r="G18" s="23"/>
      <c r="H18" s="10"/>
      <c r="I18" s="24"/>
      <c r="J18" s="88"/>
    </row>
    <row r="19" spans="1:16">
      <c r="A19" s="100">
        <v>4</v>
      </c>
      <c r="B19" s="81">
        <f>B17+7</f>
        <v>43128</v>
      </c>
      <c r="C19" s="20">
        <f>D17+G17-H17</f>
        <v>532.88829581349648</v>
      </c>
      <c r="D19" s="17">
        <f>C19+(C19*0.03)</f>
        <v>548.87494468790135</v>
      </c>
      <c r="E19" s="17">
        <f>C19/2500</f>
        <v>0.21315531832539861</v>
      </c>
      <c r="F19" s="84">
        <f>(D19-C19)/E19</f>
        <v>74.999999999999858</v>
      </c>
      <c r="G19" s="18"/>
      <c r="H19" s="18"/>
      <c r="I19" s="19">
        <f>E19*50/C19</f>
        <v>0.02</v>
      </c>
      <c r="J19" s="87"/>
    </row>
    <row r="20" spans="1:16">
      <c r="A20" s="101"/>
      <c r="B20" s="81">
        <f>B19+7</f>
        <v>43135</v>
      </c>
      <c r="C20" s="20">
        <f>D19+G19-H19</f>
        <v>548.87494468790135</v>
      </c>
      <c r="D20" s="17">
        <f>C20+(C20*0.03)</f>
        <v>565.34119302853844</v>
      </c>
      <c r="E20" s="17">
        <f>C20/2500</f>
        <v>0.21954997787516053</v>
      </c>
      <c r="F20" s="84">
        <f>(D20-C20)/E20</f>
        <v>75.000000000000242</v>
      </c>
      <c r="G20" s="18"/>
      <c r="H20" s="18"/>
      <c r="I20" s="19">
        <f>E20*50/C20</f>
        <v>0.02</v>
      </c>
      <c r="J20" s="87"/>
    </row>
    <row r="21" spans="1:16">
      <c r="A21" s="101"/>
      <c r="B21" s="81">
        <f>B20+7</f>
        <v>43142</v>
      </c>
      <c r="C21" s="20">
        <f>D20+G20-H20</f>
        <v>565.34119302853844</v>
      </c>
      <c r="D21" s="17">
        <f>C21+(C21*0.03)</f>
        <v>582.30142881939457</v>
      </c>
      <c r="E21" s="17">
        <f>C21/2500</f>
        <v>0.22613647721141539</v>
      </c>
      <c r="F21" s="84">
        <f>(D21-C21)/E21</f>
        <v>74.999999999999901</v>
      </c>
      <c r="G21" s="18"/>
      <c r="H21" s="18"/>
      <c r="I21" s="19">
        <f>E21*50/C21</f>
        <v>0.02</v>
      </c>
      <c r="J21" s="87"/>
    </row>
    <row r="22" spans="1:16" ht="13.5" thickBot="1">
      <c r="A22" s="102"/>
      <c r="B22" s="81">
        <f>B21+7</f>
        <v>43149</v>
      </c>
      <c r="C22" s="20">
        <f>D21+G21-H21</f>
        <v>582.30142881939457</v>
      </c>
      <c r="D22" s="17">
        <f>C22+(C22*0.03)</f>
        <v>599.77047168397644</v>
      </c>
      <c r="E22" s="17">
        <f>C22/2500</f>
        <v>0.23292057152775783</v>
      </c>
      <c r="F22" s="84">
        <f>(D22-C22)/E22</f>
        <v>75.000000000000128</v>
      </c>
      <c r="G22" s="18"/>
      <c r="H22" s="18"/>
      <c r="I22" s="19">
        <f>E22*50/C22</f>
        <v>0.02</v>
      </c>
      <c r="J22" s="87"/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0">
        <v>5</v>
      </c>
      <c r="B24" s="81">
        <f>B22+7</f>
        <v>43156</v>
      </c>
      <c r="C24" s="20">
        <f>D22+G22-H22</f>
        <v>599.77047168397644</v>
      </c>
      <c r="D24" s="17">
        <f>C24+(C24*0.03)</f>
        <v>617.76358583449576</v>
      </c>
      <c r="E24" s="17">
        <f>C24/2500</f>
        <v>0.23990818867359057</v>
      </c>
      <c r="F24" s="28">
        <f>(D24-C24)/E24</f>
        <v>75.000000000000114</v>
      </c>
      <c r="G24" s="18"/>
      <c r="H24" s="18"/>
      <c r="I24" s="19">
        <f>E24*50/C24</f>
        <v>0.02</v>
      </c>
      <c r="J24" s="87"/>
    </row>
    <row r="25" spans="1:16">
      <c r="A25" s="101"/>
      <c r="B25" s="81">
        <f>B24+7</f>
        <v>43163</v>
      </c>
      <c r="C25" s="20">
        <f>D24+G24-H24</f>
        <v>617.76358583449576</v>
      </c>
      <c r="D25" s="17">
        <f>C25+(C25*0.03)</f>
        <v>636.29649340953063</v>
      </c>
      <c r="E25" s="17">
        <f>C25/2500</f>
        <v>0.24710543433379831</v>
      </c>
      <c r="F25" s="28">
        <f>(D25-C25)/E25</f>
        <v>74.999999999999986</v>
      </c>
      <c r="G25" s="18"/>
      <c r="H25" s="18"/>
      <c r="I25" s="19">
        <f>E25*50/C25</f>
        <v>0.02</v>
      </c>
      <c r="J25" s="87"/>
    </row>
    <row r="26" spans="1:16">
      <c r="A26" s="101"/>
      <c r="B26" s="81">
        <f>B25+7</f>
        <v>43170</v>
      </c>
      <c r="C26" s="20">
        <f>D25+G25-H25</f>
        <v>636.29649340953063</v>
      </c>
      <c r="D26" s="17">
        <f>C26+(C26*0.03)</f>
        <v>655.38538821181658</v>
      </c>
      <c r="E26" s="17">
        <f>C26/2500</f>
        <v>0.25451859736381227</v>
      </c>
      <c r="F26" s="28">
        <f>(D26-C26)/E26</f>
        <v>75.000000000000114</v>
      </c>
      <c r="G26" s="18"/>
      <c r="H26" s="18"/>
      <c r="I26" s="19">
        <f>E26*50/C26</f>
        <v>0.02</v>
      </c>
      <c r="J26" s="87"/>
    </row>
    <row r="27" spans="1:16" ht="13.5" thickBot="1">
      <c r="A27" s="102"/>
      <c r="B27" s="81">
        <f>B26+7</f>
        <v>43177</v>
      </c>
      <c r="C27" s="20">
        <f>D26+G26-H26</f>
        <v>655.38538821181658</v>
      </c>
      <c r="D27" s="17">
        <f>C27+(C27*0.03)</f>
        <v>675.04694985817105</v>
      </c>
      <c r="E27" s="17">
        <f>C27/2500</f>
        <v>0.26215415528472663</v>
      </c>
      <c r="F27" s="28">
        <f>(D27-C27)/E27</f>
        <v>74.999999999999901</v>
      </c>
      <c r="G27" s="18"/>
      <c r="H27" s="18"/>
      <c r="I27" s="19">
        <f>E27*50/C27</f>
        <v>0.02</v>
      </c>
      <c r="J27" s="87"/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0">
        <v>6</v>
      </c>
      <c r="B29" s="81">
        <f>B27+7</f>
        <v>43184</v>
      </c>
      <c r="C29" s="20">
        <f>D27+G27-H27</f>
        <v>675.04694985817105</v>
      </c>
      <c r="D29" s="17">
        <f>C29+(C29*0.03)</f>
        <v>695.29835835391623</v>
      </c>
      <c r="E29" s="17">
        <f>C29/2500</f>
        <v>0.27001877994326839</v>
      </c>
      <c r="F29" s="28">
        <f>(D29-C29)/E29</f>
        <v>75.000000000000199</v>
      </c>
      <c r="G29" s="18"/>
      <c r="H29" s="18"/>
      <c r="I29" s="19">
        <f>E29*50/C29</f>
        <v>1.9999999999999997E-2</v>
      </c>
      <c r="J29" s="87"/>
    </row>
    <row r="30" spans="1:16">
      <c r="A30" s="101"/>
      <c r="B30" s="81">
        <f>B29+7</f>
        <v>43191</v>
      </c>
      <c r="C30" s="20">
        <f>D29+G29-H29</f>
        <v>695.29835835391623</v>
      </c>
      <c r="D30" s="17">
        <f>C30+(C30*0.03)</f>
        <v>716.15730910453374</v>
      </c>
      <c r="E30" s="17">
        <f>C30/2500</f>
        <v>0.27811934334156652</v>
      </c>
      <c r="F30" s="28">
        <f>(D30-C30)/E30</f>
        <v>75.000000000000071</v>
      </c>
      <c r="G30" s="18"/>
      <c r="H30" s="18"/>
      <c r="I30" s="19">
        <f>E30*50/C30</f>
        <v>2.0000000000000004E-2</v>
      </c>
      <c r="J30" s="87"/>
    </row>
    <row r="31" spans="1:16">
      <c r="A31" s="101"/>
      <c r="B31" s="81">
        <f>B30+7</f>
        <v>43198</v>
      </c>
      <c r="C31" s="20">
        <f>D30+G30-H30</f>
        <v>716.15730910453374</v>
      </c>
      <c r="D31" s="17">
        <f>C31+(C31*0.03)</f>
        <v>737.6420283776697</v>
      </c>
      <c r="E31" s="17">
        <f>C31/2500</f>
        <v>0.28646292364181347</v>
      </c>
      <c r="F31" s="28">
        <f>(D31-C31)/E31</f>
        <v>74.999999999999844</v>
      </c>
      <c r="G31" s="18"/>
      <c r="H31" s="18"/>
      <c r="I31" s="19">
        <f>E31*50/C31</f>
        <v>0.02</v>
      </c>
      <c r="J31" s="87"/>
    </row>
    <row r="32" spans="1:16" ht="13.5" thickBot="1">
      <c r="A32" s="102"/>
      <c r="B32" s="81">
        <f>B31+7</f>
        <v>43205</v>
      </c>
      <c r="C32" s="20">
        <f>D31+G31-H31</f>
        <v>737.6420283776697</v>
      </c>
      <c r="D32" s="17">
        <f>C32+(C32*0.03)</f>
        <v>759.77128922899976</v>
      </c>
      <c r="E32" s="17">
        <f>C32/2500</f>
        <v>0.29505681135106787</v>
      </c>
      <c r="F32" s="28">
        <f>(D32-C32)/E32</f>
        <v>74.999999999999901</v>
      </c>
      <c r="G32" s="18"/>
      <c r="H32" s="80">
        <f>(D32-C19)*0.35</f>
        <v>79.409047695426139</v>
      </c>
      <c r="I32" s="19">
        <f>E32*50/C32</f>
        <v>0.02</v>
      </c>
      <c r="J32" s="87"/>
      <c r="K32" s="103" t="s">
        <v>46</v>
      </c>
      <c r="L32" s="104"/>
      <c r="M32" s="104"/>
      <c r="N32" s="104"/>
      <c r="O32" s="104"/>
      <c r="P32" s="104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0">
        <v>7</v>
      </c>
      <c r="B34" s="81">
        <f>B32+7</f>
        <v>43212</v>
      </c>
      <c r="C34" s="20">
        <f>D32+G32-H32</f>
        <v>680.36224153357364</v>
      </c>
      <c r="D34" s="17">
        <f>C34+(C34*0.03)</f>
        <v>700.77310877958087</v>
      </c>
      <c r="E34" s="17">
        <f>C34/2500</f>
        <v>0.27214489661342944</v>
      </c>
      <c r="F34" s="28">
        <f>(D34-C34)/E34</f>
        <v>75.000000000000071</v>
      </c>
      <c r="G34" s="18"/>
      <c r="H34" s="18"/>
      <c r="I34" s="19">
        <f>E34*50/C34</f>
        <v>0.02</v>
      </c>
      <c r="J34" s="87"/>
    </row>
    <row r="35" spans="1:16">
      <c r="A35" s="101"/>
      <c r="B35" s="81">
        <f>B34+7</f>
        <v>43219</v>
      </c>
      <c r="C35" s="20">
        <f>D34+G34-H34</f>
        <v>700.77310877958087</v>
      </c>
      <c r="D35" s="17">
        <f>C35+(C35*0.03)</f>
        <v>721.79630204296825</v>
      </c>
      <c r="E35" s="17">
        <f>C35/2500</f>
        <v>0.28030924351183234</v>
      </c>
      <c r="F35" s="28">
        <f>(D35-C35)/E35</f>
        <v>74.999999999999858</v>
      </c>
      <c r="G35" s="18"/>
      <c r="H35" s="18"/>
      <c r="I35" s="19">
        <f>E35*50/C35</f>
        <v>0.02</v>
      </c>
      <c r="J35" s="87"/>
    </row>
    <row r="36" spans="1:16">
      <c r="A36" s="101"/>
      <c r="B36" s="81">
        <f>B35+7</f>
        <v>43226</v>
      </c>
      <c r="C36" s="20">
        <f>D35+G35-H35</f>
        <v>721.79630204296825</v>
      </c>
      <c r="D36" s="17">
        <f>C36+(C36*0.03)</f>
        <v>743.45019110425733</v>
      </c>
      <c r="E36" s="17">
        <f>C36/2500</f>
        <v>0.2887185208171873</v>
      </c>
      <c r="F36" s="28">
        <f>(D36-C36)/E36</f>
        <v>75.000000000000114</v>
      </c>
      <c r="G36" s="18"/>
      <c r="H36" s="18"/>
      <c r="I36" s="19">
        <f>E36*50/C36</f>
        <v>0.02</v>
      </c>
      <c r="J36" s="87"/>
    </row>
    <row r="37" spans="1:16" ht="13.5" thickBot="1">
      <c r="A37" s="102"/>
      <c r="B37" s="81">
        <f>B36+7</f>
        <v>43233</v>
      </c>
      <c r="C37" s="20">
        <f>D36+G36-H36</f>
        <v>743.45019110425733</v>
      </c>
      <c r="D37" s="17">
        <f>C37+(C37*0.03)</f>
        <v>765.75369683738506</v>
      </c>
      <c r="E37" s="17">
        <f>C37/2500</f>
        <v>0.29738007644170295</v>
      </c>
      <c r="F37" s="28">
        <f>(D37-C37)/E37</f>
        <v>75.000000000000057</v>
      </c>
      <c r="G37" s="80"/>
      <c r="H37" s="80"/>
      <c r="I37" s="19">
        <f>E37*50/C37</f>
        <v>0.02</v>
      </c>
      <c r="J37" s="87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0">
        <v>8</v>
      </c>
      <c r="B39" s="81">
        <f>B37+7</f>
        <v>43240</v>
      </c>
      <c r="C39" s="20">
        <f>D37+G37-H37</f>
        <v>765.75369683738506</v>
      </c>
      <c r="D39" s="17">
        <f>C39+(C39*0.03)</f>
        <v>788.72630774250661</v>
      </c>
      <c r="E39" s="17">
        <f>C39/2500</f>
        <v>0.306301478734954</v>
      </c>
      <c r="F39" s="28">
        <f>(D39-C39)/E39</f>
        <v>74.999999999999972</v>
      </c>
      <c r="G39" s="18"/>
      <c r="H39" s="18"/>
      <c r="I39" s="19">
        <f>E39*50/C39</f>
        <v>1.9999999999999997E-2</v>
      </c>
      <c r="J39" s="87"/>
    </row>
    <row r="40" spans="1:16">
      <c r="A40" s="101"/>
      <c r="B40" s="81">
        <f>B39+7</f>
        <v>43247</v>
      </c>
      <c r="C40" s="20">
        <f>D39+G39-H39</f>
        <v>788.72630774250661</v>
      </c>
      <c r="D40" s="17">
        <f>C40+(C40*0.03)</f>
        <v>812.38809697478177</v>
      </c>
      <c r="E40" s="17">
        <f>C40/2500</f>
        <v>0.31549052309700265</v>
      </c>
      <c r="F40" s="28">
        <f>(D40-C40)/E40</f>
        <v>74.999999999999901</v>
      </c>
      <c r="G40" s="18"/>
      <c r="H40" s="18"/>
      <c r="I40" s="19">
        <f>E40*50/C40</f>
        <v>0.02</v>
      </c>
      <c r="J40" s="87"/>
    </row>
    <row r="41" spans="1:16">
      <c r="A41" s="101"/>
      <c r="B41" s="81">
        <f>B40+7</f>
        <v>43254</v>
      </c>
      <c r="C41" s="20">
        <f>D40+G40-H40</f>
        <v>812.38809697478177</v>
      </c>
      <c r="D41" s="17">
        <f>C41+(C41*0.03)</f>
        <v>836.75973988402518</v>
      </c>
      <c r="E41" s="17">
        <f>C41/2500</f>
        <v>0.32495523878991273</v>
      </c>
      <c r="F41" s="28">
        <f>(D41-C41)/E41</f>
        <v>74.999999999999844</v>
      </c>
      <c r="G41" s="18"/>
      <c r="H41" s="18"/>
      <c r="I41" s="19">
        <f>E41*50/C41</f>
        <v>0.02</v>
      </c>
      <c r="J41" s="87"/>
    </row>
    <row r="42" spans="1:16" ht="13.5" thickBot="1">
      <c r="A42" s="102"/>
      <c r="B42" s="81">
        <f>B41+7</f>
        <v>43261</v>
      </c>
      <c r="C42" s="20">
        <f>D41+G41-H41</f>
        <v>836.75973988402518</v>
      </c>
      <c r="D42" s="17">
        <f>C42+(C42*0.03)</f>
        <v>861.86253208054598</v>
      </c>
      <c r="E42" s="17">
        <f>C42/2500</f>
        <v>0.33470389595361005</v>
      </c>
      <c r="F42" s="28">
        <f>(D42-C42)/E42</f>
        <v>75.000000000000128</v>
      </c>
      <c r="G42" s="80"/>
      <c r="H42" s="80"/>
      <c r="I42" s="19">
        <f>E42*50/C42</f>
        <v>0.02</v>
      </c>
      <c r="J42" s="87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0">
        <v>9</v>
      </c>
      <c r="B44" s="81">
        <f>B42+7</f>
        <v>43268</v>
      </c>
      <c r="C44" s="20">
        <f>D42+G42-H42</f>
        <v>861.86253208054598</v>
      </c>
      <c r="D44" s="17">
        <f>C44+(C44*0.03)</f>
        <v>887.71840804296232</v>
      </c>
      <c r="E44" s="17">
        <f>C44/2500</f>
        <v>0.34474501283221837</v>
      </c>
      <c r="F44" s="28">
        <f>(D44-C44)/E44</f>
        <v>74.999999999999915</v>
      </c>
      <c r="G44" s="18"/>
      <c r="H44" s="18"/>
      <c r="I44" s="19">
        <f>E44*50/C44</f>
        <v>1.9999999999999997E-2</v>
      </c>
      <c r="J44" s="87"/>
    </row>
    <row r="45" spans="1:16">
      <c r="A45" s="101"/>
      <c r="B45" s="81">
        <f>B44+7</f>
        <v>43275</v>
      </c>
      <c r="C45" s="20">
        <f>D44+G44-H44</f>
        <v>887.71840804296232</v>
      </c>
      <c r="D45" s="17">
        <f>C45+(C45*0.03)</f>
        <v>914.34996028425121</v>
      </c>
      <c r="E45" s="17">
        <f>C45/2500</f>
        <v>0.35508736321718493</v>
      </c>
      <c r="F45" s="28">
        <f>(D45-C45)/E45</f>
        <v>75.000000000000043</v>
      </c>
      <c r="G45" s="18"/>
      <c r="H45" s="18"/>
      <c r="I45" s="19">
        <f>E45*50/C45</f>
        <v>0.02</v>
      </c>
      <c r="J45" s="87"/>
    </row>
    <row r="46" spans="1:16">
      <c r="A46" s="101"/>
      <c r="B46" s="81">
        <f>B45+7</f>
        <v>43282</v>
      </c>
      <c r="C46" s="20">
        <f>D45+G45-H45</f>
        <v>914.34996028425121</v>
      </c>
      <c r="D46" s="17">
        <f>C46+(C46*0.03)</f>
        <v>941.78045909277876</v>
      </c>
      <c r="E46" s="17">
        <f>C46/2500</f>
        <v>0.36573998411370051</v>
      </c>
      <c r="F46" s="28">
        <f>(D46-C46)/E46</f>
        <v>75.000000000000014</v>
      </c>
      <c r="G46" s="18"/>
      <c r="H46" s="18"/>
      <c r="I46" s="19">
        <f>E46*50/C46</f>
        <v>0.02</v>
      </c>
      <c r="J46" s="87"/>
    </row>
    <row r="47" spans="1:16" ht="13.5" thickBot="1">
      <c r="A47" s="102"/>
      <c r="B47" s="81">
        <f>B46+7</f>
        <v>43289</v>
      </c>
      <c r="C47" s="20">
        <f>D46+G46-H46</f>
        <v>941.78045909277876</v>
      </c>
      <c r="D47" s="17">
        <f>C47+(C47*0.03)</f>
        <v>970.0338728655621</v>
      </c>
      <c r="E47" s="17">
        <f>C47/2500</f>
        <v>0.37671218363711151</v>
      </c>
      <c r="F47" s="28">
        <f>(D47-C47)/E47</f>
        <v>74.999999999999957</v>
      </c>
      <c r="G47" s="80"/>
      <c r="H47" s="80">
        <f>(D47-C34)*0.35</f>
        <v>101.38507096619595</v>
      </c>
      <c r="I47" s="19">
        <f>E47*50/C47</f>
        <v>0.02</v>
      </c>
      <c r="J47" s="87"/>
      <c r="K47" s="103" t="s">
        <v>46</v>
      </c>
      <c r="L47" s="104"/>
      <c r="M47" s="104"/>
      <c r="N47" s="104"/>
      <c r="O47" s="104"/>
      <c r="P47" s="104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0">
        <v>10</v>
      </c>
      <c r="B49" s="81">
        <f>B47+7</f>
        <v>43296</v>
      </c>
      <c r="C49" s="20">
        <f>D47+G47-H47</f>
        <v>868.64880189936616</v>
      </c>
      <c r="D49" s="17">
        <f>C49+(C49*0.03)</f>
        <v>894.70826595634719</v>
      </c>
      <c r="E49" s="17">
        <f>C49/2500</f>
        <v>0.34745952075974645</v>
      </c>
      <c r="F49" s="28">
        <f>(D49-C49)/E49</f>
        <v>75.000000000000128</v>
      </c>
      <c r="G49" s="18"/>
      <c r="H49" s="18"/>
      <c r="I49" s="19">
        <f>E49*50/C49</f>
        <v>1.9999999999999997E-2</v>
      </c>
      <c r="J49" s="87"/>
    </row>
    <row r="50" spans="1:16">
      <c r="A50" s="101"/>
      <c r="B50" s="81">
        <f>B49+7</f>
        <v>43303</v>
      </c>
      <c r="C50" s="20">
        <f>D49+G49-H49</f>
        <v>894.70826595634719</v>
      </c>
      <c r="D50" s="17">
        <f>C50+(C50*0.03)</f>
        <v>921.54951393503757</v>
      </c>
      <c r="E50" s="17">
        <f>C50/2500</f>
        <v>0.3578833063825389</v>
      </c>
      <c r="F50" s="28">
        <f>(D50-C50)/E50</f>
        <v>74.999999999999886</v>
      </c>
      <c r="G50" s="18"/>
      <c r="H50" s="18"/>
      <c r="I50" s="19">
        <f>E50*50/C50</f>
        <v>0.02</v>
      </c>
      <c r="J50" s="87"/>
    </row>
    <row r="51" spans="1:16">
      <c r="A51" s="101"/>
      <c r="B51" s="81">
        <f>B50+7</f>
        <v>43310</v>
      </c>
      <c r="C51" s="20">
        <f>D50+G50-H50</f>
        <v>921.54951393503757</v>
      </c>
      <c r="D51" s="17">
        <f>C51+(C51*0.03)</f>
        <v>949.19599935308872</v>
      </c>
      <c r="E51" s="17">
        <f>C51/2500</f>
        <v>0.36861980557401502</v>
      </c>
      <c r="F51" s="28">
        <f>(D51-C51)/E51</f>
        <v>75.000000000000085</v>
      </c>
      <c r="G51" s="18"/>
      <c r="H51" s="18"/>
      <c r="I51" s="19">
        <f>E51*50/C51</f>
        <v>0.02</v>
      </c>
      <c r="J51" s="87"/>
    </row>
    <row r="52" spans="1:16" ht="13.5" thickBot="1">
      <c r="A52" s="102"/>
      <c r="B52" s="81">
        <f>B51+7</f>
        <v>43317</v>
      </c>
      <c r="C52" s="20">
        <f>D51+G51-H51</f>
        <v>949.19599935308872</v>
      </c>
      <c r="D52" s="17">
        <f>C52+(C52*0.03)</f>
        <v>977.67187933368143</v>
      </c>
      <c r="E52" s="17">
        <f>C52/2500</f>
        <v>0.37967839974123546</v>
      </c>
      <c r="F52" s="28">
        <f>(D52-C52)/E52</f>
        <v>75.000000000000128</v>
      </c>
      <c r="G52" s="80"/>
      <c r="H52" s="80"/>
      <c r="I52" s="19">
        <f>E52*50/C52</f>
        <v>0.02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0">
        <v>11</v>
      </c>
      <c r="B54" s="81">
        <f>B52+7</f>
        <v>43324</v>
      </c>
      <c r="C54" s="20">
        <f>D52+G52-H52</f>
        <v>977.67187933368143</v>
      </c>
      <c r="D54" s="17">
        <f>C54+(C54*0.03)</f>
        <v>1007.0020357136918</v>
      </c>
      <c r="E54" s="17">
        <f>C54/2500</f>
        <v>0.39106875173347255</v>
      </c>
      <c r="F54" s="28">
        <f>(D54-C54)/E54</f>
        <v>74.999999999999915</v>
      </c>
      <c r="G54" s="18"/>
      <c r="H54" s="18"/>
      <c r="I54" s="19">
        <f>E54*50/C54</f>
        <v>0.02</v>
      </c>
      <c r="J54" s="87"/>
    </row>
    <row r="55" spans="1:16">
      <c r="A55" s="101"/>
      <c r="B55" s="81">
        <f>B54+7</f>
        <v>43331</v>
      </c>
      <c r="C55" s="20">
        <f>D54+G54-H54</f>
        <v>1007.0020357136918</v>
      </c>
      <c r="D55" s="17">
        <f>C55+(C55*0.03)</f>
        <v>1037.2120967851026</v>
      </c>
      <c r="E55" s="17">
        <f>C55/2500</f>
        <v>0.40280081428547676</v>
      </c>
      <c r="F55" s="28">
        <f>(D55-C55)/E55</f>
        <v>75.000000000000085</v>
      </c>
      <c r="G55" s="18"/>
      <c r="H55" s="18"/>
      <c r="I55" s="19">
        <f>E55*50/C55</f>
        <v>0.02</v>
      </c>
      <c r="J55" s="87"/>
    </row>
    <row r="56" spans="1:16">
      <c r="A56" s="101"/>
      <c r="B56" s="81">
        <f>B55+7</f>
        <v>43338</v>
      </c>
      <c r="C56" s="20">
        <f>D55+G55-H55</f>
        <v>1037.2120967851026</v>
      </c>
      <c r="D56" s="17">
        <f>C56+(C56*0.03)</f>
        <v>1068.3284596886558</v>
      </c>
      <c r="E56" s="17">
        <f>C56/2500</f>
        <v>0.41488483871404103</v>
      </c>
      <c r="F56" s="28">
        <f>(D56-C56)/E56</f>
        <v>75.000000000000256</v>
      </c>
      <c r="G56" s="18"/>
      <c r="H56" s="18"/>
      <c r="I56" s="19">
        <f>E56*50/C56</f>
        <v>1.9999999999999997E-2</v>
      </c>
      <c r="J56" s="87"/>
    </row>
    <row r="57" spans="1:16" ht="13.5" thickBot="1">
      <c r="A57" s="102"/>
      <c r="B57" s="81">
        <f>B56+7</f>
        <v>43345</v>
      </c>
      <c r="C57" s="20">
        <f>D56+G56-H56</f>
        <v>1068.3284596886558</v>
      </c>
      <c r="D57" s="17">
        <f>C57+(C57*0.03)</f>
        <v>1100.3783134793155</v>
      </c>
      <c r="E57" s="17">
        <f>C57/2500</f>
        <v>0.42733138387546232</v>
      </c>
      <c r="F57" s="28">
        <f>(D57-C57)/E57</f>
        <v>74.999999999999957</v>
      </c>
      <c r="G57" s="80"/>
      <c r="H57" s="80"/>
      <c r="I57" s="19">
        <f>E57*50/C57</f>
        <v>0.02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0">
        <v>12</v>
      </c>
      <c r="B59" s="81">
        <f>B57+7</f>
        <v>43352</v>
      </c>
      <c r="C59" s="20">
        <f>D57+G57-H57</f>
        <v>1100.3783134793155</v>
      </c>
      <c r="D59" s="17">
        <f>C59+(C59*0.03)</f>
        <v>1133.3896628836949</v>
      </c>
      <c r="E59" s="17">
        <f>C59/2500</f>
        <v>0.44015132539172619</v>
      </c>
      <c r="F59" s="28">
        <f>(D59-C59)/E59</f>
        <v>74.999999999999886</v>
      </c>
      <c r="G59" s="18"/>
      <c r="H59" s="18"/>
      <c r="I59" s="19">
        <f>E59*50/C59</f>
        <v>0.02</v>
      </c>
      <c r="J59" s="87"/>
    </row>
    <row r="60" spans="1:16">
      <c r="A60" s="101"/>
      <c r="B60" s="81">
        <f>B59+7</f>
        <v>43359</v>
      </c>
      <c r="C60" s="20">
        <f>D59+G59-H59</f>
        <v>1133.3896628836949</v>
      </c>
      <c r="D60" s="17">
        <f>C60+(C60*0.03)</f>
        <v>1167.3913527702057</v>
      </c>
      <c r="E60" s="17">
        <f>C60/2500</f>
        <v>0.45335586515347798</v>
      </c>
      <c r="F60" s="28">
        <f>(D60-C60)/E60</f>
        <v>74.999999999999901</v>
      </c>
      <c r="G60" s="18"/>
      <c r="H60" s="18"/>
      <c r="I60" s="19">
        <f>E60*50/C60</f>
        <v>0.02</v>
      </c>
      <c r="J60" s="87"/>
    </row>
    <row r="61" spans="1:16">
      <c r="A61" s="101"/>
      <c r="B61" s="81">
        <f>B60+7</f>
        <v>43366</v>
      </c>
      <c r="C61" s="20">
        <f>D60+G60-H60</f>
        <v>1167.3913527702057</v>
      </c>
      <c r="D61" s="17">
        <f>C61+(C61*0.03)</f>
        <v>1202.4130933533118</v>
      </c>
      <c r="E61" s="17">
        <f>C61/2500</f>
        <v>0.46695654110808227</v>
      </c>
      <c r="F61" s="28">
        <f>(D61-C61)/E61</f>
        <v>74.999999999999773</v>
      </c>
      <c r="G61" s="18"/>
      <c r="H61" s="18"/>
      <c r="I61" s="19">
        <f>E61*50/C61</f>
        <v>0.02</v>
      </c>
      <c r="J61" s="87"/>
    </row>
    <row r="62" spans="1:16" ht="13.5" thickBot="1">
      <c r="A62" s="102"/>
      <c r="B62" s="81">
        <f>B61+7</f>
        <v>43373</v>
      </c>
      <c r="C62" s="20">
        <f>D61+G61-H61</f>
        <v>1202.4130933533118</v>
      </c>
      <c r="D62" s="17">
        <f>C62+(C62*0.03)</f>
        <v>1238.4854861539111</v>
      </c>
      <c r="E62" s="17">
        <f>C62/2500</f>
        <v>0.48096523734132468</v>
      </c>
      <c r="F62" s="28">
        <f>(D62-C62)/E62</f>
        <v>74.999999999999986</v>
      </c>
      <c r="G62" s="80"/>
      <c r="H62" s="80">
        <f>(D62-C49)*0.35</f>
        <v>129.44283948909072</v>
      </c>
      <c r="I62" s="19">
        <f>E62*50/C62</f>
        <v>0.02</v>
      </c>
      <c r="J62" s="87"/>
      <c r="K62" s="103" t="s">
        <v>46</v>
      </c>
      <c r="L62" s="104"/>
      <c r="M62" s="104"/>
      <c r="N62" s="104"/>
      <c r="O62" s="104"/>
      <c r="P62" s="104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0">
        <v>13</v>
      </c>
      <c r="B64" s="81">
        <f>B62+7</f>
        <v>43380</v>
      </c>
      <c r="C64" s="20">
        <f>D62+G62-H62</f>
        <v>1109.0426466648205</v>
      </c>
      <c r="D64" s="17">
        <f>C64+(C64*0.03)</f>
        <v>1142.3139260647652</v>
      </c>
      <c r="E64" s="17">
        <f>C64/2500</f>
        <v>0.44361705866592821</v>
      </c>
      <c r="F64" s="28">
        <f>(D64-C64)/E64</f>
        <v>75.000000000000099</v>
      </c>
      <c r="G64" s="17"/>
      <c r="H64" s="79"/>
      <c r="I64" s="19">
        <f>E64*50/C64</f>
        <v>0.02</v>
      </c>
      <c r="J64" s="87"/>
    </row>
    <row r="65" spans="1:16">
      <c r="A65" s="101"/>
      <c r="B65" s="81">
        <f>B64+7</f>
        <v>43387</v>
      </c>
      <c r="C65" s="20">
        <f>D64+G64-H64</f>
        <v>1142.3139260647652</v>
      </c>
      <c r="D65" s="17">
        <f>C65+(C65*0.03)</f>
        <v>1176.5833438467082</v>
      </c>
      <c r="E65" s="17">
        <f>C65/2500</f>
        <v>0.45692557042590604</v>
      </c>
      <c r="F65" s="28">
        <f>(D65-C65)/E65</f>
        <v>75.000000000000213</v>
      </c>
      <c r="G65" s="17"/>
      <c r="H65" s="79"/>
      <c r="I65" s="19">
        <f>E65*50/C65</f>
        <v>1.9999999999999997E-2</v>
      </c>
      <c r="J65" s="87"/>
    </row>
    <row r="66" spans="1:16">
      <c r="A66" s="101"/>
      <c r="B66" s="81">
        <f>B65+7</f>
        <v>43394</v>
      </c>
      <c r="C66" s="20">
        <f>D65+G65-H65</f>
        <v>1176.5833438467082</v>
      </c>
      <c r="D66" s="17">
        <f>C66+(C66*0.03)</f>
        <v>1211.8808441621095</v>
      </c>
      <c r="E66" s="17">
        <f>C66/2500</f>
        <v>0.47063333753868331</v>
      </c>
      <c r="F66" s="28">
        <f>(D66-C66)/E66</f>
        <v>75.000000000000099</v>
      </c>
      <c r="G66" s="17"/>
      <c r="H66" s="79"/>
      <c r="I66" s="19">
        <f>E66*50/C66</f>
        <v>0.02</v>
      </c>
      <c r="J66" s="87"/>
    </row>
    <row r="67" spans="1:16" ht="13.5" thickBot="1">
      <c r="A67" s="102"/>
      <c r="B67" s="81">
        <f>B66+7</f>
        <v>43401</v>
      </c>
      <c r="C67" s="20">
        <f>D66+G66-H66</f>
        <v>1211.8808441621095</v>
      </c>
      <c r="D67" s="17">
        <f>C67+(C67*0.03)</f>
        <v>1248.2372694869728</v>
      </c>
      <c r="E67" s="17">
        <f>C67/2500</f>
        <v>0.48475233766484382</v>
      </c>
      <c r="F67" s="28">
        <f>(D67-C67)/E67</f>
        <v>74.999999999999957</v>
      </c>
      <c r="G67" s="80"/>
      <c r="H67" s="80"/>
      <c r="I67" s="19">
        <f>E67*50/C67</f>
        <v>0.02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0">
        <v>14</v>
      </c>
      <c r="B69" s="81">
        <f>B67+7</f>
        <v>43408</v>
      </c>
      <c r="C69" s="20">
        <f>D67+G67-H67</f>
        <v>1248.2372694869728</v>
      </c>
      <c r="D69" s="17">
        <f>C69+(C69*0.03)</f>
        <v>1285.684387571582</v>
      </c>
      <c r="E69" s="17">
        <f>C69/2500</f>
        <v>0.49929490779478908</v>
      </c>
      <c r="F69" s="28">
        <f>(D69-C69)/E69</f>
        <v>75.000000000000043</v>
      </c>
      <c r="G69" s="18"/>
      <c r="H69" s="18"/>
      <c r="I69" s="19">
        <f>E69*50/C69</f>
        <v>0.02</v>
      </c>
      <c r="J69" s="87"/>
    </row>
    <row r="70" spans="1:16">
      <c r="A70" s="101"/>
      <c r="B70" s="81">
        <f>B69+7</f>
        <v>43415</v>
      </c>
      <c r="C70" s="20">
        <f>D69+G69-H69</f>
        <v>1285.684387571582</v>
      </c>
      <c r="D70" s="17">
        <f>C70+(C70*0.03)</f>
        <v>1324.2549191987293</v>
      </c>
      <c r="E70" s="17">
        <f>C70/2500</f>
        <v>0.51427375502863282</v>
      </c>
      <c r="F70" s="28">
        <f>(D70-C70)/E70</f>
        <v>74.999999999999829</v>
      </c>
      <c r="G70" s="18"/>
      <c r="H70" s="18"/>
      <c r="I70" s="19">
        <f>E70*50/C70</f>
        <v>2.0000000000000004E-2</v>
      </c>
      <c r="J70" s="87"/>
    </row>
    <row r="71" spans="1:16">
      <c r="A71" s="101"/>
      <c r="B71" s="81">
        <f>B70+7</f>
        <v>43422</v>
      </c>
      <c r="C71" s="20">
        <f>D70+G70-H70</f>
        <v>1324.2549191987293</v>
      </c>
      <c r="D71" s="17">
        <f>C71+(C71*0.03)</f>
        <v>1363.9825667746911</v>
      </c>
      <c r="E71" s="17">
        <f>C71/2500</f>
        <v>0.52970196767949174</v>
      </c>
      <c r="F71" s="28">
        <f>(D71-C71)/E71</f>
        <v>74.999999999999815</v>
      </c>
      <c r="G71" s="18"/>
      <c r="H71" s="18"/>
      <c r="I71" s="19">
        <f>E71*50/C71</f>
        <v>0.02</v>
      </c>
      <c r="J71" s="87"/>
    </row>
    <row r="72" spans="1:16" ht="13.5" thickBot="1">
      <c r="A72" s="102"/>
      <c r="B72" s="81">
        <f>B71+7</f>
        <v>43429</v>
      </c>
      <c r="C72" s="20">
        <f>D71+G71-H71</f>
        <v>1363.9825667746911</v>
      </c>
      <c r="D72" s="17">
        <f>C72+(C72*0.03)</f>
        <v>1404.9020437779318</v>
      </c>
      <c r="E72" s="17">
        <f>C72/2500</f>
        <v>0.54559302670987642</v>
      </c>
      <c r="F72" s="28">
        <f>(D72-C72)/E72</f>
        <v>74.999999999999886</v>
      </c>
      <c r="G72" s="80"/>
      <c r="H72" s="80"/>
      <c r="I72" s="19">
        <f>E72*50/C72</f>
        <v>1.9999999999999997E-2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0">
        <v>15</v>
      </c>
      <c r="B74" s="81">
        <f>B72+7</f>
        <v>43436</v>
      </c>
      <c r="C74" s="20">
        <f>D72+G72-H72</f>
        <v>1404.9020437779318</v>
      </c>
      <c r="D74" s="17">
        <f>C74+(C74*0.03)</f>
        <v>1447.0491050912697</v>
      </c>
      <c r="E74" s="17">
        <f>C74/2500</f>
        <v>0.56196081751117277</v>
      </c>
      <c r="F74" s="28">
        <f>(D74-C74)/E74</f>
        <v>74.999999999999844</v>
      </c>
      <c r="G74" s="18"/>
      <c r="H74" s="18"/>
      <c r="I74" s="19">
        <f>E74*50/C74</f>
        <v>0.02</v>
      </c>
      <c r="J74" s="87"/>
    </row>
    <row r="75" spans="1:16">
      <c r="A75" s="101"/>
      <c r="B75" s="81">
        <f>B74+7</f>
        <v>43443</v>
      </c>
      <c r="C75" s="20">
        <f>D74+G74-H74</f>
        <v>1447.0491050912697</v>
      </c>
      <c r="D75" s="17">
        <f>C75+(C75*0.03)</f>
        <v>1490.4605782440078</v>
      </c>
      <c r="E75" s="17">
        <f>C75/2500</f>
        <v>0.57881964203650782</v>
      </c>
      <c r="F75" s="28">
        <f>(D75-C75)/E75</f>
        <v>75.000000000000114</v>
      </c>
      <c r="G75" s="18"/>
      <c r="H75" s="18"/>
      <c r="I75" s="19">
        <f>E75*50/C75</f>
        <v>1.9999999999999997E-2</v>
      </c>
      <c r="J75" s="87"/>
    </row>
    <row r="76" spans="1:16">
      <c r="A76" s="101"/>
      <c r="B76" s="81">
        <f>B75+7</f>
        <v>43450</v>
      </c>
      <c r="C76" s="20">
        <f>D75+G75-H75</f>
        <v>1490.4605782440078</v>
      </c>
      <c r="D76" s="17">
        <f>C76+(C76*0.03)</f>
        <v>1535.174395591328</v>
      </c>
      <c r="E76" s="17">
        <f>C76/2500</f>
        <v>0.59618423129760312</v>
      </c>
      <c r="F76" s="28">
        <f>(D76-C76)/E76</f>
        <v>74.999999999999901</v>
      </c>
      <c r="G76" s="18"/>
      <c r="H76" s="18"/>
      <c r="I76" s="19">
        <f>E76*50/C76</f>
        <v>0.02</v>
      </c>
      <c r="J76" s="87"/>
    </row>
    <row r="77" spans="1:16" ht="13.5" thickBot="1">
      <c r="A77" s="102"/>
      <c r="B77" s="81">
        <f>B76+7</f>
        <v>43457</v>
      </c>
      <c r="C77" s="20">
        <f>D76+G76-H76</f>
        <v>1535.174395591328</v>
      </c>
      <c r="D77" s="17">
        <f>C77+(C77*0.03)</f>
        <v>1581.2296274590678</v>
      </c>
      <c r="E77" s="17">
        <f>C77/2500</f>
        <v>0.6140697582365312</v>
      </c>
      <c r="F77" s="28">
        <f>(D77-C77)/E77</f>
        <v>75.000000000000014</v>
      </c>
      <c r="G77" s="80"/>
      <c r="H77" s="80">
        <f>(D77-C64)*0.35</f>
        <v>165.26544327798655</v>
      </c>
      <c r="I77" s="19">
        <f>E77*50/C77</f>
        <v>0.02</v>
      </c>
      <c r="J77" s="87"/>
      <c r="K77" s="103" t="s">
        <v>46</v>
      </c>
      <c r="L77" s="104"/>
      <c r="M77" s="104"/>
      <c r="N77" s="104"/>
      <c r="O77" s="104"/>
      <c r="P77" s="104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0">
        <v>16</v>
      </c>
      <c r="B79" s="81">
        <f>B77+7</f>
        <v>43464</v>
      </c>
      <c r="C79" s="20">
        <f>D77+G77-H77</f>
        <v>1415.9641841810812</v>
      </c>
      <c r="D79" s="17">
        <f>C79+(C79*0.03)</f>
        <v>1458.4431097065137</v>
      </c>
      <c r="E79" s="17">
        <f>C79/2500</f>
        <v>0.56638567367243253</v>
      </c>
      <c r="F79" s="28">
        <f>(D79-C79)/E79</f>
        <v>75.000000000000085</v>
      </c>
      <c r="G79" s="18"/>
      <c r="H79" s="18"/>
      <c r="I79" s="19">
        <f>E79*50/C79</f>
        <v>0.02</v>
      </c>
      <c r="J79" s="87"/>
    </row>
    <row r="80" spans="1:16">
      <c r="A80" s="101"/>
      <c r="B80" s="81">
        <f>B79+7</f>
        <v>43471</v>
      </c>
      <c r="C80" s="20">
        <f>D79+G79-H79</f>
        <v>1458.4431097065137</v>
      </c>
      <c r="D80" s="17">
        <f>C80+(C80*0.03)</f>
        <v>1502.1964029977091</v>
      </c>
      <c r="E80" s="17">
        <f>C80/2500</f>
        <v>0.58337724388260548</v>
      </c>
      <c r="F80" s="28">
        <f>(D80-C80)/E80</f>
        <v>74.999999999999986</v>
      </c>
      <c r="G80" s="18"/>
      <c r="H80" s="18"/>
      <c r="I80" s="19">
        <f>E80*50/C80</f>
        <v>0.02</v>
      </c>
      <c r="J80" s="87"/>
    </row>
    <row r="81" spans="1:16">
      <c r="A81" s="101"/>
      <c r="B81" s="81">
        <f>B80+7</f>
        <v>43478</v>
      </c>
      <c r="C81" s="20">
        <f>D80+G80-H80</f>
        <v>1502.1964029977091</v>
      </c>
      <c r="D81" s="17">
        <f>C81+(C81*0.03)</f>
        <v>1547.2622950876405</v>
      </c>
      <c r="E81" s="17">
        <f>C81/2500</f>
        <v>0.60087856119908367</v>
      </c>
      <c r="F81" s="28">
        <f>(D81-C81)/E81</f>
        <v>75.000000000000156</v>
      </c>
      <c r="G81" s="18"/>
      <c r="H81" s="18"/>
      <c r="I81" s="19">
        <f>E81*50/C81</f>
        <v>0.02</v>
      </c>
      <c r="J81" s="87"/>
    </row>
    <row r="82" spans="1:16" ht="13.5" thickBot="1">
      <c r="A82" s="102"/>
      <c r="B82" s="81">
        <f>B81+7</f>
        <v>43485</v>
      </c>
      <c r="C82" s="20">
        <f>D81+G81-H81</f>
        <v>1547.2622950876405</v>
      </c>
      <c r="D82" s="17">
        <f>C82+(C82*0.03)</f>
        <v>1593.6801639402697</v>
      </c>
      <c r="E82" s="17">
        <f>C82/2500</f>
        <v>0.61890491803505621</v>
      </c>
      <c r="F82" s="28">
        <f>(D82-C82)/E82</f>
        <v>75.000000000000014</v>
      </c>
      <c r="G82" s="80"/>
      <c r="H82" s="80"/>
      <c r="I82" s="19">
        <f>E82*50/C82</f>
        <v>0.02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0">
        <v>17</v>
      </c>
      <c r="B84" s="81">
        <f>B82+7</f>
        <v>43492</v>
      </c>
      <c r="C84" s="20">
        <f>D82+G82-H82</f>
        <v>1593.6801639402697</v>
      </c>
      <c r="D84" s="17">
        <f>C84+(C84*0.03)</f>
        <v>1641.4905688584779</v>
      </c>
      <c r="E84" s="17">
        <f>C84/2500</f>
        <v>0.63747206557610792</v>
      </c>
      <c r="F84" s="28">
        <f>(D84-C84)/E84</f>
        <v>75.000000000000128</v>
      </c>
      <c r="G84" s="18"/>
      <c r="H84" s="18"/>
      <c r="I84" s="19">
        <f>E84*50/C84</f>
        <v>0.02</v>
      </c>
      <c r="J84" s="87"/>
    </row>
    <row r="85" spans="1:16">
      <c r="A85" s="101"/>
      <c r="B85" s="81">
        <f>B84+7</f>
        <v>43499</v>
      </c>
      <c r="C85" s="20">
        <f>D84+G84-H84</f>
        <v>1641.4905688584779</v>
      </c>
      <c r="D85" s="17">
        <f>C85+(C85*0.03)</f>
        <v>1690.7352859242321</v>
      </c>
      <c r="E85" s="17">
        <f>C85/2500</f>
        <v>0.6565962275433912</v>
      </c>
      <c r="F85" s="28">
        <f>(D85-C85)/E85</f>
        <v>74.999999999999829</v>
      </c>
      <c r="G85" s="18"/>
      <c r="H85" s="18"/>
      <c r="I85" s="19">
        <f>E85*50/C85</f>
        <v>2.0000000000000004E-2</v>
      </c>
      <c r="J85" s="87"/>
      <c r="K85" s="31"/>
      <c r="L85" s="31"/>
    </row>
    <row r="86" spans="1:16">
      <c r="A86" s="101"/>
      <c r="B86" s="81">
        <f>B85+7</f>
        <v>43506</v>
      </c>
      <c r="C86" s="20">
        <f>D85+G85-H85</f>
        <v>1690.7352859242321</v>
      </c>
      <c r="D86" s="17">
        <f>C86+(C86*0.03)</f>
        <v>1741.4573445019591</v>
      </c>
      <c r="E86" s="17">
        <f>C86/2500</f>
        <v>0.67629411436969289</v>
      </c>
      <c r="F86" s="28">
        <f>(D86-C86)/E86</f>
        <v>75.000000000000071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2"/>
      <c r="B87" s="81">
        <f>B86+7</f>
        <v>43513</v>
      </c>
      <c r="C87" s="20">
        <f>D86+G86-H86</f>
        <v>1741.4573445019591</v>
      </c>
      <c r="D87" s="17">
        <f>C87+(C87*0.03)</f>
        <v>1793.7010648370178</v>
      </c>
      <c r="E87" s="17">
        <f>C87/2500</f>
        <v>0.69658293780078362</v>
      </c>
      <c r="F87" s="28">
        <f>(D87-C87)/E87</f>
        <v>74.999999999999886</v>
      </c>
      <c r="G87" s="80"/>
      <c r="H87" s="80"/>
      <c r="I87" s="19">
        <f>E87*50/C87</f>
        <v>0.02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0">
        <v>18</v>
      </c>
      <c r="B89" s="81">
        <f>B87+7</f>
        <v>43520</v>
      </c>
      <c r="C89" s="20">
        <f>D87+G87-H87</f>
        <v>1793.7010648370178</v>
      </c>
      <c r="D89" s="17">
        <f>C89+(C89*0.03)</f>
        <v>1847.5120967821283</v>
      </c>
      <c r="E89" s="17">
        <f>C89/2500</f>
        <v>0.7174804259348071</v>
      </c>
      <c r="F89" s="28">
        <f>(D89-C89)/E89</f>
        <v>74.999999999999915</v>
      </c>
      <c r="G89" s="18"/>
      <c r="H89" s="18"/>
      <c r="I89" s="19">
        <f>E89*50/C89</f>
        <v>1.9999999999999997E-2</v>
      </c>
      <c r="J89" s="87"/>
    </row>
    <row r="90" spans="1:16">
      <c r="A90" s="101"/>
      <c r="B90" s="81">
        <f>B89+7</f>
        <v>43527</v>
      </c>
      <c r="C90" s="20">
        <f>D89+G89-H89</f>
        <v>1847.5120967821283</v>
      </c>
      <c r="D90" s="17">
        <f>C90+(C90*0.03)</f>
        <v>1902.9374596855921</v>
      </c>
      <c r="E90" s="17">
        <f>C90/2500</f>
        <v>0.73900483871285128</v>
      </c>
      <c r="F90" s="28">
        <f>(D90-C90)/E90</f>
        <v>74.999999999999929</v>
      </c>
      <c r="G90" s="18"/>
      <c r="H90" s="18"/>
      <c r="I90" s="19">
        <f>E90*50/C90</f>
        <v>0.02</v>
      </c>
      <c r="J90" s="87"/>
    </row>
    <row r="91" spans="1:16">
      <c r="A91" s="101"/>
      <c r="B91" s="81">
        <f>B90+7</f>
        <v>43534</v>
      </c>
      <c r="C91" s="20">
        <f>D90+G90-H90</f>
        <v>1902.9374596855921</v>
      </c>
      <c r="D91" s="17">
        <f>C91+(C91*0.03)</f>
        <v>1960.0255834761599</v>
      </c>
      <c r="E91" s="17">
        <f>C91/2500</f>
        <v>0.76117498387423688</v>
      </c>
      <c r="F91" s="28">
        <f>(D91-C91)/E91</f>
        <v>75.000000000000057</v>
      </c>
      <c r="G91" s="18"/>
      <c r="H91" s="18"/>
      <c r="I91" s="19">
        <f>E91*50/C91</f>
        <v>2.0000000000000004E-2</v>
      </c>
      <c r="J91" s="87"/>
    </row>
    <row r="92" spans="1:16" ht="13.5" thickBot="1">
      <c r="A92" s="102"/>
      <c r="B92" s="81">
        <f>B91+7</f>
        <v>43541</v>
      </c>
      <c r="C92" s="20">
        <f>D91+G91-H91</f>
        <v>1960.0255834761599</v>
      </c>
      <c r="D92" s="17">
        <f>C92+(C92*0.03)</f>
        <v>2018.8263509804447</v>
      </c>
      <c r="E92" s="17">
        <f>C92/2500</f>
        <v>0.78401023339046394</v>
      </c>
      <c r="F92" s="28">
        <f>(D92-C92)/E92</f>
        <v>74.999999999999943</v>
      </c>
      <c r="G92" s="80"/>
      <c r="H92" s="80">
        <f>(D92-C79)*0.35</f>
        <v>211.00175837977719</v>
      </c>
      <c r="I92" s="19">
        <f>E92*50/C92</f>
        <v>1.9999999999999997E-2</v>
      </c>
      <c r="J92" s="87"/>
      <c r="K92" s="103" t="s">
        <v>46</v>
      </c>
      <c r="L92" s="104"/>
      <c r="M92" s="104"/>
      <c r="N92" s="104"/>
      <c r="O92" s="104"/>
      <c r="P92" s="104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0">
        <v>19</v>
      </c>
      <c r="B94" s="81">
        <f>B92+7</f>
        <v>43548</v>
      </c>
      <c r="C94" s="20">
        <f>D92+G92-H92</f>
        <v>1807.8245926006675</v>
      </c>
      <c r="D94" s="17">
        <f>C94+(C94*0.03)</f>
        <v>1862.0593303786875</v>
      </c>
      <c r="E94" s="17">
        <f>C94/2500</f>
        <v>0.72312983704026701</v>
      </c>
      <c r="F94" s="28">
        <f>(D94-C94)/E94</f>
        <v>74.999999999999915</v>
      </c>
      <c r="G94" s="17"/>
      <c r="H94" s="18"/>
      <c r="I94" s="19">
        <f>E94*50/C94</f>
        <v>0.02</v>
      </c>
      <c r="J94" s="87"/>
    </row>
    <row r="95" spans="1:16">
      <c r="A95" s="101"/>
      <c r="B95" s="81">
        <f>B94+7</f>
        <v>43555</v>
      </c>
      <c r="C95" s="20">
        <f>D94+G94-H94</f>
        <v>1862.0593303786875</v>
      </c>
      <c r="D95" s="17">
        <f>C95+(C95*0.03)</f>
        <v>1917.9211102900481</v>
      </c>
      <c r="E95" s="17">
        <f>C95/2500</f>
        <v>0.74482373215147502</v>
      </c>
      <c r="F95" s="28">
        <f>(D95-C95)/E95</f>
        <v>74.999999999999972</v>
      </c>
      <c r="G95" s="17"/>
      <c r="H95" s="18"/>
      <c r="I95" s="19">
        <f>E95*50/C95</f>
        <v>0.02</v>
      </c>
      <c r="J95" s="87"/>
    </row>
    <row r="96" spans="1:16">
      <c r="A96" s="101"/>
      <c r="B96" s="81">
        <f>B95+7</f>
        <v>43562</v>
      </c>
      <c r="C96" s="20">
        <f>D95+G95-H95</f>
        <v>1917.9211102900481</v>
      </c>
      <c r="D96" s="17">
        <f>C96+(C96*0.03)</f>
        <v>1975.4587435987496</v>
      </c>
      <c r="E96" s="17">
        <f>C96/2500</f>
        <v>0.76716844411601925</v>
      </c>
      <c r="F96" s="28">
        <f>(D96-C96)/E96</f>
        <v>75.000000000000099</v>
      </c>
      <c r="G96" s="17"/>
      <c r="H96" s="18"/>
      <c r="I96" s="19">
        <f>E96*50/C96</f>
        <v>0.02</v>
      </c>
      <c r="J96" s="87"/>
    </row>
    <row r="97" spans="1:16" ht="13.5" thickBot="1">
      <c r="A97" s="102"/>
      <c r="B97" s="81">
        <f>B96+7</f>
        <v>43569</v>
      </c>
      <c r="C97" s="20">
        <f>D96+G96-H96</f>
        <v>1975.4587435987496</v>
      </c>
      <c r="D97" s="17">
        <f>C97+(C97*0.03)</f>
        <v>2034.7225059067121</v>
      </c>
      <c r="E97" s="17">
        <f>C97/2500</f>
        <v>0.79018349743949989</v>
      </c>
      <c r="F97" s="28">
        <f>(D97-C97)/E97</f>
        <v>74.999999999999943</v>
      </c>
      <c r="G97" s="80"/>
      <c r="H97" s="80"/>
      <c r="I97" s="19">
        <f>E97*50/C97</f>
        <v>0.02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0">
        <v>20</v>
      </c>
      <c r="B99" s="81">
        <f>B97+7</f>
        <v>43576</v>
      </c>
      <c r="C99" s="20">
        <f>D97+G97-H97</f>
        <v>2034.7225059067121</v>
      </c>
      <c r="D99" s="17">
        <f>C99+(C99*0.03)</f>
        <v>2095.7641810839136</v>
      </c>
      <c r="E99" s="17">
        <f>C99/2500</f>
        <v>0.8138890023626848</v>
      </c>
      <c r="F99" s="28">
        <f>(D99-C99)/E99</f>
        <v>75.000000000000256</v>
      </c>
      <c r="G99" s="18"/>
      <c r="H99" s="18"/>
      <c r="I99" s="19">
        <f>E99*50/C99</f>
        <v>0.02</v>
      </c>
      <c r="J99" s="87"/>
    </row>
    <row r="100" spans="1:16">
      <c r="A100" s="101"/>
      <c r="B100" s="81">
        <f>B99+7</f>
        <v>43583</v>
      </c>
      <c r="C100" s="20">
        <f>D99+G99-H99</f>
        <v>2095.7641810839136</v>
      </c>
      <c r="D100" s="17">
        <f>C100+(C100*0.03)</f>
        <v>2158.6371065164312</v>
      </c>
      <c r="E100" s="17">
        <f>C100/2500</f>
        <v>0.83830567243356546</v>
      </c>
      <c r="F100" s="28">
        <f>(D100-C100)/E100</f>
        <v>75.000000000000227</v>
      </c>
      <c r="G100" s="18"/>
      <c r="H100" s="18"/>
      <c r="I100" s="19">
        <f>E100*50/C100</f>
        <v>0.02</v>
      </c>
      <c r="J100" s="87"/>
    </row>
    <row r="101" spans="1:16">
      <c r="A101" s="101"/>
      <c r="B101" s="81">
        <f>B100+7</f>
        <v>43590</v>
      </c>
      <c r="C101" s="20">
        <f>D100+G100-H100</f>
        <v>2158.6371065164312</v>
      </c>
      <c r="D101" s="17">
        <f>C101+(C101*0.03)</f>
        <v>2223.396219711924</v>
      </c>
      <c r="E101" s="17">
        <f>C101/2500</f>
        <v>0.86345484260657246</v>
      </c>
      <c r="F101" s="28">
        <f>(D101-C101)/E101</f>
        <v>74.999999999999815</v>
      </c>
      <c r="G101" s="18"/>
      <c r="H101" s="18"/>
      <c r="I101" s="19">
        <f>E101*50/C101</f>
        <v>0.02</v>
      </c>
      <c r="J101" s="87"/>
    </row>
    <row r="102" spans="1:16" ht="13.5" thickBot="1">
      <c r="A102" s="102"/>
      <c r="B102" s="81">
        <f>B101+7</f>
        <v>43597</v>
      </c>
      <c r="C102" s="20">
        <f>D101+G101-H101</f>
        <v>2223.396219711924</v>
      </c>
      <c r="D102" s="17">
        <f>C102+(C102*0.03)</f>
        <v>2290.0981063032818</v>
      </c>
      <c r="E102" s="17">
        <f>C102/2500</f>
        <v>0.88935848788476957</v>
      </c>
      <c r="F102" s="28">
        <f>(D102-C102)/E102</f>
        <v>75.000000000000128</v>
      </c>
      <c r="G102" s="80"/>
      <c r="H102" s="80"/>
      <c r="I102" s="19">
        <f>E102*50/C102</f>
        <v>0.02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0">
        <v>21</v>
      </c>
      <c r="B104" s="81">
        <f>B102+7</f>
        <v>43604</v>
      </c>
      <c r="C104" s="20">
        <f>D102+G102-H102</f>
        <v>2290.0981063032818</v>
      </c>
      <c r="D104" s="17">
        <f>C104+(C104*0.03)</f>
        <v>2358.8010494923801</v>
      </c>
      <c r="E104" s="17">
        <f>C104/2500</f>
        <v>0.91603924252131275</v>
      </c>
      <c r="F104" s="28">
        <f>(D104-C104)/E104</f>
        <v>74.999999999999801</v>
      </c>
      <c r="G104" s="18"/>
      <c r="H104" s="18"/>
      <c r="I104" s="19">
        <f>E104*50/C104</f>
        <v>0.02</v>
      </c>
      <c r="J104" s="87"/>
    </row>
    <row r="105" spans="1:16">
      <c r="A105" s="101"/>
      <c r="B105" s="81">
        <f>B104+7</f>
        <v>43611</v>
      </c>
      <c r="C105" s="20">
        <f>D104+G104-H104</f>
        <v>2358.8010494923801</v>
      </c>
      <c r="D105" s="17">
        <f>C105+(C105*0.03)</f>
        <v>2429.5650809771514</v>
      </c>
      <c r="E105" s="17">
        <f>C105/2500</f>
        <v>0.943520419796952</v>
      </c>
      <c r="F105" s="28">
        <f>(D105-C105)/E105</f>
        <v>74.999999999999886</v>
      </c>
      <c r="G105" s="18"/>
      <c r="H105" s="18"/>
      <c r="I105" s="19">
        <f>E105*50/C105</f>
        <v>0.02</v>
      </c>
      <c r="J105" s="87"/>
    </row>
    <row r="106" spans="1:16">
      <c r="A106" s="101"/>
      <c r="B106" s="81">
        <f>B105+7</f>
        <v>43618</v>
      </c>
      <c r="C106" s="20">
        <f>D105+G105-H105</f>
        <v>2429.5650809771514</v>
      </c>
      <c r="D106" s="17">
        <f>C106+(C106*0.03)</f>
        <v>2502.4520334064659</v>
      </c>
      <c r="E106" s="17">
        <f>C106/2500</f>
        <v>0.97182603239086052</v>
      </c>
      <c r="F106" s="28">
        <f>(D106-C106)/E106</f>
        <v>75</v>
      </c>
      <c r="G106" s="18"/>
      <c r="H106" s="18"/>
      <c r="I106" s="19">
        <f>E106*50/C106</f>
        <v>1.9999999999999997E-2</v>
      </c>
      <c r="J106" s="87"/>
    </row>
    <row r="107" spans="1:16" ht="13.5" thickBot="1">
      <c r="A107" s="102"/>
      <c r="B107" s="81">
        <f>B106+7</f>
        <v>43625</v>
      </c>
      <c r="C107" s="20">
        <f>D106+G106-H106</f>
        <v>2502.4520334064659</v>
      </c>
      <c r="D107" s="17">
        <f>C107+(C107*0.03)</f>
        <v>2577.5255944086598</v>
      </c>
      <c r="E107" s="17">
        <f>C107/2500</f>
        <v>1.0009808133625864</v>
      </c>
      <c r="F107" s="28">
        <f>(D107-C107)/E107</f>
        <v>74.999999999999872</v>
      </c>
      <c r="G107" s="80"/>
      <c r="H107" s="80">
        <f>(D107-C94)*0.35</f>
        <v>269.39535063279726</v>
      </c>
      <c r="I107" s="19">
        <f>E107*50/C107</f>
        <v>0.02</v>
      </c>
      <c r="J107" s="87"/>
      <c r="K107" s="103" t="s">
        <v>46</v>
      </c>
      <c r="L107" s="104"/>
      <c r="M107" s="104"/>
      <c r="N107" s="104"/>
      <c r="O107" s="104"/>
      <c r="P107" s="104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0">
        <v>22</v>
      </c>
      <c r="B109" s="81">
        <f>B107+7</f>
        <v>43632</v>
      </c>
      <c r="C109" s="20">
        <f>D107+G107-H107</f>
        <v>2308.1302437758627</v>
      </c>
      <c r="D109" s="17">
        <f>C109+(C109*0.03)</f>
        <v>2377.3741510891386</v>
      </c>
      <c r="E109" s="17">
        <f>C109/2500</f>
        <v>0.92325209751034509</v>
      </c>
      <c r="F109" s="28">
        <f>(D109-C109)/E109</f>
        <v>75.000000000000057</v>
      </c>
      <c r="G109" s="18"/>
      <c r="H109" s="18"/>
      <c r="I109" s="19">
        <f>E109*50/C109</f>
        <v>0.02</v>
      </c>
      <c r="J109" s="87"/>
    </row>
    <row r="110" spans="1:16">
      <c r="A110" s="101"/>
      <c r="B110" s="81">
        <f>B109+7</f>
        <v>43639</v>
      </c>
      <c r="C110" s="20">
        <f>D109+G109-H109</f>
        <v>2377.3741510891386</v>
      </c>
      <c r="D110" s="17">
        <f>C110+(C110*0.03)</f>
        <v>2448.6953756218127</v>
      </c>
      <c r="E110" s="17">
        <f>C110/2500</f>
        <v>0.95094966043565543</v>
      </c>
      <c r="F110" s="28">
        <f>(D110-C110)/E110</f>
        <v>74.999999999999858</v>
      </c>
      <c r="G110" s="18"/>
      <c r="H110" s="18"/>
      <c r="I110" s="19">
        <f>E110*50/C110</f>
        <v>0.02</v>
      </c>
      <c r="J110" s="87"/>
    </row>
    <row r="111" spans="1:16">
      <c r="A111" s="101"/>
      <c r="B111" s="81">
        <f>B110+7</f>
        <v>43646</v>
      </c>
      <c r="C111" s="20">
        <f>D110+G110-H110</f>
        <v>2448.6953756218127</v>
      </c>
      <c r="D111" s="17">
        <f>C111+(C111*0.03)</f>
        <v>2522.156236890467</v>
      </c>
      <c r="E111" s="17">
        <f>C111/2500</f>
        <v>0.97947815024872509</v>
      </c>
      <c r="F111" s="28">
        <f>(D111-C111)/E111</f>
        <v>74.999999999999915</v>
      </c>
      <c r="G111" s="18"/>
      <c r="H111" s="18"/>
      <c r="I111" s="19">
        <f>E111*50/C111</f>
        <v>0.02</v>
      </c>
      <c r="J111" s="87"/>
    </row>
    <row r="112" spans="1:16" ht="13.5" thickBot="1">
      <c r="A112" s="102"/>
      <c r="B112" s="81">
        <f>B111+7</f>
        <v>43653</v>
      </c>
      <c r="C112" s="20">
        <f>D111+G111-H111</f>
        <v>2522.156236890467</v>
      </c>
      <c r="D112" s="17">
        <f>C112+(C112*0.03)</f>
        <v>2597.8209239971811</v>
      </c>
      <c r="E112" s="17">
        <f>C112/2500</f>
        <v>1.0088624947561868</v>
      </c>
      <c r="F112" s="28">
        <f>(D112-C112)/E112</f>
        <v>75.000000000000142</v>
      </c>
      <c r="G112" s="80"/>
      <c r="H112" s="80"/>
      <c r="I112" s="19">
        <f>E112*50/C112</f>
        <v>0.02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0">
        <v>23</v>
      </c>
      <c r="B114" s="81">
        <f>B112+7</f>
        <v>43660</v>
      </c>
      <c r="C114" s="20">
        <f>D112+G112-H112</f>
        <v>2597.8209239971811</v>
      </c>
      <c r="D114" s="17">
        <f>C114+(C114*0.03)</f>
        <v>2675.7555517170968</v>
      </c>
      <c r="E114" s="17">
        <f>C114/2500</f>
        <v>1.0391283695988724</v>
      </c>
      <c r="F114" s="28">
        <f>(D114-C114)/E114</f>
        <v>75.000000000000185</v>
      </c>
      <c r="G114" s="18"/>
      <c r="H114" s="18"/>
      <c r="I114" s="19">
        <f>E114*50/C114</f>
        <v>0.02</v>
      </c>
      <c r="J114" s="87"/>
    </row>
    <row r="115" spans="1:16">
      <c r="A115" s="101"/>
      <c r="B115" s="81">
        <f>B114+7</f>
        <v>43667</v>
      </c>
      <c r="C115" s="20">
        <f>D114+G114-H114</f>
        <v>2675.7555517170968</v>
      </c>
      <c r="D115" s="17">
        <f>C115+(C115*0.03)</f>
        <v>2756.0282182686096</v>
      </c>
      <c r="E115" s="17">
        <f>C115/2500</f>
        <v>1.0703022206868387</v>
      </c>
      <c r="F115" s="28">
        <f>(D115-C115)/E115</f>
        <v>74.999999999999986</v>
      </c>
      <c r="G115" s="18"/>
      <c r="H115" s="18"/>
      <c r="I115" s="19">
        <f>E115*50/C115</f>
        <v>0.02</v>
      </c>
      <c r="J115" s="87"/>
    </row>
    <row r="116" spans="1:16">
      <c r="A116" s="101"/>
      <c r="B116" s="81">
        <f>B115+7</f>
        <v>43674</v>
      </c>
      <c r="C116" s="20">
        <f>D115+G115-H115</f>
        <v>2756.0282182686096</v>
      </c>
      <c r="D116" s="17">
        <f>C116+(C116*0.03)</f>
        <v>2838.7090648166677</v>
      </c>
      <c r="E116" s="17">
        <f>C116/2500</f>
        <v>1.1024112873074439</v>
      </c>
      <c r="F116" s="28">
        <f>(D116-C116)/E116</f>
        <v>74.999999999999801</v>
      </c>
      <c r="G116" s="18"/>
      <c r="H116" s="18"/>
      <c r="I116" s="19">
        <f>E116*50/C116</f>
        <v>0.02</v>
      </c>
      <c r="J116" s="87"/>
    </row>
    <row r="117" spans="1:16" ht="13.5" thickBot="1">
      <c r="A117" s="102"/>
      <c r="B117" s="81">
        <f>B116+7</f>
        <v>43681</v>
      </c>
      <c r="C117" s="20">
        <f>D116+G116-H116</f>
        <v>2838.7090648166677</v>
      </c>
      <c r="D117" s="17">
        <f>C117+(C117*0.03)</f>
        <v>2923.8703367611679</v>
      </c>
      <c r="E117" s="17">
        <f>C117/2500</f>
        <v>1.1354836259266672</v>
      </c>
      <c r="F117" s="28">
        <f>(D117-C117)/E117</f>
        <v>75.000000000000128</v>
      </c>
      <c r="G117" s="80"/>
      <c r="H117" s="80"/>
      <c r="I117" s="19">
        <f>E117*50/C117</f>
        <v>0.02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0">
        <v>24</v>
      </c>
      <c r="B119" s="81">
        <f>B117+7</f>
        <v>43688</v>
      </c>
      <c r="C119" s="20">
        <f>D117+G117-H117</f>
        <v>2923.8703367611679</v>
      </c>
      <c r="D119" s="17">
        <f>C119+(C119*0.03)</f>
        <v>3011.5864468640029</v>
      </c>
      <c r="E119" s="17">
        <f>C119/2500</f>
        <v>1.1695481347044672</v>
      </c>
      <c r="F119" s="28">
        <f>(D119-C119)/E119</f>
        <v>75</v>
      </c>
      <c r="G119" s="18"/>
      <c r="H119" s="18"/>
      <c r="I119" s="19">
        <f>E119*50/C119</f>
        <v>0.02</v>
      </c>
      <c r="J119" s="87"/>
    </row>
    <row r="120" spans="1:16">
      <c r="A120" s="101"/>
      <c r="B120" s="81">
        <f>B119+7</f>
        <v>43695</v>
      </c>
      <c r="C120" s="20">
        <f>D119+G119-H119</f>
        <v>3011.5864468640029</v>
      </c>
      <c r="D120" s="17">
        <f>C120+(C120*0.03)</f>
        <v>3101.9340402699231</v>
      </c>
      <c r="E120" s="17">
        <f>C120/2500</f>
        <v>1.2046345787456012</v>
      </c>
      <c r="F120" s="28">
        <f>(D120-C120)/E120</f>
        <v>75.000000000000071</v>
      </c>
      <c r="G120" s="18"/>
      <c r="H120" s="18"/>
      <c r="I120" s="19">
        <f>E120*50/C120</f>
        <v>0.02</v>
      </c>
      <c r="J120" s="87"/>
    </row>
    <row r="121" spans="1:16">
      <c r="A121" s="101"/>
      <c r="B121" s="81">
        <f>B120+7</f>
        <v>43702</v>
      </c>
      <c r="C121" s="20">
        <f>D120+G120-H120</f>
        <v>3101.9340402699231</v>
      </c>
      <c r="D121" s="17">
        <f>C121+(C121*0.03)</f>
        <v>3194.9920614780208</v>
      </c>
      <c r="E121" s="17">
        <f>C121/2500</f>
        <v>1.2407736161079692</v>
      </c>
      <c r="F121" s="28">
        <f>(D121-C121)/E121</f>
        <v>74.999999999999986</v>
      </c>
      <c r="G121" s="18"/>
      <c r="H121" s="18"/>
      <c r="I121" s="19">
        <f>E121*50/C121</f>
        <v>0.02</v>
      </c>
      <c r="J121" s="87"/>
    </row>
    <row r="122" spans="1:16" ht="13.5" thickBot="1">
      <c r="A122" s="102"/>
      <c r="B122" s="81">
        <f>B121+7</f>
        <v>43709</v>
      </c>
      <c r="C122" s="20">
        <f>D121+G121-H121</f>
        <v>3194.9920614780208</v>
      </c>
      <c r="D122" s="17">
        <f>C122+(C122*0.03)</f>
        <v>3290.8418233223615</v>
      </c>
      <c r="E122" s="17">
        <f>C122/2500</f>
        <v>1.2779968245912083</v>
      </c>
      <c r="F122" s="28">
        <f>(D122-C122)/E122</f>
        <v>75.000000000000071</v>
      </c>
      <c r="G122" s="80"/>
      <c r="H122" s="80">
        <f>(D122-C109)*0.35</f>
        <v>343.94905284127458</v>
      </c>
      <c r="I122" s="19">
        <f>E122*50/C122</f>
        <v>0.02</v>
      </c>
      <c r="J122" s="87"/>
      <c r="K122" s="103" t="s">
        <v>46</v>
      </c>
      <c r="L122" s="104"/>
      <c r="M122" s="104"/>
      <c r="N122" s="104"/>
      <c r="O122" s="104"/>
      <c r="P122" s="104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0">
        <v>25</v>
      </c>
      <c r="B124" s="81">
        <f>B122+7</f>
        <v>43716</v>
      </c>
      <c r="C124" s="20">
        <f>D122+G122-H122</f>
        <v>2946.8927704810867</v>
      </c>
      <c r="D124" s="17">
        <f>C124+(C124*0.03)</f>
        <v>3035.2995535955192</v>
      </c>
      <c r="E124" s="17">
        <f>C124/2500</f>
        <v>1.1787571081924346</v>
      </c>
      <c r="F124" s="28">
        <f>(D124-C124)/E124</f>
        <v>74.999999999999943</v>
      </c>
      <c r="G124" s="17"/>
      <c r="H124" s="18"/>
      <c r="I124" s="19">
        <f>E124*50/C124</f>
        <v>0.02</v>
      </c>
      <c r="J124" s="87"/>
    </row>
    <row r="125" spans="1:16">
      <c r="A125" s="101"/>
      <c r="B125" s="81">
        <f>B124+7</f>
        <v>43723</v>
      </c>
      <c r="C125" s="20">
        <f>D124+G124-H124</f>
        <v>3035.2995535955192</v>
      </c>
      <c r="D125" s="17">
        <f>C125+(C125*0.03)</f>
        <v>3126.358540203385</v>
      </c>
      <c r="E125" s="17">
        <f>C125/2500</f>
        <v>1.2141198214382076</v>
      </c>
      <c r="F125" s="28">
        <f>(D125-C125)/E125</f>
        <v>75.000000000000185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1"/>
      <c r="B126" s="81">
        <f>B125+7</f>
        <v>43730</v>
      </c>
      <c r="C126" s="20">
        <f>D125+G125-H125</f>
        <v>3126.358540203385</v>
      </c>
      <c r="D126" s="17">
        <f>C126+(C126*0.03)</f>
        <v>3220.1492964094864</v>
      </c>
      <c r="E126" s="17">
        <f>C126/2500</f>
        <v>1.250543416081354</v>
      </c>
      <c r="F126" s="28">
        <f>(D126-C126)/E126</f>
        <v>74.999999999999858</v>
      </c>
      <c r="G126" s="17"/>
      <c r="H126" s="18"/>
      <c r="I126" s="19">
        <f>E126*50/C126</f>
        <v>0.02</v>
      </c>
      <c r="J126" s="87"/>
      <c r="K126" s="31"/>
      <c r="L126" s="31"/>
    </row>
    <row r="127" spans="1:16" ht="13.5" thickBot="1">
      <c r="A127" s="102"/>
      <c r="B127" s="81">
        <f>B126+7</f>
        <v>43737</v>
      </c>
      <c r="C127" s="20">
        <f>D126+G126-H126</f>
        <v>3220.1492964094864</v>
      </c>
      <c r="D127" s="17">
        <f>C127+(C127*0.03)</f>
        <v>3316.7537753017709</v>
      </c>
      <c r="E127" s="17">
        <f>C127/2500</f>
        <v>1.2880597185637945</v>
      </c>
      <c r="F127" s="28">
        <f>(D127-C127)/E127</f>
        <v>74.999999999999957</v>
      </c>
      <c r="G127" s="80"/>
      <c r="H127" s="80"/>
      <c r="I127" s="19">
        <f>E127*50/C127</f>
        <v>1.9999999999999997E-2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0">
        <v>26</v>
      </c>
      <c r="B129" s="81">
        <f>B127+7</f>
        <v>43744</v>
      </c>
      <c r="C129" s="20">
        <f>D127+G127-H127</f>
        <v>3316.7537753017709</v>
      </c>
      <c r="D129" s="17">
        <f>C129+(C129*0.03)</f>
        <v>3416.2563885608242</v>
      </c>
      <c r="E129" s="17">
        <f>C129/2500</f>
        <v>1.3267015101207085</v>
      </c>
      <c r="F129" s="28">
        <f>(D129-C129)/E129</f>
        <v>75.000000000000128</v>
      </c>
      <c r="G129" s="18"/>
      <c r="H129" s="18"/>
      <c r="I129" s="19">
        <f>E129*50/C129</f>
        <v>0.02</v>
      </c>
      <c r="J129" s="87"/>
    </row>
    <row r="130" spans="1:16">
      <c r="A130" s="101"/>
      <c r="B130" s="81">
        <f>B129+7</f>
        <v>43751</v>
      </c>
      <c r="C130" s="20">
        <f>D129+G129-H129</f>
        <v>3416.2563885608242</v>
      </c>
      <c r="D130" s="17">
        <f>C130+(C130*0.03)</f>
        <v>3518.7440802176488</v>
      </c>
      <c r="E130" s="17">
        <f>C130/2500</f>
        <v>1.3665025554243297</v>
      </c>
      <c r="F130" s="28">
        <f>(D130-C130)/E130</f>
        <v>74.999999999999915</v>
      </c>
      <c r="G130" s="18"/>
      <c r="H130" s="18"/>
      <c r="I130" s="19">
        <f>E130*50/C130</f>
        <v>0.02</v>
      </c>
      <c r="J130" s="87"/>
    </row>
    <row r="131" spans="1:16">
      <c r="A131" s="101"/>
      <c r="B131" s="81">
        <f>B130+7</f>
        <v>43758</v>
      </c>
      <c r="C131" s="20">
        <f>D130+G130-H130</f>
        <v>3518.7440802176488</v>
      </c>
      <c r="D131" s="17">
        <f>C131+(C131*0.03)</f>
        <v>3624.3064026241782</v>
      </c>
      <c r="E131" s="17">
        <f>C131/2500</f>
        <v>1.4074976320870596</v>
      </c>
      <c r="F131" s="28">
        <f>(D131-C131)/E131</f>
        <v>74.999999999999915</v>
      </c>
      <c r="G131" s="18"/>
      <c r="H131" s="18"/>
      <c r="I131" s="19">
        <f>E131*50/C131</f>
        <v>0.02</v>
      </c>
      <c r="J131" s="87"/>
    </row>
    <row r="132" spans="1:16" ht="13.5" thickBot="1">
      <c r="A132" s="102"/>
      <c r="B132" s="81">
        <f>B131+7</f>
        <v>43765</v>
      </c>
      <c r="C132" s="20">
        <f>D131+G131-H131</f>
        <v>3624.3064026241782</v>
      </c>
      <c r="D132" s="17">
        <f>C132+(C132*0.03)</f>
        <v>3733.0355947029034</v>
      </c>
      <c r="E132" s="17">
        <f>C132/2500</f>
        <v>1.4497225610496713</v>
      </c>
      <c r="F132" s="28">
        <f>(D132-C132)/E132</f>
        <v>74.999999999999886</v>
      </c>
      <c r="G132" s="80"/>
      <c r="H132" s="80"/>
      <c r="I132" s="19">
        <f>E132*50/C132</f>
        <v>0.02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0">
        <v>27</v>
      </c>
      <c r="B134" s="81">
        <f>B132+7</f>
        <v>43772</v>
      </c>
      <c r="C134" s="20">
        <f>D132+G132-H132</f>
        <v>3733.0355947029034</v>
      </c>
      <c r="D134" s="17">
        <f>C134+(C134*0.03)</f>
        <v>3845.0266625439904</v>
      </c>
      <c r="E134" s="17">
        <f>C134/2500</f>
        <v>1.4932142378811613</v>
      </c>
      <c r="F134" s="28">
        <f>(D134-C134)/E134</f>
        <v>74.999999999999929</v>
      </c>
      <c r="G134" s="18"/>
      <c r="H134" s="18"/>
      <c r="I134" s="19">
        <f>E134*50/C134</f>
        <v>0.02</v>
      </c>
      <c r="J134" s="87"/>
    </row>
    <row r="135" spans="1:16">
      <c r="A135" s="101"/>
      <c r="B135" s="81">
        <f>B134+7</f>
        <v>43779</v>
      </c>
      <c r="C135" s="20">
        <f>D134+G134-H134</f>
        <v>3845.0266625439904</v>
      </c>
      <c r="D135" s="17">
        <f>C135+(C135*0.03)</f>
        <v>3960.3774624203102</v>
      </c>
      <c r="E135" s="17">
        <f>C135/2500</f>
        <v>1.5380106650175962</v>
      </c>
      <c r="F135" s="28">
        <f>(D135-C135)/E135</f>
        <v>75.000000000000057</v>
      </c>
      <c r="G135" s="18"/>
      <c r="H135" s="18"/>
      <c r="I135" s="19">
        <f>E135*50/C135</f>
        <v>0.02</v>
      </c>
      <c r="J135" s="87"/>
    </row>
    <row r="136" spans="1:16">
      <c r="A136" s="101"/>
      <c r="B136" s="81">
        <f>B135+7</f>
        <v>43786</v>
      </c>
      <c r="C136" s="20">
        <f>D135+G135-H135</f>
        <v>3960.3774624203102</v>
      </c>
      <c r="D136" s="17">
        <f>C136+(C136*0.03)</f>
        <v>4079.1887862929193</v>
      </c>
      <c r="E136" s="17">
        <f>C136/2500</f>
        <v>1.5841509849681241</v>
      </c>
      <c r="F136" s="28">
        <f>(D136-C136)/E136</f>
        <v>74.999999999999886</v>
      </c>
      <c r="G136" s="18"/>
      <c r="H136" s="18"/>
      <c r="I136" s="19">
        <f>E136*50/C136</f>
        <v>0.02</v>
      </c>
      <c r="J136" s="87"/>
    </row>
    <row r="137" spans="1:16" ht="13.5" thickBot="1">
      <c r="A137" s="102"/>
      <c r="B137" s="81">
        <f>B136+7</f>
        <v>43793</v>
      </c>
      <c r="C137" s="20">
        <f>D136+G136-H136</f>
        <v>4079.1887862929193</v>
      </c>
      <c r="D137" s="17">
        <f>C137+(C137*0.03)</f>
        <v>4201.5644498817073</v>
      </c>
      <c r="E137" s="17">
        <f>C137/2500</f>
        <v>1.6316755145171677</v>
      </c>
      <c r="F137" s="28">
        <f>(D137-C137)/E137</f>
        <v>75.00000000000027</v>
      </c>
      <c r="G137" s="80"/>
      <c r="H137" s="80">
        <f>(D137-C124)*0.35</f>
        <v>439.1350877902172</v>
      </c>
      <c r="I137" s="19">
        <f>E137*50/C137</f>
        <v>0.02</v>
      </c>
      <c r="J137" s="87"/>
      <c r="K137" s="103" t="s">
        <v>46</v>
      </c>
      <c r="L137" s="104"/>
      <c r="M137" s="104"/>
      <c r="N137" s="104"/>
      <c r="O137" s="104"/>
      <c r="P137" s="104"/>
    </row>
    <row r="138" spans="1:16" ht="13" thickBot="1">
      <c r="A138" s="78"/>
      <c r="B138" s="13"/>
      <c r="C138" s="22"/>
      <c r="D138" s="17">
        <f>C138+(C138*0.03)</f>
        <v>0</v>
      </c>
      <c r="E138" s="17">
        <f>C138/2500</f>
        <v>0</v>
      </c>
      <c r="F138" s="27"/>
      <c r="G138" s="23"/>
      <c r="H138" s="10"/>
      <c r="I138" s="24"/>
      <c r="J138" s="91"/>
    </row>
    <row r="139" spans="1:16" ht="13" thickBot="1">
      <c r="A139" s="100">
        <v>28</v>
      </c>
      <c r="B139" s="81">
        <f>B137+7</f>
        <v>43800</v>
      </c>
      <c r="C139" s="20">
        <f>D137+G137-H137</f>
        <v>3762.42936209149</v>
      </c>
      <c r="D139" s="23"/>
      <c r="E139" s="23"/>
      <c r="F139" s="28" t="e">
        <f>(D139-C139)/E139</f>
        <v>#DIV/0!</v>
      </c>
      <c r="G139" s="18"/>
      <c r="H139" s="18"/>
      <c r="I139" s="19">
        <f>E139*50/C139</f>
        <v>0</v>
      </c>
      <c r="J139" s="87"/>
    </row>
    <row r="140" spans="1:16">
      <c r="A140" s="101"/>
      <c r="B140" s="81">
        <f>B139+7</f>
        <v>43807</v>
      </c>
      <c r="C140" s="20">
        <f>D139+G139-H139</f>
        <v>0</v>
      </c>
      <c r="D140"/>
      <c r="E140"/>
      <c r="F140" s="28" t="e">
        <f>(D140-C140)/E140</f>
        <v>#DIV/0!</v>
      </c>
      <c r="G140" s="18"/>
      <c r="H140" s="18"/>
      <c r="I140" s="19" t="e">
        <f>E140*50/C140</f>
        <v>#DIV/0!</v>
      </c>
      <c r="J140" s="87"/>
    </row>
    <row r="141" spans="1:16">
      <c r="A141" s="101"/>
      <c r="B141" s="81">
        <f>B140+7</f>
        <v>43814</v>
      </c>
      <c r="C141" s="20">
        <f>D140+G140-H140</f>
        <v>0</v>
      </c>
      <c r="D141" s="17">
        <f>C141+(C141*0.04)</f>
        <v>0</v>
      </c>
      <c r="E141" s="17">
        <f>C141/3000</f>
        <v>0</v>
      </c>
      <c r="F141" s="28" t="e">
        <f>(D141-C141)/E141</f>
        <v>#DIV/0!</v>
      </c>
      <c r="G141" s="18"/>
      <c r="H141" s="18"/>
      <c r="I141" s="19" t="e">
        <f>E141*50/C141</f>
        <v>#DIV/0!</v>
      </c>
      <c r="J141" s="87"/>
    </row>
    <row r="142" spans="1:16" ht="13.5" thickBot="1">
      <c r="A142" s="102"/>
      <c r="B142" s="81">
        <f>B141+7</f>
        <v>43821</v>
      </c>
      <c r="C142" s="20">
        <f>D141+G141-H141</f>
        <v>0</v>
      </c>
      <c r="D142" s="17">
        <f>C142+(C142*0.04)</f>
        <v>0</v>
      </c>
      <c r="E142" s="17">
        <f>C142/3000</f>
        <v>0</v>
      </c>
      <c r="F142" s="28" t="e">
        <f>(D142-C142)/E142</f>
        <v>#DIV/0!</v>
      </c>
      <c r="G142" s="80"/>
      <c r="H142" s="80"/>
      <c r="I142" s="19" t="e">
        <f>E142*50/C142</f>
        <v>#DIV/0!</v>
      </c>
      <c r="J142" s="87"/>
      <c r="K142" s="107"/>
      <c r="L142" s="108"/>
      <c r="M142" s="108"/>
      <c r="N142" s="108"/>
      <c r="O142" s="108"/>
      <c r="P142" s="108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0">
        <v>29</v>
      </c>
      <c r="B144" s="81">
        <f>B142+7</f>
        <v>43828</v>
      </c>
      <c r="C144" s="20">
        <f>D142+G142-H142</f>
        <v>0</v>
      </c>
      <c r="D144" s="17">
        <f>C144+(C144*0.04)</f>
        <v>0</v>
      </c>
      <c r="E144" s="17">
        <f>C144/3000</f>
        <v>0</v>
      </c>
      <c r="F144" s="28" t="e">
        <f>(D144-C144)/E144</f>
        <v>#DIV/0!</v>
      </c>
      <c r="G144" s="18"/>
      <c r="H144" s="18"/>
      <c r="I144" s="19" t="e">
        <f>E144*50/C144</f>
        <v>#DIV/0!</v>
      </c>
      <c r="J144" s="87"/>
    </row>
    <row r="145" spans="1:16">
      <c r="A145" s="101"/>
      <c r="B145" s="81">
        <f>B144+7</f>
        <v>43835</v>
      </c>
      <c r="C145" s="20">
        <f>D144+G144-H144</f>
        <v>0</v>
      </c>
      <c r="D145" s="17">
        <f>C145+(C145*0.04)</f>
        <v>0</v>
      </c>
      <c r="E145" s="17">
        <f>C145/3000</f>
        <v>0</v>
      </c>
      <c r="F145" s="28" t="e">
        <f>(D145-C145)/E145</f>
        <v>#DIV/0!</v>
      </c>
      <c r="G145" s="18"/>
      <c r="H145" s="18"/>
      <c r="I145" s="19" t="e">
        <f>E145*50/C145</f>
        <v>#DIV/0!</v>
      </c>
      <c r="J145" s="87"/>
    </row>
    <row r="146" spans="1:16">
      <c r="A146" s="101"/>
      <c r="B146" s="81">
        <f>B145+7</f>
        <v>43842</v>
      </c>
      <c r="C146" s="20">
        <f>D145+G145-H145</f>
        <v>0</v>
      </c>
      <c r="D146" s="17">
        <f>C146+(C146*0.04)</f>
        <v>0</v>
      </c>
      <c r="E146" s="17">
        <f>C146/3000</f>
        <v>0</v>
      </c>
      <c r="F146" s="28" t="e">
        <f>(D146-C146)/E146</f>
        <v>#DIV/0!</v>
      </c>
      <c r="G146" s="18"/>
      <c r="H146" s="18"/>
      <c r="I146" s="19" t="e">
        <f>E146*50/C146</f>
        <v>#DIV/0!</v>
      </c>
      <c r="J146" s="87"/>
    </row>
    <row r="147" spans="1:16" ht="13.5" thickBot="1">
      <c r="A147" s="102"/>
      <c r="B147" s="81">
        <f>B146+7</f>
        <v>43849</v>
      </c>
      <c r="C147" s="20">
        <f>D146+G146-H146</f>
        <v>0</v>
      </c>
      <c r="D147" s="17">
        <f>C147+(C147*0.04)</f>
        <v>0</v>
      </c>
      <c r="E147" s="17">
        <f>C147/3000</f>
        <v>0</v>
      </c>
      <c r="F147" s="28" t="e">
        <f>(D147-C147)/E147</f>
        <v>#DIV/0!</v>
      </c>
      <c r="G147" s="80"/>
      <c r="H147" s="80"/>
      <c r="I147" s="19" t="e">
        <f>E147*50/C147</f>
        <v>#DIV/0!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0">
        <v>30</v>
      </c>
      <c r="B149" s="81">
        <f>B147+7</f>
        <v>43856</v>
      </c>
      <c r="C149" s="20">
        <f>D147+G147-H147</f>
        <v>0</v>
      </c>
      <c r="D149" s="17">
        <f>C149+(C149*0.04)</f>
        <v>0</v>
      </c>
      <c r="E149" s="17">
        <f>C149/3000</f>
        <v>0</v>
      </c>
      <c r="F149" s="28" t="e">
        <f>(D149-C149)/E149</f>
        <v>#DIV/0!</v>
      </c>
      <c r="G149" s="18"/>
      <c r="H149" s="18"/>
      <c r="I149" s="19" t="e">
        <f>E149*50/C149</f>
        <v>#DIV/0!</v>
      </c>
      <c r="J149" s="87"/>
    </row>
    <row r="150" spans="1:16">
      <c r="A150" s="101"/>
      <c r="B150" s="81">
        <f>B149+7</f>
        <v>43863</v>
      </c>
      <c r="C150" s="20">
        <f>D149+G149-H149</f>
        <v>0</v>
      </c>
      <c r="D150" s="17">
        <f>C150+(C150*0.04)</f>
        <v>0</v>
      </c>
      <c r="E150" s="17">
        <f>C150/3000</f>
        <v>0</v>
      </c>
      <c r="F150" s="28" t="e">
        <f>(D150-C150)/E150</f>
        <v>#DIV/0!</v>
      </c>
      <c r="G150" s="18"/>
      <c r="H150" s="18"/>
      <c r="I150" s="19" t="e">
        <f>E150*50/C150</f>
        <v>#DIV/0!</v>
      </c>
      <c r="J150" s="87"/>
    </row>
    <row r="151" spans="1:16">
      <c r="A151" s="101"/>
      <c r="B151" s="81">
        <f>B150+7</f>
        <v>43870</v>
      </c>
      <c r="C151" s="20">
        <f>D150+G150-H150</f>
        <v>0</v>
      </c>
      <c r="D151" s="17">
        <f>C151+(C151*0.04)</f>
        <v>0</v>
      </c>
      <c r="E151" s="17">
        <f>C151/3000</f>
        <v>0</v>
      </c>
      <c r="F151" s="28" t="e">
        <f>(D151-C151)/E151</f>
        <v>#DIV/0!</v>
      </c>
      <c r="G151" s="18"/>
      <c r="H151" s="18"/>
      <c r="I151" s="19" t="e">
        <f>E151*50/C151</f>
        <v>#DIV/0!</v>
      </c>
      <c r="J151" s="87"/>
    </row>
    <row r="152" spans="1:16" ht="13.5" thickBot="1">
      <c r="A152" s="102"/>
      <c r="B152" s="81">
        <f>B151+7</f>
        <v>43877</v>
      </c>
      <c r="C152" s="20">
        <f>D151+G151-H151</f>
        <v>0</v>
      </c>
      <c r="D152" s="17">
        <f>C152+(C152*0.04)</f>
        <v>0</v>
      </c>
      <c r="E152" s="17">
        <f>C152/3000</f>
        <v>0</v>
      </c>
      <c r="F152" s="28" t="e">
        <f>(D152-C152)/E152</f>
        <v>#DIV/0!</v>
      </c>
      <c r="G152" s="80"/>
      <c r="H152" s="80">
        <f>(D152-C139)*0.35</f>
        <v>-1316.8502767320215</v>
      </c>
      <c r="I152" s="19" t="e">
        <f>E152*50/C152</f>
        <v>#DIV/0!</v>
      </c>
      <c r="J152" s="87"/>
      <c r="K152" s="103" t="s">
        <v>46</v>
      </c>
      <c r="L152" s="104"/>
      <c r="M152" s="104"/>
      <c r="N152" s="104"/>
      <c r="O152" s="104"/>
      <c r="P152" s="104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0">
        <v>31</v>
      </c>
      <c r="B154" s="81">
        <f>B152+7</f>
        <v>43884</v>
      </c>
      <c r="C154" s="20">
        <f>D152+G152-H152</f>
        <v>1316.8502767320215</v>
      </c>
      <c r="D154" s="17">
        <f>C154+(C154*0.04)</f>
        <v>1369.5242878013023</v>
      </c>
      <c r="E154" s="17">
        <f>C154/3000</f>
        <v>0.43895009224400716</v>
      </c>
      <c r="F154" s="28">
        <f>(D154-C154)/E154</f>
        <v>119.99999999999991</v>
      </c>
      <c r="G154" s="17"/>
      <c r="H154" s="79"/>
      <c r="I154" s="19">
        <f>E154*50/C154</f>
        <v>1.6666666666666666E-2</v>
      </c>
      <c r="J154" s="87"/>
    </row>
    <row r="155" spans="1:16">
      <c r="A155" s="101"/>
      <c r="B155" s="81">
        <f>B154+7</f>
        <v>43891</v>
      </c>
      <c r="C155" s="20">
        <f>D154+G154-H154</f>
        <v>1369.5242878013023</v>
      </c>
      <c r="D155" s="17">
        <f>C155+(C155*0.04)</f>
        <v>1424.3052593133543</v>
      </c>
      <c r="E155" s="17">
        <f>C155/3000</f>
        <v>0.45650809593376745</v>
      </c>
      <c r="F155" s="28">
        <f>(D155-C155)/E155</f>
        <v>119.99999999999983</v>
      </c>
      <c r="G155" s="17"/>
      <c r="H155" s="79"/>
      <c r="I155" s="19">
        <f>E155*50/C155</f>
        <v>1.6666666666666666E-2</v>
      </c>
      <c r="J155" s="87"/>
    </row>
    <row r="156" spans="1:16">
      <c r="A156" s="101"/>
      <c r="B156" s="81">
        <f>B155+7</f>
        <v>43898</v>
      </c>
      <c r="C156" s="20">
        <f>D155+G155-H155</f>
        <v>1424.3052593133543</v>
      </c>
      <c r="D156" s="17">
        <f>C156+(C156*0.04)</f>
        <v>1481.2774696858885</v>
      </c>
      <c r="E156" s="17">
        <f>C156/3000</f>
        <v>0.47476841977111811</v>
      </c>
      <c r="F156" s="28">
        <f>(D156-C156)/E156</f>
        <v>119.99999999999999</v>
      </c>
      <c r="G156" s="17"/>
      <c r="H156" s="79"/>
      <c r="I156" s="19">
        <f>E156*50/C156</f>
        <v>1.6666666666666666E-2</v>
      </c>
      <c r="J156" s="87"/>
    </row>
    <row r="157" spans="1:16" ht="13.5" thickBot="1">
      <c r="A157" s="102"/>
      <c r="B157" s="81">
        <f>B156+7</f>
        <v>43905</v>
      </c>
      <c r="C157" s="20">
        <f>D156+G156-H156</f>
        <v>1481.2774696858885</v>
      </c>
      <c r="D157" s="17">
        <f>C157+(C157*0.04)</f>
        <v>1540.528568473324</v>
      </c>
      <c r="E157" s="17">
        <f>C157/3000</f>
        <v>0.49375915656196284</v>
      </c>
      <c r="F157" s="28">
        <f>(D157-C157)/E157</f>
        <v>119.99999999999984</v>
      </c>
      <c r="G157" s="80"/>
      <c r="H157" s="80"/>
      <c r="I157" s="19">
        <f>E157*50/C157</f>
        <v>1.6666666666666666E-2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0">
        <v>32</v>
      </c>
      <c r="B159" s="81">
        <f>B157+7</f>
        <v>43912</v>
      </c>
      <c r="C159" s="20">
        <f>D157+G157-H157</f>
        <v>1540.528568473324</v>
      </c>
      <c r="D159" s="17">
        <f>C159+(C159*0.04)</f>
        <v>1602.149711212257</v>
      </c>
      <c r="E159" s="17">
        <f>C159/3000</f>
        <v>0.51350952282444129</v>
      </c>
      <c r="F159" s="28">
        <f>(D159-C159)/E159</f>
        <v>120.00000000000014</v>
      </c>
      <c r="G159" s="18"/>
      <c r="H159" s="18"/>
      <c r="I159" s="19">
        <f>E159*50/C159</f>
        <v>1.6666666666666666E-2</v>
      </c>
      <c r="J159" s="87"/>
    </row>
    <row r="160" spans="1:16">
      <c r="A160" s="101"/>
      <c r="B160" s="81">
        <f>B159+7</f>
        <v>43919</v>
      </c>
      <c r="C160" s="20">
        <f>D159+G159-H159</f>
        <v>1602.149711212257</v>
      </c>
      <c r="D160" s="17">
        <f>C160+(C160*0.04)</f>
        <v>1666.2356996607473</v>
      </c>
      <c r="E160" s="17">
        <f>C160/3000</f>
        <v>0.53404990373741901</v>
      </c>
      <c r="F160" s="28">
        <f>(D160-C160)/E160</f>
        <v>120.00000000000003</v>
      </c>
      <c r="G160" s="18"/>
      <c r="H160" s="18"/>
      <c r="I160" s="19">
        <f>E160*50/C160</f>
        <v>1.6666666666666666E-2</v>
      </c>
      <c r="J160" s="87"/>
    </row>
    <row r="161" spans="1:16">
      <c r="A161" s="101"/>
      <c r="B161" s="81">
        <f>B160+7</f>
        <v>43926</v>
      </c>
      <c r="C161" s="20">
        <f>D160+G160-H160</f>
        <v>1666.2356996607473</v>
      </c>
      <c r="D161" s="17">
        <f>C161+(C161*0.04)</f>
        <v>1732.8851276471771</v>
      </c>
      <c r="E161" s="17">
        <f>C161/3000</f>
        <v>0.55541189988691575</v>
      </c>
      <c r="F161" s="28">
        <f>(D161-C161)/E161</f>
        <v>119.99999999999989</v>
      </c>
      <c r="G161" s="18"/>
      <c r="H161" s="18"/>
      <c r="I161" s="19">
        <f>E161*50/C161</f>
        <v>1.6666666666666666E-2</v>
      </c>
      <c r="J161" s="87"/>
    </row>
    <row r="162" spans="1:16" ht="13.5" thickBot="1">
      <c r="A162" s="102"/>
      <c r="B162" s="81">
        <f>B161+7</f>
        <v>43933</v>
      </c>
      <c r="C162" s="20">
        <f>D161+G161-H161</f>
        <v>1732.8851276471771</v>
      </c>
      <c r="D162" s="17">
        <f>C162+(C162*0.04)</f>
        <v>1802.2005327530642</v>
      </c>
      <c r="E162" s="17">
        <f>C162/3000</f>
        <v>0.57762837588239235</v>
      </c>
      <c r="F162" s="28">
        <f>(D162-C162)/E162</f>
        <v>119.99999999999997</v>
      </c>
      <c r="G162" s="80"/>
      <c r="H162" s="80"/>
      <c r="I162" s="19">
        <f>E162*50/C162</f>
        <v>1.6666666666666666E-2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0">
        <v>33</v>
      </c>
      <c r="B164" s="81">
        <f>B162+7</f>
        <v>43940</v>
      </c>
      <c r="C164" s="20">
        <f>D162+G162-H162</f>
        <v>1802.2005327530642</v>
      </c>
      <c r="D164" s="17">
        <f>C164+(C164*0.04)</f>
        <v>1874.2885540631867</v>
      </c>
      <c r="E164" s="17">
        <f>C164/3000</f>
        <v>0.60073351091768801</v>
      </c>
      <c r="F164" s="28">
        <f>(D164-C164)/E164</f>
        <v>119.99999999999987</v>
      </c>
      <c r="G164" s="18"/>
      <c r="H164" s="18"/>
      <c r="I164" s="19">
        <f>E164*50/C164</f>
        <v>1.6666666666666666E-2</v>
      </c>
      <c r="J164" s="87"/>
    </row>
    <row r="165" spans="1:16">
      <c r="A165" s="101"/>
      <c r="B165" s="81">
        <f>B164+7</f>
        <v>43947</v>
      </c>
      <c r="C165" s="20">
        <f>D164+G164-H164</f>
        <v>1874.2885540631867</v>
      </c>
      <c r="D165" s="17">
        <f>C165+(C165*0.04)</f>
        <v>1949.2600962257141</v>
      </c>
      <c r="E165" s="17">
        <f>C165/3000</f>
        <v>0.62476285135439558</v>
      </c>
      <c r="F165" s="28">
        <f>(D165-C165)/E165</f>
        <v>119.99999999999986</v>
      </c>
      <c r="G165" s="18"/>
      <c r="H165" s="18"/>
      <c r="I165" s="19">
        <f>E165*50/C165</f>
        <v>1.6666666666666666E-2</v>
      </c>
      <c r="J165" s="87"/>
      <c r="K165" s="31"/>
      <c r="L165" s="31"/>
    </row>
    <row r="166" spans="1:16">
      <c r="A166" s="101"/>
      <c r="B166" s="81">
        <f>B165+7</f>
        <v>43954</v>
      </c>
      <c r="C166" s="20">
        <f>D165+G165-H165</f>
        <v>1949.2600962257141</v>
      </c>
      <c r="D166" s="17">
        <f>C166+(C166*0.04)</f>
        <v>2027.2305000747426</v>
      </c>
      <c r="E166" s="17">
        <f>C166/3000</f>
        <v>0.64975336540857132</v>
      </c>
      <c r="F166" s="28">
        <f>(D166-C166)/E166</f>
        <v>120.00000000000001</v>
      </c>
      <c r="G166" s="18"/>
      <c r="H166" s="18"/>
      <c r="I166" s="19">
        <f>E166*50/C166</f>
        <v>1.6666666666666666E-2</v>
      </c>
      <c r="J166" s="87"/>
      <c r="K166" s="31"/>
      <c r="L166" s="31"/>
    </row>
    <row r="167" spans="1:16" ht="13.5" thickBot="1">
      <c r="A167" s="102"/>
      <c r="B167" s="81">
        <f>B166+7</f>
        <v>43961</v>
      </c>
      <c r="C167" s="20">
        <f>D166+G166-H166</f>
        <v>2027.2305000747426</v>
      </c>
      <c r="D167" s="17">
        <f>C167+(C167*0.04)</f>
        <v>2108.3197200777322</v>
      </c>
      <c r="E167" s="17">
        <f>C167/3000</f>
        <v>0.67574350002491423</v>
      </c>
      <c r="F167" s="28">
        <f>(D167-C167)/E167</f>
        <v>119.9999999999998</v>
      </c>
      <c r="G167" s="80"/>
      <c r="H167" s="80">
        <f>(D167-C154)*0.35</f>
        <v>277.01430517099874</v>
      </c>
      <c r="I167" s="19">
        <f>E167*50/C167</f>
        <v>1.666666666666667E-2</v>
      </c>
      <c r="J167" s="87"/>
      <c r="K167" s="103" t="s">
        <v>46</v>
      </c>
      <c r="L167" s="104"/>
      <c r="M167" s="104"/>
      <c r="N167" s="104"/>
      <c r="O167" s="104"/>
      <c r="P167" s="104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0">
        <v>34</v>
      </c>
      <c r="B169" s="81">
        <f>B167+7</f>
        <v>43968</v>
      </c>
      <c r="C169" s="20">
        <f>D167+G167-H167</f>
        <v>1831.3054149067334</v>
      </c>
      <c r="D169" s="17">
        <f>C169+(C169*0.04)</f>
        <v>1904.5576315030028</v>
      </c>
      <c r="E169" s="17">
        <f>C169/3000</f>
        <v>0.6104351383022445</v>
      </c>
      <c r="F169" s="28">
        <f>(D169-C169)/E169</f>
        <v>120.00000000000004</v>
      </c>
      <c r="G169" s="18"/>
      <c r="H169" s="18"/>
      <c r="I169" s="19">
        <f>E169*50/C169</f>
        <v>1.6666666666666666E-2</v>
      </c>
      <c r="J169" s="87"/>
    </row>
    <row r="170" spans="1:16">
      <c r="A170" s="101"/>
      <c r="B170" s="81">
        <f>B169+7</f>
        <v>43975</v>
      </c>
      <c r="C170" s="20">
        <f>D169+G169-H169</f>
        <v>1904.5576315030028</v>
      </c>
      <c r="D170" s="17">
        <f>C170+(C170*0.04)</f>
        <v>1980.7399367631228</v>
      </c>
      <c r="E170" s="17">
        <f>C170/3000</f>
        <v>0.6348525438343342</v>
      </c>
      <c r="F170" s="28">
        <f>(D170-C170)/E170</f>
        <v>119.99999999999996</v>
      </c>
      <c r="G170" s="18"/>
      <c r="H170" s="18"/>
      <c r="I170" s="19">
        <f>E170*50/C170</f>
        <v>1.6666666666666666E-2</v>
      </c>
      <c r="J170" s="87"/>
    </row>
    <row r="171" spans="1:16">
      <c r="A171" s="101"/>
      <c r="B171" s="81">
        <f>B170+7</f>
        <v>43982</v>
      </c>
      <c r="C171" s="20">
        <f>D170+G170-H170</f>
        <v>1980.7399367631228</v>
      </c>
      <c r="D171" s="17">
        <f>C171+(C171*0.04)</f>
        <v>2059.9695342336477</v>
      </c>
      <c r="E171" s="17">
        <f>C171/3000</f>
        <v>0.66024664558770763</v>
      </c>
      <c r="F171" s="28">
        <f>(D171-C171)/E171</f>
        <v>119.99999999999986</v>
      </c>
      <c r="G171" s="18"/>
      <c r="H171" s="18"/>
      <c r="I171" s="19">
        <f>E171*50/C171</f>
        <v>1.6666666666666666E-2</v>
      </c>
      <c r="J171" s="87"/>
    </row>
    <row r="172" spans="1:16" ht="13.5" thickBot="1">
      <c r="A172" s="102"/>
      <c r="B172" s="81">
        <f>B171+7</f>
        <v>43989</v>
      </c>
      <c r="C172" s="20">
        <f>D171+G171-H171</f>
        <v>2059.9695342336477</v>
      </c>
      <c r="D172" s="17">
        <f>C172+(C172*0.04)</f>
        <v>2142.3683156029938</v>
      </c>
      <c r="E172" s="17">
        <f>C172/3000</f>
        <v>0.68665651141121586</v>
      </c>
      <c r="F172" s="28">
        <f>(D172-C172)/E172</f>
        <v>120.00000000000033</v>
      </c>
      <c r="G172" s="80"/>
      <c r="H172" s="80"/>
      <c r="I172" s="19">
        <f>E172*50/C172</f>
        <v>1.6666666666666666E-2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0">
        <v>35</v>
      </c>
      <c r="B174" s="81">
        <f>B172+7</f>
        <v>43996</v>
      </c>
      <c r="C174" s="20">
        <f>D172+G172-H172</f>
        <v>2142.3683156029938</v>
      </c>
      <c r="D174" s="17">
        <f>C174+(C174*0.04)</f>
        <v>2228.0630482271135</v>
      </c>
      <c r="E174" s="17">
        <f>C174/3000</f>
        <v>0.7141227718676646</v>
      </c>
      <c r="F174" s="28">
        <f>(D174-C174)/E174</f>
        <v>120</v>
      </c>
      <c r="G174" s="18"/>
      <c r="H174" s="18"/>
      <c r="I174" s="19">
        <f>E174*50/C174</f>
        <v>1.6666666666666666E-2</v>
      </c>
      <c r="J174" s="87"/>
    </row>
    <row r="175" spans="1:16">
      <c r="A175" s="101"/>
      <c r="B175" s="81">
        <f>B174+7</f>
        <v>44003</v>
      </c>
      <c r="C175" s="20">
        <f>D174+G174-H174</f>
        <v>2228.0630482271135</v>
      </c>
      <c r="D175" s="17">
        <f>C175+(C175*0.04)</f>
        <v>2317.1855701561981</v>
      </c>
      <c r="E175" s="17">
        <f>C175/3000</f>
        <v>0.74268768274237118</v>
      </c>
      <c r="F175" s="28">
        <f>(D175-C175)/E175</f>
        <v>120</v>
      </c>
      <c r="G175" s="18"/>
      <c r="H175" s="18"/>
      <c r="I175" s="19">
        <f>E175*50/C175</f>
        <v>1.6666666666666666E-2</v>
      </c>
      <c r="J175" s="87"/>
    </row>
    <row r="176" spans="1:16">
      <c r="A176" s="101"/>
      <c r="B176" s="81">
        <f>B175+7</f>
        <v>44010</v>
      </c>
      <c r="C176" s="20">
        <f>D175+G175-H175</f>
        <v>2317.1855701561981</v>
      </c>
      <c r="D176" s="17">
        <f>C176+(C176*0.04)</f>
        <v>2409.872992962446</v>
      </c>
      <c r="E176" s="17">
        <f>C176/3000</f>
        <v>0.77239519005206603</v>
      </c>
      <c r="F176" s="28">
        <f>(D176-C176)/E176</f>
        <v>120</v>
      </c>
      <c r="G176" s="18"/>
      <c r="H176" s="18"/>
      <c r="I176" s="19">
        <f>E176*50/C176</f>
        <v>1.6666666666666666E-2</v>
      </c>
      <c r="J176" s="87"/>
    </row>
    <row r="177" spans="1:16" ht="13.5" thickBot="1">
      <c r="A177" s="102"/>
      <c r="B177" s="81">
        <f>B176+7</f>
        <v>44017</v>
      </c>
      <c r="C177" s="20">
        <f>D176+G176-H176</f>
        <v>2409.872992962446</v>
      </c>
      <c r="D177" s="17">
        <f>C177+(C177*0.04)</f>
        <v>2506.2679126809439</v>
      </c>
      <c r="E177" s="17">
        <f>C177/3000</f>
        <v>0.80329099765414869</v>
      </c>
      <c r="F177" s="28">
        <f>(D177-C177)/E177</f>
        <v>120.00000000000011</v>
      </c>
      <c r="G177" s="80"/>
      <c r="H177" s="80">
        <f>(D177-C169)*0.35</f>
        <v>236.23687422097368</v>
      </c>
      <c r="I177" s="19">
        <f>E177*50/C177</f>
        <v>1.6666666666666666E-2</v>
      </c>
      <c r="J177" s="87"/>
      <c r="K177" s="103" t="s">
        <v>46</v>
      </c>
      <c r="L177" s="104"/>
      <c r="M177" s="104"/>
      <c r="N177" s="104"/>
      <c r="O177" s="104"/>
      <c r="P177" s="104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9:A142"/>
    <mergeCell ref="K142:P142"/>
    <mergeCell ref="A144:A147"/>
    <mergeCell ref="K147:P147"/>
    <mergeCell ref="A149:A152"/>
    <mergeCell ref="K152:P152"/>
    <mergeCell ref="A124:A127"/>
    <mergeCell ref="K127:P127"/>
    <mergeCell ref="A129:A132"/>
    <mergeCell ref="K132:P132"/>
    <mergeCell ref="A134:A137"/>
    <mergeCell ref="K137:P137"/>
    <mergeCell ref="A109:A112"/>
    <mergeCell ref="K112:P112"/>
    <mergeCell ref="A114:A117"/>
    <mergeCell ref="K117:P117"/>
    <mergeCell ref="A119:A122"/>
    <mergeCell ref="K122:P122"/>
    <mergeCell ref="A94:A97"/>
    <mergeCell ref="K97:P97"/>
    <mergeCell ref="A99:A102"/>
    <mergeCell ref="K102:P102"/>
    <mergeCell ref="A104:A107"/>
    <mergeCell ref="K107:P107"/>
    <mergeCell ref="A79:A82"/>
    <mergeCell ref="K82:P82"/>
    <mergeCell ref="A84:A87"/>
    <mergeCell ref="K87:P87"/>
    <mergeCell ref="A89:A92"/>
    <mergeCell ref="K92:P92"/>
    <mergeCell ref="A64:A67"/>
    <mergeCell ref="K67:P67"/>
    <mergeCell ref="A69:A72"/>
    <mergeCell ref="K72:P72"/>
    <mergeCell ref="A74:A77"/>
    <mergeCell ref="K77:P77"/>
    <mergeCell ref="A49:A52"/>
    <mergeCell ref="K52:P52"/>
    <mergeCell ref="A54:A57"/>
    <mergeCell ref="K57:P57"/>
    <mergeCell ref="A59:A62"/>
    <mergeCell ref="K62:P62"/>
    <mergeCell ref="A34:A37"/>
    <mergeCell ref="K37:P37"/>
    <mergeCell ref="A39:A42"/>
    <mergeCell ref="K42:P42"/>
    <mergeCell ref="A44:A47"/>
    <mergeCell ref="K47:P47"/>
    <mergeCell ref="A19:A22"/>
    <mergeCell ref="K22:P22"/>
    <mergeCell ref="A24:A27"/>
    <mergeCell ref="K27:P27"/>
    <mergeCell ref="A29:A32"/>
    <mergeCell ref="K32:P32"/>
    <mergeCell ref="A14:A17"/>
    <mergeCell ref="K17:P17"/>
    <mergeCell ref="B1:J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178"/>
  <sheetViews>
    <sheetView topLeftCell="A16" workbookViewId="0">
      <selection activeCell="C21" sqref="C21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5"/>
      <c r="C1" s="106"/>
      <c r="D1" s="106"/>
      <c r="E1" s="106"/>
      <c r="F1" s="106"/>
      <c r="G1" s="106"/>
      <c r="H1" s="106"/>
      <c r="I1" s="106"/>
      <c r="J1" s="106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0">
        <v>1</v>
      </c>
      <c r="B4" s="81">
        <v>42960</v>
      </c>
      <c r="C4" s="20">
        <v>1000</v>
      </c>
      <c r="D4" s="17">
        <f>C4+(C4*-0.02)</f>
        <v>980</v>
      </c>
      <c r="E4" s="17">
        <f>C4/3250</f>
        <v>0.30769230769230771</v>
      </c>
      <c r="F4" s="37">
        <f>(D4-C4)/E4</f>
        <v>-65</v>
      </c>
      <c r="G4" s="18"/>
      <c r="H4" s="18"/>
      <c r="I4" s="19">
        <f>E4*50/C4</f>
        <v>1.5384615384615385E-2</v>
      </c>
      <c r="J4" s="92">
        <f>(D4-C4)/C4</f>
        <v>-0.02</v>
      </c>
    </row>
    <row r="5" spans="1:16">
      <c r="A5" s="101"/>
      <c r="B5" s="81">
        <f>B4+7</f>
        <v>42967</v>
      </c>
      <c r="C5" s="20">
        <f>D4+G4-H4</f>
        <v>980</v>
      </c>
      <c r="D5" s="17">
        <f>C5+(C5*0.0596)</f>
        <v>1038.4079999999999</v>
      </c>
      <c r="E5" s="17">
        <f>C5/3250</f>
        <v>0.30153846153846153</v>
      </c>
      <c r="F5" s="34">
        <f>(D5-C5)/E5</f>
        <v>193.69999999999968</v>
      </c>
      <c r="G5" s="18"/>
      <c r="H5" s="18"/>
      <c r="I5" s="19">
        <f>E5*50/C5</f>
        <v>1.5384615384615384E-2</v>
      </c>
      <c r="J5" s="89">
        <f>(D5-C4)/C4</f>
        <v>3.8407999999999901E-2</v>
      </c>
    </row>
    <row r="6" spans="1:16">
      <c r="A6" s="101"/>
      <c r="B6" s="81">
        <f>B5+7</f>
        <v>42974</v>
      </c>
      <c r="C6" s="20">
        <f>D5+G5-H5</f>
        <v>1038.4079999999999</v>
      </c>
      <c r="D6" s="17">
        <f>C6+(C6*-0.0884)</f>
        <v>946.61273279999989</v>
      </c>
      <c r="E6" s="17">
        <f>C6/3250</f>
        <v>0.31951015384615383</v>
      </c>
      <c r="F6" s="37">
        <f>(D6-C6)/E6</f>
        <v>-287.30000000000007</v>
      </c>
      <c r="G6" s="18"/>
      <c r="H6" s="18"/>
      <c r="I6" s="19">
        <f>E6*50/C6</f>
        <v>1.5384615384615385E-2</v>
      </c>
      <c r="J6" s="92">
        <f>(D6-C4)/C4</f>
        <v>-5.3387267200000109E-2</v>
      </c>
    </row>
    <row r="7" spans="1:16" ht="13.5" thickBot="1">
      <c r="A7" s="102"/>
      <c r="B7" s="81">
        <f>B6+7</f>
        <v>42981</v>
      </c>
      <c r="C7" s="20">
        <f>D6+G6-H6</f>
        <v>946.61273279999989</v>
      </c>
      <c r="D7" s="17">
        <f>C7+(C7*-0.0583)</f>
        <v>891.42521047775995</v>
      </c>
      <c r="E7" s="17">
        <f>C7/5500</f>
        <v>0.17211140596363633</v>
      </c>
      <c r="F7" s="37">
        <f>(D7-C7)/E7</f>
        <v>-320.64999999999975</v>
      </c>
      <c r="G7" s="18"/>
      <c r="H7" s="18"/>
      <c r="I7" s="19">
        <f>E7*50/C7</f>
        <v>9.0909090909090905E-3</v>
      </c>
      <c r="J7" s="92">
        <f>(D7-C4)/C4</f>
        <v>-0.10857478952224005</v>
      </c>
      <c r="K7" s="107"/>
      <c r="L7" s="108"/>
      <c r="M7" s="108"/>
      <c r="N7" s="108"/>
      <c r="O7" s="108"/>
      <c r="P7" s="108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0">
        <v>2</v>
      </c>
      <c r="B9" s="81">
        <f>B7+7</f>
        <v>42988</v>
      </c>
      <c r="C9" s="20">
        <f>D7+G7-H7</f>
        <v>891.42521047775995</v>
      </c>
      <c r="D9" s="17">
        <f>C9+(C9*0.1119)</f>
        <v>991.17569153022123</v>
      </c>
      <c r="E9" s="17">
        <f>C9/5500</f>
        <v>0.16207731099595635</v>
      </c>
      <c r="F9" s="34">
        <f>(D9-C9)/E9</f>
        <v>615.4499999999997</v>
      </c>
      <c r="G9" s="18"/>
      <c r="H9" s="18"/>
      <c r="I9" s="19">
        <f>E9*50/C9</f>
        <v>9.0909090909090905E-3</v>
      </c>
      <c r="J9" s="92">
        <f>(D9-C4)/C4</f>
        <v>-8.8243084697787709E-3</v>
      </c>
    </row>
    <row r="10" spans="1:16">
      <c r="A10" s="101"/>
      <c r="B10" s="81">
        <f>B9+7</f>
        <v>42995</v>
      </c>
      <c r="C10" s="20">
        <f>D9+G9-H9</f>
        <v>991.17569153022123</v>
      </c>
      <c r="D10" s="17">
        <f>C10+(C10*-0.073)</f>
        <v>918.81986604851511</v>
      </c>
      <c r="E10" s="17">
        <f>C10/5500</f>
        <v>0.18021376209640386</v>
      </c>
      <c r="F10" s="37">
        <f>(D10-C10)/E10</f>
        <v>-401.49999999999983</v>
      </c>
      <c r="G10" s="18"/>
      <c r="H10" s="18"/>
      <c r="I10" s="19">
        <f>E10*50/C10</f>
        <v>9.0909090909090922E-3</v>
      </c>
      <c r="J10" s="92">
        <f>(D10-C4)/C4</f>
        <v>-8.1180133951484892E-2</v>
      </c>
    </row>
    <row r="11" spans="1:16">
      <c r="A11" s="101"/>
      <c r="B11" s="81">
        <f>B10+7</f>
        <v>43002</v>
      </c>
      <c r="C11" s="20">
        <f>D10+G10-H10</f>
        <v>918.81986604851511</v>
      </c>
      <c r="D11" s="17">
        <f>C11+(C11*-0.0103)</f>
        <v>909.3560214282154</v>
      </c>
      <c r="E11" s="17">
        <f>C11/5500</f>
        <v>0.16705815746336639</v>
      </c>
      <c r="F11" s="37">
        <f>(D11-C11)/E11</f>
        <v>-56.650000000000027</v>
      </c>
      <c r="G11" s="18"/>
      <c r="H11" s="18"/>
      <c r="I11" s="19">
        <f>E11*50/C11</f>
        <v>9.0909090909090922E-3</v>
      </c>
      <c r="J11" s="92">
        <f>(D11-C4)/C4</f>
        <v>-9.0643978571784606E-2</v>
      </c>
    </row>
    <row r="12" spans="1:16" ht="13.5" thickBot="1">
      <c r="A12" s="102"/>
      <c r="B12" s="81">
        <f>B11+7</f>
        <v>43009</v>
      </c>
      <c r="C12" s="20">
        <f>D11+G11-H11</f>
        <v>909.3560214282154</v>
      </c>
      <c r="D12" s="17">
        <f>C12+(C12*-0.0544)</f>
        <v>859.88705386252047</v>
      </c>
      <c r="E12" s="17">
        <f>C12/5500</f>
        <v>0.1653374584414937</v>
      </c>
      <c r="F12" s="37">
        <f>(D12-C12)/E12</f>
        <v>-299.20000000000005</v>
      </c>
      <c r="G12" s="18"/>
      <c r="H12" s="18"/>
      <c r="I12" s="19">
        <f>E12*50/C12</f>
        <v>9.0909090909090905E-3</v>
      </c>
      <c r="J12" s="92">
        <f>(D12-C4)/C4</f>
        <v>-0.14011294613747952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0">
        <v>3</v>
      </c>
      <c r="B14" s="81">
        <f>B12+7</f>
        <v>43016</v>
      </c>
      <c r="C14" s="20">
        <f>D12+G12-H12</f>
        <v>859.88705386252047</v>
      </c>
      <c r="D14" s="17">
        <f>C14+(C14*-0.0579)</f>
        <v>810.09959344388051</v>
      </c>
      <c r="E14" s="17">
        <f>C14/3000</f>
        <v>0.2866290179541735</v>
      </c>
      <c r="F14" s="37">
        <f>(D14-C14)/E14</f>
        <v>-173.7000000000001</v>
      </c>
      <c r="G14" s="18"/>
      <c r="H14" s="18"/>
      <c r="I14" s="19">
        <f>E14*50/C14</f>
        <v>1.6666666666666666E-2</v>
      </c>
      <c r="J14" s="92">
        <f>(D14-C4)/C4</f>
        <v>-0.18990040655611951</v>
      </c>
    </row>
    <row r="15" spans="1:16">
      <c r="A15" s="101"/>
      <c r="B15" s="81">
        <f>B14+7</f>
        <v>43023</v>
      </c>
      <c r="C15" s="20">
        <f>D14+G14-H14</f>
        <v>810.09959344388051</v>
      </c>
      <c r="D15" s="17">
        <f>C15+(C15*0.0774)</f>
        <v>872.80130197643689</v>
      </c>
      <c r="E15" s="17">
        <f>C15/3000</f>
        <v>0.27003319781462681</v>
      </c>
      <c r="F15" s="34">
        <f>(D15-C15)/E15</f>
        <v>232.20000000000013</v>
      </c>
      <c r="G15" s="18"/>
      <c r="H15" s="18"/>
      <c r="I15" s="19">
        <f>E15*50/C15</f>
        <v>1.6666666666666666E-2</v>
      </c>
      <c r="J15" s="92">
        <f>(D15-C4)/C4</f>
        <v>-0.12719869802356312</v>
      </c>
    </row>
    <row r="16" spans="1:16">
      <c r="A16" s="101"/>
      <c r="B16" s="81">
        <f>B15+7</f>
        <v>43030</v>
      </c>
      <c r="C16" s="20">
        <f>D15+G15-H15</f>
        <v>872.80130197643689</v>
      </c>
      <c r="D16" s="17">
        <f>C16+(C16*0.0717)</f>
        <v>935.38115532814743</v>
      </c>
      <c r="E16" s="17">
        <f>C16/3000</f>
        <v>0.29093376732547899</v>
      </c>
      <c r="F16" s="34">
        <f>(D16-C16)/E16</f>
        <v>215.10000000000002</v>
      </c>
      <c r="G16" s="18"/>
      <c r="H16" s="18"/>
      <c r="I16" s="19">
        <f>E16*50/C16</f>
        <v>1.6666666666666666E-2</v>
      </c>
      <c r="J16" s="92">
        <f>(D16-C4)/C4</f>
        <v>-6.4618844671852568E-2</v>
      </c>
    </row>
    <row r="17" spans="1:16" ht="13.5" thickBot="1">
      <c r="A17" s="102"/>
      <c r="B17" s="81">
        <f>B16+7</f>
        <v>43037</v>
      </c>
      <c r="C17" s="20">
        <f>D16+G16-H16</f>
        <v>935.38115532814743</v>
      </c>
      <c r="D17" s="17">
        <f>C17+(C17*0.09)</f>
        <v>1019.5654593076807</v>
      </c>
      <c r="E17" s="17">
        <f>C17/3000</f>
        <v>0.31179371844271581</v>
      </c>
      <c r="F17" s="34">
        <f>(D17-C17)/E17</f>
        <v>270.00000000000011</v>
      </c>
      <c r="G17" s="18"/>
      <c r="H17" s="80">
        <f>(D17-C4)*0.3</f>
        <v>5.8696377923042178</v>
      </c>
      <c r="I17" s="19">
        <f>E17*50/C17</f>
        <v>1.6666666666666666E-2</v>
      </c>
      <c r="J17" s="89">
        <f>(C19-C4)/C4</f>
        <v>1.3695821515376565E-2</v>
      </c>
      <c r="K17" s="103" t="s">
        <v>45</v>
      </c>
      <c r="L17" s="104"/>
      <c r="M17" s="104"/>
      <c r="N17" s="104"/>
      <c r="O17" s="104"/>
      <c r="P17" s="104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0">
        <v>4</v>
      </c>
      <c r="B19" s="81">
        <f>B17+7</f>
        <v>43044</v>
      </c>
      <c r="C19" s="20">
        <f>D17+G17-H17</f>
        <v>1013.6958215153766</v>
      </c>
      <c r="D19" s="17">
        <f>C19+(C19*-0.0353)</f>
        <v>977.91235901588379</v>
      </c>
      <c r="E19" s="17">
        <f>C19/3000</f>
        <v>0.33789860717179221</v>
      </c>
      <c r="F19" s="37">
        <f>(D19-C19)/E19</f>
        <v>-105.89999999999993</v>
      </c>
      <c r="G19" s="18"/>
      <c r="H19" s="18"/>
      <c r="I19" s="19">
        <f>E19*50/C19</f>
        <v>1.666666666666667E-2</v>
      </c>
      <c r="J19" s="92">
        <f>(D19-C4)/C4</f>
        <v>-2.2087640984116207E-2</v>
      </c>
    </row>
    <row r="20" spans="1:16">
      <c r="A20" s="101"/>
      <c r="B20" s="81">
        <f>B19+7</f>
        <v>43051</v>
      </c>
      <c r="C20" s="20">
        <f>D19+G19-H19</f>
        <v>977.91235901588379</v>
      </c>
      <c r="D20" s="17">
        <f>C20+(C20*-0.1562)</f>
        <v>825.1624485376027</v>
      </c>
      <c r="E20" s="17">
        <f>C20/3000</f>
        <v>0.32597078633862792</v>
      </c>
      <c r="F20" s="98">
        <f>(D20-C20)/E20</f>
        <v>-468.60000000000014</v>
      </c>
      <c r="G20" s="18"/>
      <c r="H20" s="18"/>
      <c r="I20" s="19">
        <f>E20*50/C20</f>
        <v>1.6666666666666666E-2</v>
      </c>
      <c r="J20" s="96">
        <f>(D20-C4)/C4</f>
        <v>-0.17483755146239729</v>
      </c>
    </row>
    <row r="21" spans="1:16" ht="14.5">
      <c r="A21" s="101"/>
      <c r="B21" s="81">
        <f>B20+7</f>
        <v>43058</v>
      </c>
      <c r="C21" s="32">
        <f>D20+G20-H20</f>
        <v>825.1624485376027</v>
      </c>
      <c r="D21" s="17">
        <f>C21+(C21*0.03)</f>
        <v>849.91732199373075</v>
      </c>
      <c r="E21" s="17">
        <f>C21/2500</f>
        <v>0.33006497941504109</v>
      </c>
      <c r="F21" s="28">
        <f>(D21-C21)/E21</f>
        <v>74.999999999999915</v>
      </c>
      <c r="G21" s="18"/>
      <c r="H21" s="18"/>
      <c r="I21" s="19">
        <f>E21*50/C21</f>
        <v>0.02</v>
      </c>
      <c r="J21" s="87"/>
    </row>
    <row r="22" spans="1:16" ht="13.5" thickBot="1">
      <c r="A22" s="102"/>
      <c r="B22" s="81">
        <f>B21+7</f>
        <v>43065</v>
      </c>
      <c r="C22" s="20">
        <f>D21+G21-H21</f>
        <v>849.91732199373075</v>
      </c>
      <c r="D22" s="17">
        <f>C22+(C22*0.03)</f>
        <v>875.41484165354268</v>
      </c>
      <c r="E22" s="17">
        <f>C22/2500</f>
        <v>0.3399669287974923</v>
      </c>
      <c r="F22" s="28">
        <f>(D22-C22)/E22</f>
        <v>75.000000000000014</v>
      </c>
      <c r="G22" s="18"/>
      <c r="H22" s="18"/>
      <c r="I22" s="19">
        <f>E22*50/C22</f>
        <v>0.02</v>
      </c>
      <c r="J22" s="87"/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0">
        <v>5</v>
      </c>
      <c r="B24" s="81">
        <f>B22+7</f>
        <v>43072</v>
      </c>
      <c r="C24" s="20">
        <f>D22+G22-H22</f>
        <v>875.41484165354268</v>
      </c>
      <c r="D24" s="17">
        <f>C24+(C24*0.03)</f>
        <v>901.67728690314891</v>
      </c>
      <c r="E24" s="17">
        <f>C24/2500</f>
        <v>0.3501659366614171</v>
      </c>
      <c r="F24" s="28">
        <f>(D24-C24)/E24</f>
        <v>74.999999999999858</v>
      </c>
      <c r="G24" s="18"/>
      <c r="H24" s="18"/>
      <c r="I24" s="19">
        <f>E24*50/C24</f>
        <v>0.02</v>
      </c>
      <c r="J24" s="87"/>
    </row>
    <row r="25" spans="1:16">
      <c r="A25" s="101"/>
      <c r="B25" s="81">
        <f>B24+7</f>
        <v>43079</v>
      </c>
      <c r="C25" s="20">
        <f>D24+G24-H24</f>
        <v>901.67728690314891</v>
      </c>
      <c r="D25" s="17">
        <f>C25+(C25*0.03)</f>
        <v>928.72760551024339</v>
      </c>
      <c r="E25" s="17">
        <f>C25/2500</f>
        <v>0.36067091476125956</v>
      </c>
      <c r="F25" s="28">
        <f>(D25-C25)/E25</f>
        <v>75.000000000000043</v>
      </c>
      <c r="G25" s="18"/>
      <c r="H25" s="18"/>
      <c r="I25" s="19">
        <f>E25*50/C25</f>
        <v>0.02</v>
      </c>
      <c r="J25" s="87"/>
    </row>
    <row r="26" spans="1:16">
      <c r="A26" s="101"/>
      <c r="B26" s="81">
        <f>B25+7</f>
        <v>43086</v>
      </c>
      <c r="C26" s="20">
        <f>D25+G25-H25</f>
        <v>928.72760551024339</v>
      </c>
      <c r="D26" s="17">
        <f>C26+(C26*0.03)</f>
        <v>956.58943367555071</v>
      </c>
      <c r="E26" s="17">
        <f>C26/2500</f>
        <v>0.37149104220409734</v>
      </c>
      <c r="F26" s="28">
        <f>(D26-C26)/E26</f>
        <v>75.000000000000043</v>
      </c>
      <c r="G26" s="18"/>
      <c r="H26" s="18"/>
      <c r="I26" s="19">
        <f>E26*50/C26</f>
        <v>1.9999999999999997E-2</v>
      </c>
      <c r="J26" s="87"/>
    </row>
    <row r="27" spans="1:16" ht="13.5" thickBot="1">
      <c r="A27" s="102"/>
      <c r="B27" s="81">
        <f>B26+7</f>
        <v>43093</v>
      </c>
      <c r="C27" s="20">
        <f>D26+G26-H26</f>
        <v>956.58943367555071</v>
      </c>
      <c r="D27" s="17">
        <f>C27+(C27*0.03)</f>
        <v>985.28711668581718</v>
      </c>
      <c r="E27" s="17">
        <f>C27/2500</f>
        <v>0.38263577347022026</v>
      </c>
      <c r="F27" s="28">
        <f>(D27-C27)/E27</f>
        <v>74.999999999999872</v>
      </c>
      <c r="G27" s="18"/>
      <c r="H27" s="18"/>
      <c r="I27" s="19">
        <f>E27*50/C27</f>
        <v>0.02</v>
      </c>
      <c r="J27" s="87"/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0">
        <v>6</v>
      </c>
      <c r="B29" s="81">
        <f>B27+7</f>
        <v>43100</v>
      </c>
      <c r="C29" s="20">
        <f>D27+G27-H27</f>
        <v>985.28711668581718</v>
      </c>
      <c r="D29" s="17">
        <f>C29+(C29*0.03)</f>
        <v>1014.8457301863917</v>
      </c>
      <c r="E29" s="17">
        <f>C29/2500</f>
        <v>0.39411484667432689</v>
      </c>
      <c r="F29" s="28">
        <f>(D29-C29)/E29</f>
        <v>75.000000000000085</v>
      </c>
      <c r="G29" s="18"/>
      <c r="H29" s="18"/>
      <c r="I29" s="19">
        <f>E29*50/C29</f>
        <v>0.02</v>
      </c>
      <c r="J29" s="87"/>
    </row>
    <row r="30" spans="1:16">
      <c r="A30" s="101"/>
      <c r="B30" s="81">
        <f>B29+7</f>
        <v>43107</v>
      </c>
      <c r="C30" s="20">
        <f>D29+G29-H29</f>
        <v>1014.8457301863917</v>
      </c>
      <c r="D30" s="17">
        <f>C30+(C30*0.03)</f>
        <v>1045.2911020919835</v>
      </c>
      <c r="E30" s="17">
        <f>C30/2500</f>
        <v>0.40593829207455667</v>
      </c>
      <c r="F30" s="28">
        <f>(D30-C30)/E30</f>
        <v>74.999999999999972</v>
      </c>
      <c r="G30" s="18"/>
      <c r="H30" s="18"/>
      <c r="I30" s="19">
        <f>E30*50/C30</f>
        <v>0.02</v>
      </c>
      <c r="J30" s="87"/>
    </row>
    <row r="31" spans="1:16">
      <c r="A31" s="101"/>
      <c r="B31" s="81">
        <f>B30+7</f>
        <v>43114</v>
      </c>
      <c r="C31" s="20">
        <f>D30+G30-H30</f>
        <v>1045.2911020919835</v>
      </c>
      <c r="D31" s="17">
        <f>C31+(C31*0.03)</f>
        <v>1076.649835154743</v>
      </c>
      <c r="E31" s="17">
        <f>C31/2500</f>
        <v>0.41811644083679339</v>
      </c>
      <c r="F31" s="28">
        <f>(D31-C31)/E31</f>
        <v>74.999999999999957</v>
      </c>
      <c r="G31" s="18"/>
      <c r="H31" s="18"/>
      <c r="I31" s="19">
        <f>E31*50/C31</f>
        <v>0.02</v>
      </c>
      <c r="J31" s="87"/>
    </row>
    <row r="32" spans="1:16" ht="13.5" thickBot="1">
      <c r="A32" s="102"/>
      <c r="B32" s="81">
        <f>B31+7</f>
        <v>43121</v>
      </c>
      <c r="C32" s="20">
        <f>D31+G31-H31</f>
        <v>1076.649835154743</v>
      </c>
      <c r="D32" s="17">
        <f>C32+(C32*0.03)</f>
        <v>1108.9493302093852</v>
      </c>
      <c r="E32" s="17">
        <f>C32/2500</f>
        <v>0.43065993406189718</v>
      </c>
      <c r="F32" s="28">
        <f>(D32-C32)/E32</f>
        <v>74.999999999999773</v>
      </c>
      <c r="G32" s="18"/>
      <c r="H32" s="80">
        <f>(D32-C19)*0.35</f>
        <v>33.338728042903007</v>
      </c>
      <c r="I32" s="19">
        <f>E32*50/C32</f>
        <v>0.02</v>
      </c>
      <c r="J32" s="87"/>
      <c r="K32" s="103" t="s">
        <v>46</v>
      </c>
      <c r="L32" s="104"/>
      <c r="M32" s="104"/>
      <c r="N32" s="104"/>
      <c r="O32" s="104"/>
      <c r="P32" s="104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0">
        <v>7</v>
      </c>
      <c r="B34" s="81">
        <f>B32+7</f>
        <v>43128</v>
      </c>
      <c r="C34" s="20">
        <f>D32+G32-H32</f>
        <v>1075.6106021664821</v>
      </c>
      <c r="D34" s="17">
        <f>C34+(C34*0.03)</f>
        <v>1107.8789202314765</v>
      </c>
      <c r="E34" s="17">
        <f>C34/2500</f>
        <v>0.43024424086659285</v>
      </c>
      <c r="F34" s="28">
        <f>(D34-C34)/E34</f>
        <v>74.999999999999957</v>
      </c>
      <c r="G34" s="18"/>
      <c r="H34" s="18"/>
      <c r="I34" s="19">
        <f>E34*50/C34</f>
        <v>2.0000000000000004E-2</v>
      </c>
      <c r="J34" s="87"/>
    </row>
    <row r="35" spans="1:16">
      <c r="A35" s="101"/>
      <c r="B35" s="81">
        <f>B34+7</f>
        <v>43135</v>
      </c>
      <c r="C35" s="20">
        <f>D34+G34-H34</f>
        <v>1107.8789202314765</v>
      </c>
      <c r="D35" s="17">
        <f>C35+(C35*0.03)</f>
        <v>1141.1152878384207</v>
      </c>
      <c r="E35" s="17">
        <f>C35/2500</f>
        <v>0.4431515680925906</v>
      </c>
      <c r="F35" s="28">
        <f>(D35-C35)/E35</f>
        <v>74.999999999999815</v>
      </c>
      <c r="G35" s="18"/>
      <c r="H35" s="18"/>
      <c r="I35" s="19">
        <f>E35*50/C35</f>
        <v>0.02</v>
      </c>
      <c r="J35" s="87"/>
    </row>
    <row r="36" spans="1:16">
      <c r="A36" s="101"/>
      <c r="B36" s="81">
        <f>B35+7</f>
        <v>43142</v>
      </c>
      <c r="C36" s="20">
        <f>D35+G35-H35</f>
        <v>1141.1152878384207</v>
      </c>
      <c r="D36" s="17">
        <f>C36+(C36*0.03)</f>
        <v>1175.3487464735733</v>
      </c>
      <c r="E36" s="17">
        <f>C36/2500</f>
        <v>0.45644611513536831</v>
      </c>
      <c r="F36" s="28">
        <f>(D36-C36)/E36</f>
        <v>74.999999999999957</v>
      </c>
      <c r="G36" s="18"/>
      <c r="H36" s="18"/>
      <c r="I36" s="19">
        <f>E36*50/C36</f>
        <v>0.02</v>
      </c>
      <c r="J36" s="87"/>
    </row>
    <row r="37" spans="1:16" ht="13.5" thickBot="1">
      <c r="A37" s="102"/>
      <c r="B37" s="81">
        <f>B36+7</f>
        <v>43149</v>
      </c>
      <c r="C37" s="20">
        <f>D36+G36-H36</f>
        <v>1175.3487464735733</v>
      </c>
      <c r="D37" s="17">
        <f>C37+(C37*0.03)</f>
        <v>1210.6092088677806</v>
      </c>
      <c r="E37" s="17">
        <f>C37/2500</f>
        <v>0.47013949858942933</v>
      </c>
      <c r="F37" s="28">
        <f>(D37-C37)/E37</f>
        <v>75.000000000000114</v>
      </c>
      <c r="G37" s="80"/>
      <c r="H37" s="80"/>
      <c r="I37" s="19">
        <f>E37*50/C37</f>
        <v>1.9999999999999997E-2</v>
      </c>
      <c r="J37" s="87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0">
        <v>8</v>
      </c>
      <c r="B39" s="81">
        <f>B37+7</f>
        <v>43156</v>
      </c>
      <c r="C39" s="20">
        <f>D37+G37-H37</f>
        <v>1210.6092088677806</v>
      </c>
      <c r="D39" s="17">
        <f>C39+(C39*0.03)</f>
        <v>1246.9274851338139</v>
      </c>
      <c r="E39" s="17">
        <f>C39/2500</f>
        <v>0.48424368354711222</v>
      </c>
      <c r="F39" s="28">
        <f>(D39-C39)/E39</f>
        <v>74.999999999999773</v>
      </c>
      <c r="G39" s="18"/>
      <c r="H39" s="18"/>
      <c r="I39" s="19">
        <f>E39*50/C39</f>
        <v>1.9999999999999997E-2</v>
      </c>
      <c r="J39" s="87"/>
    </row>
    <row r="40" spans="1:16">
      <c r="A40" s="101"/>
      <c r="B40" s="81">
        <f>B39+7</f>
        <v>43163</v>
      </c>
      <c r="C40" s="20">
        <f>D39+G39-H39</f>
        <v>1246.9274851338139</v>
      </c>
      <c r="D40" s="17">
        <f>C40+(C40*0.03)</f>
        <v>1284.3353096878284</v>
      </c>
      <c r="E40" s="17">
        <f>C40/2500</f>
        <v>0.49877099405352554</v>
      </c>
      <c r="F40" s="28">
        <f>(D40-C40)/E40</f>
        <v>75.000000000000156</v>
      </c>
      <c r="G40" s="18"/>
      <c r="H40" s="18"/>
      <c r="I40" s="19">
        <f>E40*50/C40</f>
        <v>0.02</v>
      </c>
      <c r="J40" s="87"/>
    </row>
    <row r="41" spans="1:16">
      <c r="A41" s="101"/>
      <c r="B41" s="81">
        <f>B40+7</f>
        <v>43170</v>
      </c>
      <c r="C41" s="20">
        <f>D40+G40-H40</f>
        <v>1284.3353096878284</v>
      </c>
      <c r="D41" s="17">
        <f>C41+(C41*0.03)</f>
        <v>1322.8653689784633</v>
      </c>
      <c r="E41" s="17">
        <f>C41/2500</f>
        <v>0.5137341238751314</v>
      </c>
      <c r="F41" s="28">
        <f>(D41-C41)/E41</f>
        <v>75.000000000000057</v>
      </c>
      <c r="G41" s="18"/>
      <c r="H41" s="18"/>
      <c r="I41" s="19">
        <f>E41*50/C41</f>
        <v>2.0000000000000004E-2</v>
      </c>
      <c r="J41" s="87"/>
    </row>
    <row r="42" spans="1:16" ht="13.5" thickBot="1">
      <c r="A42" s="102"/>
      <c r="B42" s="81">
        <f>B41+7</f>
        <v>43177</v>
      </c>
      <c r="C42" s="20">
        <f>D41+G41-H41</f>
        <v>1322.8653689784633</v>
      </c>
      <c r="D42" s="17">
        <f>C42+(C42*0.03)</f>
        <v>1362.5513300478171</v>
      </c>
      <c r="E42" s="17">
        <f>C42/2500</f>
        <v>0.52914614759138534</v>
      </c>
      <c r="F42" s="28">
        <f>(D42-C42)/E42</f>
        <v>74.999999999999957</v>
      </c>
      <c r="G42" s="80"/>
      <c r="H42" s="80"/>
      <c r="I42" s="19">
        <f>E42*50/C42</f>
        <v>2.0000000000000004E-2</v>
      </c>
      <c r="J42" s="87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0">
        <v>9</v>
      </c>
      <c r="B44" s="81">
        <f>B42+7</f>
        <v>43184</v>
      </c>
      <c r="C44" s="20">
        <f>D42+G42-H42</f>
        <v>1362.5513300478171</v>
      </c>
      <c r="D44" s="17">
        <f>C44+(C44*0.03)</f>
        <v>1403.4278699492515</v>
      </c>
      <c r="E44" s="17">
        <f>C44/2500</f>
        <v>0.54502053201912681</v>
      </c>
      <c r="F44" s="28">
        <f>(D44-C44)/E44</f>
        <v>74.999999999999787</v>
      </c>
      <c r="G44" s="18"/>
      <c r="H44" s="18"/>
      <c r="I44" s="19">
        <f>E44*50/C44</f>
        <v>1.9999999999999997E-2</v>
      </c>
      <c r="J44" s="87"/>
    </row>
    <row r="45" spans="1:16">
      <c r="A45" s="101"/>
      <c r="B45" s="81">
        <f>B44+7</f>
        <v>43191</v>
      </c>
      <c r="C45" s="20">
        <f>D44+G44-H44</f>
        <v>1403.4278699492515</v>
      </c>
      <c r="D45" s="17">
        <f>C45+(C45*0.03)</f>
        <v>1445.5307060477292</v>
      </c>
      <c r="E45" s="17">
        <f>C45/2500</f>
        <v>0.56137114797970067</v>
      </c>
      <c r="F45" s="28">
        <f>(D45-C45)/E45</f>
        <v>75.000000000000114</v>
      </c>
      <c r="G45" s="18"/>
      <c r="H45" s="18"/>
      <c r="I45" s="19">
        <f>E45*50/C45</f>
        <v>0.02</v>
      </c>
      <c r="J45" s="87"/>
    </row>
    <row r="46" spans="1:16">
      <c r="A46" s="101"/>
      <c r="B46" s="81">
        <f>B45+7</f>
        <v>43198</v>
      </c>
      <c r="C46" s="20">
        <f>D45+G45-H45</f>
        <v>1445.5307060477292</v>
      </c>
      <c r="D46" s="17">
        <f>C46+(C46*0.03)</f>
        <v>1488.8966272291609</v>
      </c>
      <c r="E46" s="17">
        <f>C46/2500</f>
        <v>0.57821228241909162</v>
      </c>
      <c r="F46" s="28">
        <f>(D46-C46)/E46</f>
        <v>74.999999999999801</v>
      </c>
      <c r="G46" s="18"/>
      <c r="H46" s="18"/>
      <c r="I46" s="19">
        <f>E46*50/C46</f>
        <v>1.9999999999999997E-2</v>
      </c>
      <c r="J46" s="87"/>
    </row>
    <row r="47" spans="1:16" ht="13.5" thickBot="1">
      <c r="A47" s="102"/>
      <c r="B47" s="81">
        <f>B46+7</f>
        <v>43205</v>
      </c>
      <c r="C47" s="20">
        <f>D46+G46-H46</f>
        <v>1488.8966272291609</v>
      </c>
      <c r="D47" s="17">
        <f>C47+(C47*0.03)</f>
        <v>1533.5635260460358</v>
      </c>
      <c r="E47" s="17">
        <f>C47/2500</f>
        <v>0.59555865089166438</v>
      </c>
      <c r="F47" s="28">
        <f>(D47-C47)/E47</f>
        <v>75.000000000000099</v>
      </c>
      <c r="G47" s="80"/>
      <c r="H47" s="80">
        <f>(D47-C34)*0.35</f>
        <v>160.28352335784379</v>
      </c>
      <c r="I47" s="19">
        <f>E47*50/C47</f>
        <v>0.02</v>
      </c>
      <c r="J47" s="87"/>
      <c r="K47" s="103" t="s">
        <v>46</v>
      </c>
      <c r="L47" s="104"/>
      <c r="M47" s="104"/>
      <c r="N47" s="104"/>
      <c r="O47" s="104"/>
      <c r="P47" s="104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0">
        <v>10</v>
      </c>
      <c r="B49" s="81">
        <f>B47+7</f>
        <v>43212</v>
      </c>
      <c r="C49" s="20">
        <f>D47+G47-H47</f>
        <v>1373.2800026881921</v>
      </c>
      <c r="D49" s="17">
        <f>C49+(C49*0.03)</f>
        <v>1414.4784027688379</v>
      </c>
      <c r="E49" s="17">
        <f>C49/2500</f>
        <v>0.54931200107527689</v>
      </c>
      <c r="F49" s="28">
        <f>(D49-C49)/E49</f>
        <v>75.000000000000057</v>
      </c>
      <c r="G49" s="18"/>
      <c r="H49" s="18"/>
      <c r="I49" s="19">
        <f>E49*50/C49</f>
        <v>0.02</v>
      </c>
      <c r="J49" s="87"/>
    </row>
    <row r="50" spans="1:16">
      <c r="A50" s="101"/>
      <c r="B50" s="81">
        <f>B49+7</f>
        <v>43219</v>
      </c>
      <c r="C50" s="20">
        <f>D49+G49-H49</f>
        <v>1414.4784027688379</v>
      </c>
      <c r="D50" s="17">
        <f>C50+(C50*0.03)</f>
        <v>1456.9127548519029</v>
      </c>
      <c r="E50" s="17">
        <f>C50/2500</f>
        <v>0.56579136110753514</v>
      </c>
      <c r="F50" s="28">
        <f>(D50-C50)/E50</f>
        <v>74.999999999999844</v>
      </c>
      <c r="G50" s="18"/>
      <c r="H50" s="18"/>
      <c r="I50" s="19">
        <f>E50*50/C50</f>
        <v>0.02</v>
      </c>
      <c r="J50" s="87"/>
    </row>
    <row r="51" spans="1:16">
      <c r="A51" s="101"/>
      <c r="B51" s="81">
        <f>B50+7</f>
        <v>43226</v>
      </c>
      <c r="C51" s="20">
        <f>D50+G50-H50</f>
        <v>1456.9127548519029</v>
      </c>
      <c r="D51" s="17">
        <f>C51+(C51*0.03)</f>
        <v>1500.6201374974601</v>
      </c>
      <c r="E51" s="17">
        <f>C51/2500</f>
        <v>0.58276510194076114</v>
      </c>
      <c r="F51" s="28">
        <f>(D51-C51)/E51</f>
        <v>75.000000000000057</v>
      </c>
      <c r="G51" s="18"/>
      <c r="H51" s="18"/>
      <c r="I51" s="19">
        <f>E51*50/C51</f>
        <v>0.02</v>
      </c>
      <c r="J51" s="87"/>
    </row>
    <row r="52" spans="1:16" ht="13.5" thickBot="1">
      <c r="A52" s="102"/>
      <c r="B52" s="81">
        <f>B51+7</f>
        <v>43233</v>
      </c>
      <c r="C52" s="20">
        <f>D51+G51-H51</f>
        <v>1500.6201374974601</v>
      </c>
      <c r="D52" s="17">
        <f>C52+(C52*0.03)</f>
        <v>1545.6387416223838</v>
      </c>
      <c r="E52" s="17">
        <f>C52/2500</f>
        <v>0.60024805499898404</v>
      </c>
      <c r="F52" s="28">
        <f>(D52-C52)/E52</f>
        <v>74.999999999999901</v>
      </c>
      <c r="G52" s="80"/>
      <c r="H52" s="80"/>
      <c r="I52" s="19">
        <f>E52*50/C52</f>
        <v>0.02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0">
        <v>11</v>
      </c>
      <c r="B54" s="81">
        <f>B52+7</f>
        <v>43240</v>
      </c>
      <c r="C54" s="20">
        <f>D52+G52-H52</f>
        <v>1545.6387416223838</v>
      </c>
      <c r="D54" s="17">
        <f>C54+(C54*0.03)</f>
        <v>1592.0079038710553</v>
      </c>
      <c r="E54" s="17">
        <f>C54/2500</f>
        <v>0.61825549664895352</v>
      </c>
      <c r="F54" s="28">
        <f>(D54-C54)/E54</f>
        <v>74.999999999999972</v>
      </c>
      <c r="G54" s="18"/>
      <c r="H54" s="18"/>
      <c r="I54" s="19">
        <f>E54*50/C54</f>
        <v>0.02</v>
      </c>
      <c r="J54" s="87"/>
    </row>
    <row r="55" spans="1:16">
      <c r="A55" s="101"/>
      <c r="B55" s="81">
        <f>B54+7</f>
        <v>43247</v>
      </c>
      <c r="C55" s="20">
        <f>D54+G54-H54</f>
        <v>1592.0079038710553</v>
      </c>
      <c r="D55" s="17">
        <f>C55+(C55*0.03)</f>
        <v>1639.7681409871871</v>
      </c>
      <c r="E55" s="17">
        <f>C55/2500</f>
        <v>0.63680316154842209</v>
      </c>
      <c r="F55" s="28">
        <f>(D55-C55)/E55</f>
        <v>75.000000000000142</v>
      </c>
      <c r="G55" s="18"/>
      <c r="H55" s="18"/>
      <c r="I55" s="19">
        <f>E55*50/C55</f>
        <v>0.02</v>
      </c>
      <c r="J55" s="87"/>
    </row>
    <row r="56" spans="1:16">
      <c r="A56" s="101"/>
      <c r="B56" s="81">
        <f>B55+7</f>
        <v>43254</v>
      </c>
      <c r="C56" s="20">
        <f>D55+G55-H55</f>
        <v>1639.7681409871871</v>
      </c>
      <c r="D56" s="17">
        <f>C56+(C56*0.03)</f>
        <v>1688.9611852168027</v>
      </c>
      <c r="E56" s="17">
        <f>C56/2500</f>
        <v>0.65590725639487479</v>
      </c>
      <c r="F56" s="28">
        <f>(D56-C56)/E56</f>
        <v>75.000000000000114</v>
      </c>
      <c r="G56" s="18"/>
      <c r="H56" s="18"/>
      <c r="I56" s="19">
        <f>E56*50/C56</f>
        <v>1.9999999999999997E-2</v>
      </c>
      <c r="J56" s="87"/>
    </row>
    <row r="57" spans="1:16" ht="13.5" thickBot="1">
      <c r="A57" s="102"/>
      <c r="B57" s="81">
        <f>B56+7</f>
        <v>43261</v>
      </c>
      <c r="C57" s="20">
        <f>D56+G56-H56</f>
        <v>1688.9611852168027</v>
      </c>
      <c r="D57" s="17">
        <f>C57+(C57*0.03)</f>
        <v>1739.6300207733068</v>
      </c>
      <c r="E57" s="17">
        <f>C57/2500</f>
        <v>0.67558447408672107</v>
      </c>
      <c r="F57" s="28">
        <f>(D57-C57)/E57</f>
        <v>74.999999999999972</v>
      </c>
      <c r="G57" s="80"/>
      <c r="H57" s="80"/>
      <c r="I57" s="19">
        <f>E57*50/C57</f>
        <v>0.02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0">
        <v>12</v>
      </c>
      <c r="B59" s="81">
        <f>B57+7</f>
        <v>43268</v>
      </c>
      <c r="C59" s="20">
        <f>D57+G57-H57</f>
        <v>1739.6300207733068</v>
      </c>
      <c r="D59" s="17">
        <f>C59+(C59*0.03)</f>
        <v>1791.8189213965061</v>
      </c>
      <c r="E59" s="17">
        <f>C59/2500</f>
        <v>0.6958520083093227</v>
      </c>
      <c r="F59" s="28">
        <f>(D59-C59)/E59</f>
        <v>75.000000000000128</v>
      </c>
      <c r="G59" s="18"/>
      <c r="H59" s="18"/>
      <c r="I59" s="19">
        <f>E59*50/C59</f>
        <v>1.9999999999999997E-2</v>
      </c>
      <c r="J59" s="87"/>
    </row>
    <row r="60" spans="1:16">
      <c r="A60" s="101"/>
      <c r="B60" s="81">
        <f>B59+7</f>
        <v>43275</v>
      </c>
      <c r="C60" s="20">
        <f>D59+G59-H59</f>
        <v>1791.8189213965061</v>
      </c>
      <c r="D60" s="17">
        <f>C60+(C60*0.03)</f>
        <v>1845.5734890384012</v>
      </c>
      <c r="E60" s="17">
        <f>C60/2500</f>
        <v>0.71672756855860242</v>
      </c>
      <c r="F60" s="28">
        <f>(D60-C60)/E60</f>
        <v>74.999999999999972</v>
      </c>
      <c r="G60" s="18"/>
      <c r="H60" s="18"/>
      <c r="I60" s="19">
        <f>E60*50/C60</f>
        <v>0.02</v>
      </c>
      <c r="J60" s="87"/>
    </row>
    <row r="61" spans="1:16">
      <c r="A61" s="101"/>
      <c r="B61" s="81">
        <f>B60+7</f>
        <v>43282</v>
      </c>
      <c r="C61" s="20">
        <f>D60+G60-H60</f>
        <v>1845.5734890384012</v>
      </c>
      <c r="D61" s="17">
        <f>C61+(C61*0.03)</f>
        <v>1900.9406937095532</v>
      </c>
      <c r="E61" s="17">
        <f>C61/2500</f>
        <v>0.7382293956153605</v>
      </c>
      <c r="F61" s="28">
        <f>(D61-C61)/E61</f>
        <v>74.999999999999901</v>
      </c>
      <c r="G61" s="18"/>
      <c r="H61" s="18"/>
      <c r="I61" s="19">
        <f>E61*50/C61</f>
        <v>0.02</v>
      </c>
      <c r="J61" s="87"/>
    </row>
    <row r="62" spans="1:16" ht="13.5" thickBot="1">
      <c r="A62" s="102"/>
      <c r="B62" s="81">
        <f>B61+7</f>
        <v>43289</v>
      </c>
      <c r="C62" s="20">
        <f>D61+G61-H61</f>
        <v>1900.9406937095532</v>
      </c>
      <c r="D62" s="17">
        <f>C62+(C62*0.03)</f>
        <v>1957.9689145208399</v>
      </c>
      <c r="E62" s="17">
        <f>C62/2500</f>
        <v>0.76037627748382131</v>
      </c>
      <c r="F62" s="28">
        <f>(D62-C62)/E62</f>
        <v>75.000000000000142</v>
      </c>
      <c r="G62" s="80"/>
      <c r="H62" s="80">
        <f>(D62-C49)*0.35</f>
        <v>204.64111914142671</v>
      </c>
      <c r="I62" s="19">
        <f>E62*50/C62</f>
        <v>0.02</v>
      </c>
      <c r="J62" s="87"/>
      <c r="K62" s="103" t="s">
        <v>46</v>
      </c>
      <c r="L62" s="104"/>
      <c r="M62" s="104"/>
      <c r="N62" s="104"/>
      <c r="O62" s="104"/>
      <c r="P62" s="104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0">
        <v>13</v>
      </c>
      <c r="B64" s="81">
        <f>B62+7</f>
        <v>43296</v>
      </c>
      <c r="C64" s="20">
        <f>D62+G62-H62</f>
        <v>1753.3277953794131</v>
      </c>
      <c r="D64" s="17">
        <f>C64+(C64*0.03)</f>
        <v>1805.9276292407956</v>
      </c>
      <c r="E64" s="17">
        <f>C64/2500</f>
        <v>0.7013311181517653</v>
      </c>
      <c r="F64" s="28">
        <f>(D64-C64)/E64</f>
        <v>75.000000000000028</v>
      </c>
      <c r="G64" s="17"/>
      <c r="H64" s="79"/>
      <c r="I64" s="19">
        <f>E64*50/C64</f>
        <v>2.0000000000000004E-2</v>
      </c>
      <c r="J64" s="87"/>
    </row>
    <row r="65" spans="1:16">
      <c r="A65" s="101"/>
      <c r="B65" s="81">
        <f>B64+7</f>
        <v>43303</v>
      </c>
      <c r="C65" s="20">
        <f>D64+G64-H64</f>
        <v>1805.9276292407956</v>
      </c>
      <c r="D65" s="17">
        <f>C65+(C65*0.03)</f>
        <v>1860.1054581180194</v>
      </c>
      <c r="E65" s="17">
        <f>C65/2500</f>
        <v>0.72237105169631821</v>
      </c>
      <c r="F65" s="28">
        <f>(D65-C65)/E65</f>
        <v>75.000000000000014</v>
      </c>
      <c r="G65" s="17"/>
      <c r="H65" s="79"/>
      <c r="I65" s="19">
        <f>E65*50/C65</f>
        <v>1.9999999999999997E-2</v>
      </c>
      <c r="J65" s="87"/>
    </row>
    <row r="66" spans="1:16">
      <c r="A66" s="101"/>
      <c r="B66" s="81">
        <f>B65+7</f>
        <v>43310</v>
      </c>
      <c r="C66" s="20">
        <f>D65+G65-H65</f>
        <v>1860.1054581180194</v>
      </c>
      <c r="D66" s="17">
        <f>C66+(C66*0.03)</f>
        <v>1915.9086218615601</v>
      </c>
      <c r="E66" s="17">
        <f>C66/2500</f>
        <v>0.74404218324720772</v>
      </c>
      <c r="F66" s="28">
        <f>(D66-C66)/E66</f>
        <v>75.000000000000043</v>
      </c>
      <c r="G66" s="17"/>
      <c r="H66" s="79"/>
      <c r="I66" s="19">
        <f>E66*50/C66</f>
        <v>0.02</v>
      </c>
      <c r="J66" s="87"/>
    </row>
    <row r="67" spans="1:16" ht="13.5" thickBot="1">
      <c r="A67" s="102"/>
      <c r="B67" s="81">
        <f>B66+7</f>
        <v>43317</v>
      </c>
      <c r="C67" s="20">
        <f>D66+G66-H66</f>
        <v>1915.9086218615601</v>
      </c>
      <c r="D67" s="17">
        <f>C67+(C67*0.03)</f>
        <v>1973.3858805174068</v>
      </c>
      <c r="E67" s="17">
        <f>C67/2500</f>
        <v>0.76636344874462403</v>
      </c>
      <c r="F67" s="28">
        <f>(D67-C67)/E67</f>
        <v>74.999999999999943</v>
      </c>
      <c r="G67" s="80"/>
      <c r="H67" s="80"/>
      <c r="I67" s="19">
        <f>E67*50/C67</f>
        <v>0.02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0">
        <v>14</v>
      </c>
      <c r="B69" s="81">
        <f>B67+7</f>
        <v>43324</v>
      </c>
      <c r="C69" s="20">
        <f>D67+G67-H67</f>
        <v>1973.3858805174068</v>
      </c>
      <c r="D69" s="17">
        <f>C69+(C69*0.03)</f>
        <v>2032.5874569329289</v>
      </c>
      <c r="E69" s="17">
        <f>C69/2500</f>
        <v>0.78935435220696271</v>
      </c>
      <c r="F69" s="28">
        <f>(D69-C69)/E69</f>
        <v>74.999999999999915</v>
      </c>
      <c r="G69" s="18"/>
      <c r="H69" s="18"/>
      <c r="I69" s="19">
        <f>E69*50/C69</f>
        <v>0.02</v>
      </c>
      <c r="J69" s="87"/>
    </row>
    <row r="70" spans="1:16">
      <c r="A70" s="101"/>
      <c r="B70" s="81">
        <f>B69+7</f>
        <v>43331</v>
      </c>
      <c r="C70" s="20">
        <f>D69+G69-H69</f>
        <v>2032.5874569329289</v>
      </c>
      <c r="D70" s="17">
        <f>C70+(C70*0.03)</f>
        <v>2093.5650806409167</v>
      </c>
      <c r="E70" s="17">
        <f>C70/2500</f>
        <v>0.81303498277317154</v>
      </c>
      <c r="F70" s="28">
        <f>(D70-C70)/E70</f>
        <v>74.999999999999829</v>
      </c>
      <c r="G70" s="18"/>
      <c r="H70" s="18"/>
      <c r="I70" s="19">
        <f>E70*50/C70</f>
        <v>0.02</v>
      </c>
      <c r="J70" s="87"/>
    </row>
    <row r="71" spans="1:16">
      <c r="A71" s="101"/>
      <c r="B71" s="81">
        <f>B70+7</f>
        <v>43338</v>
      </c>
      <c r="C71" s="20">
        <f>D70+G70-H70</f>
        <v>2093.5650806409167</v>
      </c>
      <c r="D71" s="17">
        <f>C71+(C71*0.03)</f>
        <v>2156.3720330601441</v>
      </c>
      <c r="E71" s="17">
        <f>C71/2500</f>
        <v>0.83742603225636669</v>
      </c>
      <c r="F71" s="28">
        <f>(D71-C71)/E71</f>
        <v>74.999999999999872</v>
      </c>
      <c r="G71" s="18"/>
      <c r="H71" s="18"/>
      <c r="I71" s="19">
        <f>E71*50/C71</f>
        <v>0.02</v>
      </c>
      <c r="J71" s="87"/>
    </row>
    <row r="72" spans="1:16" ht="13.5" thickBot="1">
      <c r="A72" s="102"/>
      <c r="B72" s="81">
        <f>B71+7</f>
        <v>43345</v>
      </c>
      <c r="C72" s="20">
        <f>D71+G71-H71</f>
        <v>2156.3720330601441</v>
      </c>
      <c r="D72" s="17">
        <f>C72+(C72*0.03)</f>
        <v>2221.0631940519484</v>
      </c>
      <c r="E72" s="17">
        <f>C72/2500</f>
        <v>0.86254881322405763</v>
      </c>
      <c r="F72" s="28">
        <f>(D72-C72)/E72</f>
        <v>74.999999999999957</v>
      </c>
      <c r="G72" s="80"/>
      <c r="H72" s="80"/>
      <c r="I72" s="19">
        <f>E72*50/C72</f>
        <v>0.02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0">
        <v>15</v>
      </c>
      <c r="B74" s="81">
        <f>B72+7</f>
        <v>43352</v>
      </c>
      <c r="C74" s="20">
        <f>D72+G72-H72</f>
        <v>2221.0631940519484</v>
      </c>
      <c r="D74" s="17">
        <f>C74+(C74*0.03)</f>
        <v>2287.6950898735067</v>
      </c>
      <c r="E74" s="17">
        <f>C74/2500</f>
        <v>0.88842527762077939</v>
      </c>
      <c r="F74" s="28">
        <f>(D74-C74)/E74</f>
        <v>74.999999999999915</v>
      </c>
      <c r="G74" s="18"/>
      <c r="H74" s="18"/>
      <c r="I74" s="19">
        <f>E74*50/C74</f>
        <v>0.02</v>
      </c>
      <c r="J74" s="87"/>
    </row>
    <row r="75" spans="1:16">
      <c r="A75" s="101"/>
      <c r="B75" s="81">
        <f>B74+7</f>
        <v>43359</v>
      </c>
      <c r="C75" s="20">
        <f>D74+G74-H74</f>
        <v>2287.6950898735067</v>
      </c>
      <c r="D75" s="17">
        <f>C75+(C75*0.03)</f>
        <v>2356.325942569712</v>
      </c>
      <c r="E75" s="17">
        <f>C75/2500</f>
        <v>0.91507803594940273</v>
      </c>
      <c r="F75" s="28">
        <f>(D75-C75)/E75</f>
        <v>75.000000000000043</v>
      </c>
      <c r="G75" s="18"/>
      <c r="H75" s="18"/>
      <c r="I75" s="19">
        <f>E75*50/C75</f>
        <v>0.02</v>
      </c>
      <c r="J75" s="87"/>
    </row>
    <row r="76" spans="1:16">
      <c r="A76" s="101"/>
      <c r="B76" s="81">
        <f>B75+7</f>
        <v>43366</v>
      </c>
      <c r="C76" s="20">
        <f>D75+G75-H75</f>
        <v>2356.325942569712</v>
      </c>
      <c r="D76" s="17">
        <f>C76+(C76*0.03)</f>
        <v>2427.0157208468031</v>
      </c>
      <c r="E76" s="17">
        <f>C76/2500</f>
        <v>0.94253037702788478</v>
      </c>
      <c r="F76" s="28">
        <f>(D76-C76)/E76</f>
        <v>74.999999999999758</v>
      </c>
      <c r="G76" s="18"/>
      <c r="H76" s="18"/>
      <c r="I76" s="19">
        <f>E76*50/C76</f>
        <v>0.02</v>
      </c>
      <c r="J76" s="87"/>
    </row>
    <row r="77" spans="1:16" ht="13.5" thickBot="1">
      <c r="A77" s="102"/>
      <c r="B77" s="81">
        <f>B76+7</f>
        <v>43373</v>
      </c>
      <c r="C77" s="20">
        <f>D76+G76-H76</f>
        <v>2427.0157208468031</v>
      </c>
      <c r="D77" s="17">
        <f>C77+(C77*0.03)</f>
        <v>2499.8261924722074</v>
      </c>
      <c r="E77" s="17">
        <f>C77/2500</f>
        <v>0.97080628833872129</v>
      </c>
      <c r="F77" s="28">
        <f>(D77-C77)/E77</f>
        <v>75.000000000000171</v>
      </c>
      <c r="G77" s="80"/>
      <c r="H77" s="80">
        <f>(D77-C64)*0.35</f>
        <v>261.27443898247799</v>
      </c>
      <c r="I77" s="19">
        <f>E77*50/C77</f>
        <v>0.02</v>
      </c>
      <c r="J77" s="87"/>
      <c r="K77" s="103" t="s">
        <v>46</v>
      </c>
      <c r="L77" s="104"/>
      <c r="M77" s="104"/>
      <c r="N77" s="104"/>
      <c r="O77" s="104"/>
      <c r="P77" s="104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0">
        <v>16</v>
      </c>
      <c r="B79" s="81">
        <f>B77+7</f>
        <v>43380</v>
      </c>
      <c r="C79" s="20">
        <f>D77+G77-H77</f>
        <v>2238.5517534897294</v>
      </c>
      <c r="D79" s="17">
        <f>C79+(C79*0.03)</f>
        <v>2305.7083060944215</v>
      </c>
      <c r="E79" s="17">
        <f>C79/2500</f>
        <v>0.8954207013958918</v>
      </c>
      <c r="F79" s="28">
        <f>(D79-C79)/E79</f>
        <v>75.000000000000156</v>
      </c>
      <c r="G79" s="18"/>
      <c r="H79" s="18"/>
      <c r="I79" s="19">
        <f>E79*50/C79</f>
        <v>0.02</v>
      </c>
      <c r="J79" s="87"/>
    </row>
    <row r="80" spans="1:16">
      <c r="A80" s="101"/>
      <c r="B80" s="81">
        <f>B79+7</f>
        <v>43387</v>
      </c>
      <c r="C80" s="20">
        <f>D79+G79-H79</f>
        <v>2305.7083060944215</v>
      </c>
      <c r="D80" s="17">
        <f>C80+(C80*0.03)</f>
        <v>2374.879555277254</v>
      </c>
      <c r="E80" s="17">
        <f>C80/2500</f>
        <v>0.92228332243776856</v>
      </c>
      <c r="F80" s="28">
        <f>(D80-C80)/E80</f>
        <v>74.999999999999872</v>
      </c>
      <c r="G80" s="18"/>
      <c r="H80" s="18"/>
      <c r="I80" s="19">
        <f>E80*50/C80</f>
        <v>0.02</v>
      </c>
      <c r="J80" s="87"/>
    </row>
    <row r="81" spans="1:16">
      <c r="A81" s="101"/>
      <c r="B81" s="81">
        <f>B80+7</f>
        <v>43394</v>
      </c>
      <c r="C81" s="20">
        <f>D80+G80-H80</f>
        <v>2374.879555277254</v>
      </c>
      <c r="D81" s="17">
        <f>C81+(C81*0.03)</f>
        <v>2446.1259419355715</v>
      </c>
      <c r="E81" s="17">
        <f>C81/2500</f>
        <v>0.94995182211090157</v>
      </c>
      <c r="F81" s="28">
        <f>(D81-C81)/E81</f>
        <v>74.999999999999915</v>
      </c>
      <c r="G81" s="18"/>
      <c r="H81" s="18"/>
      <c r="I81" s="19">
        <f>E81*50/C81</f>
        <v>0.02</v>
      </c>
      <c r="J81" s="87"/>
    </row>
    <row r="82" spans="1:16" ht="13.5" thickBot="1">
      <c r="A82" s="102"/>
      <c r="B82" s="81">
        <f>B81+7</f>
        <v>43401</v>
      </c>
      <c r="C82" s="20">
        <f>D81+G81-H81</f>
        <v>2446.1259419355715</v>
      </c>
      <c r="D82" s="17">
        <f>C82+(C82*0.03)</f>
        <v>2519.5097201936387</v>
      </c>
      <c r="E82" s="17">
        <f>C82/2500</f>
        <v>0.97845037677422864</v>
      </c>
      <c r="F82" s="28">
        <f>(D82-C82)/E82</f>
        <v>75.000000000000043</v>
      </c>
      <c r="G82" s="80"/>
      <c r="H82" s="80"/>
      <c r="I82" s="19">
        <f>E82*50/C82</f>
        <v>0.02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0">
        <v>17</v>
      </c>
      <c r="B84" s="81">
        <f>B82+7</f>
        <v>43408</v>
      </c>
      <c r="C84" s="20">
        <f>D82+G82-H82</f>
        <v>2519.5097201936387</v>
      </c>
      <c r="D84" s="17">
        <f>C84+(C84*0.03)</f>
        <v>2595.095011799448</v>
      </c>
      <c r="E84" s="17">
        <f>C84/2500</f>
        <v>1.0078038880774556</v>
      </c>
      <c r="F84" s="28">
        <f>(D84-C84)/E84</f>
        <v>75.000000000000114</v>
      </c>
      <c r="G84" s="18"/>
      <c r="H84" s="18"/>
      <c r="I84" s="19">
        <f>E84*50/C84</f>
        <v>0.02</v>
      </c>
      <c r="J84" s="87"/>
    </row>
    <row r="85" spans="1:16">
      <c r="A85" s="101"/>
      <c r="B85" s="81">
        <f>B84+7</f>
        <v>43415</v>
      </c>
      <c r="C85" s="20">
        <f>D84+G84-H84</f>
        <v>2595.095011799448</v>
      </c>
      <c r="D85" s="17">
        <f>C85+(C85*0.03)</f>
        <v>2672.9478621534313</v>
      </c>
      <c r="E85" s="17">
        <f>C85/2500</f>
        <v>1.0380380047197793</v>
      </c>
      <c r="F85" s="28">
        <f>(D85-C85)/E85</f>
        <v>74.999999999999844</v>
      </c>
      <c r="G85" s="18"/>
      <c r="H85" s="18"/>
      <c r="I85" s="19">
        <f>E85*50/C85</f>
        <v>0.02</v>
      </c>
      <c r="J85" s="87"/>
      <c r="K85" s="31"/>
      <c r="L85" s="31"/>
    </row>
    <row r="86" spans="1:16">
      <c r="A86" s="101"/>
      <c r="B86" s="81">
        <f>B85+7</f>
        <v>43422</v>
      </c>
      <c r="C86" s="20">
        <f>D85+G85-H85</f>
        <v>2672.9478621534313</v>
      </c>
      <c r="D86" s="17">
        <f>C86+(C86*0.03)</f>
        <v>2753.1362980180343</v>
      </c>
      <c r="E86" s="17">
        <f>C86/2500</f>
        <v>1.0691791448613726</v>
      </c>
      <c r="F86" s="28">
        <f>(D86-C86)/E86</f>
        <v>75.000000000000028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2"/>
      <c r="B87" s="81">
        <f>B86+7</f>
        <v>43429</v>
      </c>
      <c r="C87" s="20">
        <f>D86+G86-H86</f>
        <v>2753.1362980180343</v>
      </c>
      <c r="D87" s="17">
        <f>C87+(C87*0.03)</f>
        <v>2835.7303869585753</v>
      </c>
      <c r="E87" s="17">
        <f>C87/2500</f>
        <v>1.1012545192072136</v>
      </c>
      <c r="F87" s="28">
        <f>(D87-C87)/E87</f>
        <v>75.000000000000014</v>
      </c>
      <c r="G87" s="80"/>
      <c r="H87" s="80"/>
      <c r="I87" s="19">
        <f>E87*50/C87</f>
        <v>1.9999999999999997E-2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0">
        <v>18</v>
      </c>
      <c r="B89" s="81">
        <f>B87+7</f>
        <v>43436</v>
      </c>
      <c r="C89" s="20">
        <f>D87+G87-H87</f>
        <v>2835.7303869585753</v>
      </c>
      <c r="D89" s="17">
        <f>C89+(C89*0.03)</f>
        <v>2920.8022985673324</v>
      </c>
      <c r="E89" s="17">
        <f>C89/2500</f>
        <v>1.1342921547834302</v>
      </c>
      <c r="F89" s="28">
        <f>(D89-C89)/E89</f>
        <v>74.999999999999844</v>
      </c>
      <c r="G89" s="18"/>
      <c r="H89" s="18"/>
      <c r="I89" s="19">
        <f>E89*50/C89</f>
        <v>0.02</v>
      </c>
      <c r="J89" s="87"/>
    </row>
    <row r="90" spans="1:16">
      <c r="A90" s="101"/>
      <c r="B90" s="81">
        <f>B89+7</f>
        <v>43443</v>
      </c>
      <c r="C90" s="20">
        <f>D89+G89-H89</f>
        <v>2920.8022985673324</v>
      </c>
      <c r="D90" s="17">
        <f>C90+(C90*0.03)</f>
        <v>3008.4263675243524</v>
      </c>
      <c r="E90" s="17">
        <f>C90/2500</f>
        <v>1.1683209194269331</v>
      </c>
      <c r="F90" s="28">
        <f>(D90-C90)/E90</f>
        <v>75</v>
      </c>
      <c r="G90" s="18"/>
      <c r="H90" s="18"/>
      <c r="I90" s="19">
        <f>E90*50/C90</f>
        <v>2.0000000000000004E-2</v>
      </c>
      <c r="J90" s="87"/>
    </row>
    <row r="91" spans="1:16">
      <c r="A91" s="101"/>
      <c r="B91" s="81">
        <f>B90+7</f>
        <v>43450</v>
      </c>
      <c r="C91" s="20">
        <f>D90+G90-H90</f>
        <v>3008.4263675243524</v>
      </c>
      <c r="D91" s="17">
        <f>C91+(C91*0.03)</f>
        <v>3098.6791585500828</v>
      </c>
      <c r="E91" s="17">
        <f>C91/2500</f>
        <v>1.2033705470097409</v>
      </c>
      <c r="F91" s="28">
        <f>(D91-C91)/E91</f>
        <v>74.999999999999858</v>
      </c>
      <c r="G91" s="18"/>
      <c r="H91" s="18"/>
      <c r="I91" s="19">
        <f>E91*50/C91</f>
        <v>0.02</v>
      </c>
      <c r="J91" s="87"/>
    </row>
    <row r="92" spans="1:16" ht="13.5" thickBot="1">
      <c r="A92" s="102"/>
      <c r="B92" s="81">
        <f>B91+7</f>
        <v>43457</v>
      </c>
      <c r="C92" s="20">
        <f>D91+G91-H91</f>
        <v>3098.6791585500828</v>
      </c>
      <c r="D92" s="17">
        <f>C92+(C92*0.03)</f>
        <v>3191.6395333065852</v>
      </c>
      <c r="E92" s="17">
        <f>C92/2500</f>
        <v>1.2394716634200331</v>
      </c>
      <c r="F92" s="28">
        <f>(D92-C92)/E92</f>
        <v>74.999999999999986</v>
      </c>
      <c r="G92" s="80"/>
      <c r="H92" s="80">
        <f>(D92-C79)*0.35</f>
        <v>333.58072293589953</v>
      </c>
      <c r="I92" s="19">
        <f>E92*50/C92</f>
        <v>0.02</v>
      </c>
      <c r="J92" s="87"/>
      <c r="K92" s="103" t="s">
        <v>46</v>
      </c>
      <c r="L92" s="104"/>
      <c r="M92" s="104"/>
      <c r="N92" s="104"/>
      <c r="O92" s="104"/>
      <c r="P92" s="104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0">
        <v>19</v>
      </c>
      <c r="B94" s="81">
        <f>B92+7</f>
        <v>43464</v>
      </c>
      <c r="C94" s="20">
        <f>D92+G92-H92</f>
        <v>2858.0588103706859</v>
      </c>
      <c r="D94" s="17">
        <f>C94+(C94*0.03)</f>
        <v>2943.8005746818067</v>
      </c>
      <c r="E94" s="17">
        <f>C94/2500</f>
        <v>1.1432235241482744</v>
      </c>
      <c r="F94" s="28">
        <f>(D94-C94)/E94</f>
        <v>75.000000000000128</v>
      </c>
      <c r="G94" s="17"/>
      <c r="H94" s="18"/>
      <c r="I94" s="19">
        <f>E94*50/C94</f>
        <v>0.02</v>
      </c>
      <c r="J94" s="87"/>
    </row>
    <row r="95" spans="1:16">
      <c r="A95" s="101"/>
      <c r="B95" s="81">
        <f>B94+7</f>
        <v>43471</v>
      </c>
      <c r="C95" s="20">
        <f>D94+G94-H94</f>
        <v>2943.8005746818067</v>
      </c>
      <c r="D95" s="17">
        <f>C95+(C95*0.03)</f>
        <v>3032.1145919222608</v>
      </c>
      <c r="E95" s="17">
        <f>C95/2500</f>
        <v>1.1775202298727228</v>
      </c>
      <c r="F95" s="28">
        <f>(D95-C95)/E95</f>
        <v>74.999999999999972</v>
      </c>
      <c r="G95" s="17"/>
      <c r="H95" s="18"/>
      <c r="I95" s="19">
        <f>E95*50/C95</f>
        <v>0.02</v>
      </c>
      <c r="J95" s="87"/>
    </row>
    <row r="96" spans="1:16">
      <c r="A96" s="101"/>
      <c r="B96" s="81">
        <f>B95+7</f>
        <v>43478</v>
      </c>
      <c r="C96" s="20">
        <f>D95+G95-H95</f>
        <v>3032.1145919222608</v>
      </c>
      <c r="D96" s="17">
        <f>C96+(C96*0.03)</f>
        <v>3123.0780296799285</v>
      </c>
      <c r="E96" s="17">
        <f>C96/2500</f>
        <v>1.2128458367689043</v>
      </c>
      <c r="F96" s="28">
        <f>(D96-C96)/E96</f>
        <v>74.999999999999844</v>
      </c>
      <c r="G96" s="17"/>
      <c r="H96" s="18"/>
      <c r="I96" s="19">
        <f>E96*50/C96</f>
        <v>0.02</v>
      </c>
      <c r="J96" s="87"/>
    </row>
    <row r="97" spans="1:16" ht="13.5" thickBot="1">
      <c r="A97" s="102"/>
      <c r="B97" s="81">
        <f>B96+7</f>
        <v>43485</v>
      </c>
      <c r="C97" s="20">
        <f>D96+G96-H96</f>
        <v>3123.0780296799285</v>
      </c>
      <c r="D97" s="17">
        <f>C97+(C97*0.03)</f>
        <v>3216.7703705703261</v>
      </c>
      <c r="E97" s="17">
        <f>C97/2500</f>
        <v>1.2492312118719713</v>
      </c>
      <c r="F97" s="28">
        <f>(D97-C97)/E97</f>
        <v>74.999999999999844</v>
      </c>
      <c r="G97" s="80"/>
      <c r="H97" s="80"/>
      <c r="I97" s="19">
        <f>E97*50/C97</f>
        <v>1.9999999999999997E-2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0">
        <v>20</v>
      </c>
      <c r="B99" s="81">
        <f>B97+7</f>
        <v>43492</v>
      </c>
      <c r="C99" s="20">
        <f>D97+G97-H97</f>
        <v>3216.7703705703261</v>
      </c>
      <c r="D99" s="17">
        <f>C99+(C99*0.03)</f>
        <v>3313.2734816874358</v>
      </c>
      <c r="E99" s="17">
        <f>C99/2500</f>
        <v>1.2867081482281304</v>
      </c>
      <c r="F99" s="28">
        <f>(D99-C99)/E99</f>
        <v>74.999999999999943</v>
      </c>
      <c r="G99" s="18"/>
      <c r="H99" s="18"/>
      <c r="I99" s="19">
        <f>E99*50/C99</f>
        <v>0.02</v>
      </c>
      <c r="J99" s="87"/>
    </row>
    <row r="100" spans="1:16">
      <c r="A100" s="101"/>
      <c r="B100" s="81">
        <f>B99+7</f>
        <v>43499</v>
      </c>
      <c r="C100" s="20">
        <f>D99+G99-H99</f>
        <v>3313.2734816874358</v>
      </c>
      <c r="D100" s="17">
        <f>C100+(C100*0.03)</f>
        <v>3412.6716861380587</v>
      </c>
      <c r="E100" s="17">
        <f>C100/2500</f>
        <v>1.3253093926749744</v>
      </c>
      <c r="F100" s="28">
        <f>(D100-C100)/E100</f>
        <v>74.999999999999844</v>
      </c>
      <c r="G100" s="18"/>
      <c r="H100" s="18"/>
      <c r="I100" s="19">
        <f>E100*50/C100</f>
        <v>0.02</v>
      </c>
      <c r="J100" s="87"/>
    </row>
    <row r="101" spans="1:16">
      <c r="A101" s="101"/>
      <c r="B101" s="81">
        <f>B100+7</f>
        <v>43506</v>
      </c>
      <c r="C101" s="20">
        <f>D100+G100-H100</f>
        <v>3412.6716861380587</v>
      </c>
      <c r="D101" s="17">
        <f>C101+(C101*0.03)</f>
        <v>3515.0518367222003</v>
      </c>
      <c r="E101" s="17">
        <f>C101/2500</f>
        <v>1.3650686744552234</v>
      </c>
      <c r="F101" s="28">
        <f>(D101-C101)/E101</f>
        <v>74.999999999999872</v>
      </c>
      <c r="G101" s="18"/>
      <c r="H101" s="18"/>
      <c r="I101" s="19">
        <f>E101*50/C101</f>
        <v>0.02</v>
      </c>
      <c r="J101" s="87"/>
    </row>
    <row r="102" spans="1:16" ht="13.5" thickBot="1">
      <c r="A102" s="102"/>
      <c r="B102" s="81">
        <f>B101+7</f>
        <v>43513</v>
      </c>
      <c r="C102" s="20">
        <f>D101+G101-H101</f>
        <v>3515.0518367222003</v>
      </c>
      <c r="D102" s="17">
        <f>C102+(C102*0.03)</f>
        <v>3620.5033918238664</v>
      </c>
      <c r="E102" s="17">
        <f>C102/2500</f>
        <v>1.40602073468888</v>
      </c>
      <c r="F102" s="28">
        <f>(D102-C102)/E102</f>
        <v>75.000000000000099</v>
      </c>
      <c r="G102" s="80"/>
      <c r="H102" s="80"/>
      <c r="I102" s="19">
        <f>E102*50/C102</f>
        <v>1.9999999999999997E-2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0">
        <v>21</v>
      </c>
      <c r="B104" s="81">
        <f>B102+7</f>
        <v>43520</v>
      </c>
      <c r="C104" s="20">
        <f>D102+G102-H102</f>
        <v>3620.5033918238664</v>
      </c>
      <c r="D104" s="17">
        <f>C104+(C104*0.03)</f>
        <v>3729.1184935785823</v>
      </c>
      <c r="E104" s="17">
        <f>C104/2500</f>
        <v>1.4482013567295466</v>
      </c>
      <c r="F104" s="28">
        <f>(D104-C104)/E104</f>
        <v>74.999999999999901</v>
      </c>
      <c r="G104" s="18"/>
      <c r="H104" s="18"/>
      <c r="I104" s="19">
        <f>E104*50/C104</f>
        <v>2.0000000000000004E-2</v>
      </c>
      <c r="J104" s="87"/>
    </row>
    <row r="105" spans="1:16">
      <c r="A105" s="101"/>
      <c r="B105" s="81">
        <f>B104+7</f>
        <v>43527</v>
      </c>
      <c r="C105" s="20">
        <f>D104+G104-H104</f>
        <v>3729.1184935785823</v>
      </c>
      <c r="D105" s="17">
        <f>C105+(C105*0.03)</f>
        <v>3840.9920483859396</v>
      </c>
      <c r="E105" s="17">
        <f>C105/2500</f>
        <v>1.4916473974314328</v>
      </c>
      <c r="F105" s="28">
        <f>(D105-C105)/E105</f>
        <v>74.999999999999901</v>
      </c>
      <c r="G105" s="18"/>
      <c r="H105" s="18"/>
      <c r="I105" s="19">
        <f>E105*50/C105</f>
        <v>0.02</v>
      </c>
      <c r="J105" s="87"/>
    </row>
    <row r="106" spans="1:16">
      <c r="A106" s="101"/>
      <c r="B106" s="81">
        <f>B105+7</f>
        <v>43534</v>
      </c>
      <c r="C106" s="20">
        <f>D105+G105-H105</f>
        <v>3840.9920483859396</v>
      </c>
      <c r="D106" s="17">
        <f>C106+(C106*0.03)</f>
        <v>3956.2218098375179</v>
      </c>
      <c r="E106" s="17">
        <f>C106/2500</f>
        <v>1.5363968193543758</v>
      </c>
      <c r="F106" s="28">
        <f>(D106-C106)/E106</f>
        <v>75.000000000000057</v>
      </c>
      <c r="G106" s="18"/>
      <c r="H106" s="18"/>
      <c r="I106" s="19">
        <f>E106*50/C106</f>
        <v>0.02</v>
      </c>
      <c r="J106" s="87"/>
    </row>
    <row r="107" spans="1:16" ht="13.5" thickBot="1">
      <c r="A107" s="102"/>
      <c r="B107" s="81">
        <f>B106+7</f>
        <v>43541</v>
      </c>
      <c r="C107" s="20">
        <f>D106+G106-H106</f>
        <v>3956.2218098375179</v>
      </c>
      <c r="D107" s="17">
        <f>C107+(C107*0.03)</f>
        <v>4074.9084641326435</v>
      </c>
      <c r="E107" s="17">
        <f>C107/2500</f>
        <v>1.5824887239350072</v>
      </c>
      <c r="F107" s="28">
        <f>(D107-C107)/E107</f>
        <v>75.000000000000085</v>
      </c>
      <c r="G107" s="80"/>
      <c r="H107" s="80">
        <f>(D107-C94)*0.35</f>
        <v>425.89737881668515</v>
      </c>
      <c r="I107" s="19">
        <f>E107*50/C107</f>
        <v>0.02</v>
      </c>
      <c r="J107" s="87"/>
      <c r="K107" s="103" t="s">
        <v>46</v>
      </c>
      <c r="L107" s="104"/>
      <c r="M107" s="104"/>
      <c r="N107" s="104"/>
      <c r="O107" s="104"/>
      <c r="P107" s="104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0">
        <v>22</v>
      </c>
      <c r="B109" s="81">
        <f>B107+7</f>
        <v>43548</v>
      </c>
      <c r="C109" s="20">
        <f>D107+G107-H107</f>
        <v>3649.0110853159586</v>
      </c>
      <c r="D109" s="17">
        <f>C109+(C109*0.03)</f>
        <v>3758.4814178754373</v>
      </c>
      <c r="E109" s="17">
        <f>C109/2500</f>
        <v>1.4596044341263834</v>
      </c>
      <c r="F109" s="28">
        <f>(D109-C109)/E109</f>
        <v>74.999999999999972</v>
      </c>
      <c r="G109" s="18"/>
      <c r="H109" s="18"/>
      <c r="I109" s="19">
        <f>E109*50/C109</f>
        <v>0.02</v>
      </c>
      <c r="J109" s="87"/>
    </row>
    <row r="110" spans="1:16">
      <c r="A110" s="101"/>
      <c r="B110" s="81">
        <f>B109+7</f>
        <v>43555</v>
      </c>
      <c r="C110" s="20">
        <f>D109+G109-H109</f>
        <v>3758.4814178754373</v>
      </c>
      <c r="D110" s="17">
        <f>C110+(C110*0.03)</f>
        <v>3871.2358604117003</v>
      </c>
      <c r="E110" s="17">
        <f>C110/2500</f>
        <v>1.5033925671501749</v>
      </c>
      <c r="F110" s="28">
        <f>(D110-C110)/E110</f>
        <v>74.999999999999929</v>
      </c>
      <c r="G110" s="18"/>
      <c r="H110" s="18"/>
      <c r="I110" s="19">
        <f>E110*50/C110</f>
        <v>0.02</v>
      </c>
      <c r="J110" s="87"/>
    </row>
    <row r="111" spans="1:16">
      <c r="A111" s="101"/>
      <c r="B111" s="81">
        <f>B110+7</f>
        <v>43562</v>
      </c>
      <c r="C111" s="20">
        <f>D110+G110-H110</f>
        <v>3871.2358604117003</v>
      </c>
      <c r="D111" s="17">
        <f>C111+(C111*0.03)</f>
        <v>3987.3729362240515</v>
      </c>
      <c r="E111" s="17">
        <f>C111/2500</f>
        <v>1.5484943441646801</v>
      </c>
      <c r="F111" s="28">
        <f>(D111-C111)/E111</f>
        <v>75.000000000000128</v>
      </c>
      <c r="G111" s="18"/>
      <c r="H111" s="18"/>
      <c r="I111" s="19">
        <f>E111*50/C111</f>
        <v>1.9999999999999997E-2</v>
      </c>
      <c r="J111" s="87"/>
    </row>
    <row r="112" spans="1:16" ht="13.5" thickBot="1">
      <c r="A112" s="102"/>
      <c r="B112" s="81">
        <f>B111+7</f>
        <v>43569</v>
      </c>
      <c r="C112" s="20">
        <f>D111+G111-H111</f>
        <v>3987.3729362240515</v>
      </c>
      <c r="D112" s="17">
        <f>C112+(C112*0.03)</f>
        <v>4106.9941243107733</v>
      </c>
      <c r="E112" s="17">
        <f>C112/2500</f>
        <v>1.5949491744896207</v>
      </c>
      <c r="F112" s="28">
        <f>(D112-C112)/E112</f>
        <v>75.000000000000128</v>
      </c>
      <c r="G112" s="80"/>
      <c r="H112" s="80"/>
      <c r="I112" s="19">
        <f>E112*50/C112</f>
        <v>0.02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0">
        <v>23</v>
      </c>
      <c r="B114" s="81">
        <f>B112+7</f>
        <v>43576</v>
      </c>
      <c r="C114" s="20">
        <f>D112+G112-H112</f>
        <v>4106.9941243107733</v>
      </c>
      <c r="D114" s="17">
        <f>C114+(C114*0.03)</f>
        <v>4230.2039480400963</v>
      </c>
      <c r="E114" s="17">
        <f>C114/2500</f>
        <v>1.6427976497243093</v>
      </c>
      <c r="F114" s="28">
        <f>(D114-C114)/E114</f>
        <v>74.999999999999901</v>
      </c>
      <c r="G114" s="18"/>
      <c r="H114" s="18"/>
      <c r="I114" s="19">
        <f>E114*50/C114</f>
        <v>0.02</v>
      </c>
      <c r="J114" s="87"/>
    </row>
    <row r="115" spans="1:16">
      <c r="A115" s="101"/>
      <c r="B115" s="81">
        <f>B114+7</f>
        <v>43583</v>
      </c>
      <c r="C115" s="20">
        <f>D114+G114-H114</f>
        <v>4230.2039480400963</v>
      </c>
      <c r="D115" s="17">
        <f>C115+(C115*0.03)</f>
        <v>4357.1100664812993</v>
      </c>
      <c r="E115" s="17">
        <f>C115/2500</f>
        <v>1.6920815792160384</v>
      </c>
      <c r="F115" s="28">
        <f>(D115-C115)/E115</f>
        <v>75.000000000000085</v>
      </c>
      <c r="G115" s="18"/>
      <c r="H115" s="18"/>
      <c r="I115" s="19">
        <f>E115*50/C115</f>
        <v>1.9999999999999997E-2</v>
      </c>
      <c r="J115" s="87"/>
    </row>
    <row r="116" spans="1:16">
      <c r="A116" s="101"/>
      <c r="B116" s="81">
        <f>B115+7</f>
        <v>43590</v>
      </c>
      <c r="C116" s="20">
        <f>D115+G115-H115</f>
        <v>4357.1100664812993</v>
      </c>
      <c r="D116" s="17">
        <f>C116+(C116*0.03)</f>
        <v>4487.8233684757379</v>
      </c>
      <c r="E116" s="17">
        <f>C116/2500</f>
        <v>1.7428440265925198</v>
      </c>
      <c r="F116" s="28">
        <f>(D116-C116)/E116</f>
        <v>74.999999999999758</v>
      </c>
      <c r="G116" s="18"/>
      <c r="H116" s="18"/>
      <c r="I116" s="19">
        <f>E116*50/C116</f>
        <v>0.02</v>
      </c>
      <c r="J116" s="87"/>
    </row>
    <row r="117" spans="1:16" ht="13.5" thickBot="1">
      <c r="A117" s="102"/>
      <c r="B117" s="81">
        <f>B116+7</f>
        <v>43597</v>
      </c>
      <c r="C117" s="20">
        <f>D116+G116-H116</f>
        <v>4487.8233684757379</v>
      </c>
      <c r="D117" s="17">
        <f>C117+(C117*0.03)</f>
        <v>4622.4580695300101</v>
      </c>
      <c r="E117" s="17">
        <f>C117/2500</f>
        <v>1.7951293473902952</v>
      </c>
      <c r="F117" s="28">
        <f>(D117-C117)/E117</f>
        <v>75.000000000000057</v>
      </c>
      <c r="G117" s="80"/>
      <c r="H117" s="80"/>
      <c r="I117" s="19">
        <f>E117*50/C117</f>
        <v>0.02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0">
        <v>24</v>
      </c>
      <c r="B119" s="81">
        <f>B117+7</f>
        <v>43604</v>
      </c>
      <c r="C119" s="20">
        <f>D117+G117-H117</f>
        <v>4622.4580695300101</v>
      </c>
      <c r="D119" s="17">
        <f>C119+(C119*0.03)</f>
        <v>4761.13181161591</v>
      </c>
      <c r="E119" s="17">
        <f>C119/2500</f>
        <v>1.848983227812004</v>
      </c>
      <c r="F119" s="28">
        <f>(D119-C119)/E119</f>
        <v>74.999999999999787</v>
      </c>
      <c r="G119" s="18"/>
      <c r="H119" s="18"/>
      <c r="I119" s="19">
        <f>E119*50/C119</f>
        <v>1.9999999999999997E-2</v>
      </c>
      <c r="J119" s="87"/>
    </row>
    <row r="120" spans="1:16">
      <c r="A120" s="101"/>
      <c r="B120" s="81">
        <f>B119+7</f>
        <v>43611</v>
      </c>
      <c r="C120" s="20">
        <f>D119+G119-H119</f>
        <v>4761.13181161591</v>
      </c>
      <c r="D120" s="17">
        <f>C120+(C120*0.03)</f>
        <v>4903.9657659643872</v>
      </c>
      <c r="E120" s="17">
        <f>C120/2500</f>
        <v>1.9044527246463641</v>
      </c>
      <c r="F120" s="28">
        <f>(D120-C120)/E120</f>
        <v>74.999999999999929</v>
      </c>
      <c r="G120" s="18"/>
      <c r="H120" s="18"/>
      <c r="I120" s="19">
        <f>E120*50/C120</f>
        <v>0.02</v>
      </c>
      <c r="J120" s="87"/>
    </row>
    <row r="121" spans="1:16">
      <c r="A121" s="101"/>
      <c r="B121" s="81">
        <f>B120+7</f>
        <v>43618</v>
      </c>
      <c r="C121" s="20">
        <f>D120+G120-H120</f>
        <v>4903.9657659643872</v>
      </c>
      <c r="D121" s="17">
        <f>C121+(C121*0.03)</f>
        <v>5051.0847389433184</v>
      </c>
      <c r="E121" s="17">
        <f>C121/2500</f>
        <v>1.9615863063857548</v>
      </c>
      <c r="F121" s="28">
        <f>(D121-C121)/E121</f>
        <v>74.999999999999787</v>
      </c>
      <c r="G121" s="18"/>
      <c r="H121" s="18"/>
      <c r="I121" s="19">
        <f>E121*50/C121</f>
        <v>0.02</v>
      </c>
      <c r="J121" s="87"/>
    </row>
    <row r="122" spans="1:16" ht="13.5" thickBot="1">
      <c r="A122" s="102"/>
      <c r="B122" s="81">
        <f>B121+7</f>
        <v>43625</v>
      </c>
      <c r="C122" s="20">
        <f>D121+G121-H121</f>
        <v>5051.0847389433184</v>
      </c>
      <c r="D122" s="17">
        <f>C122+(C122*0.03)</f>
        <v>5202.6172811116176</v>
      </c>
      <c r="E122" s="17">
        <f>C122/2500</f>
        <v>2.0204338955773276</v>
      </c>
      <c r="F122" s="28">
        <f>(D122-C122)/E122</f>
        <v>74.999999999999815</v>
      </c>
      <c r="G122" s="80"/>
      <c r="H122" s="80">
        <f>(D122-C109)*0.35</f>
        <v>543.76216852848063</v>
      </c>
      <c r="I122" s="19">
        <f>E122*50/C122</f>
        <v>0.02</v>
      </c>
      <c r="J122" s="87"/>
      <c r="K122" s="103" t="s">
        <v>46</v>
      </c>
      <c r="L122" s="104"/>
      <c r="M122" s="104"/>
      <c r="N122" s="104"/>
      <c r="O122" s="104"/>
      <c r="P122" s="104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0">
        <v>25</v>
      </c>
      <c r="B124" s="81">
        <f>B122+7</f>
        <v>43632</v>
      </c>
      <c r="C124" s="20">
        <f>D122+G122-H122</f>
        <v>4658.8551125831373</v>
      </c>
      <c r="D124" s="17">
        <f>C124+(C124*0.03)</f>
        <v>4798.6207659606316</v>
      </c>
      <c r="E124" s="17">
        <f>C124/2500</f>
        <v>1.8635420450332549</v>
      </c>
      <c r="F124" s="28">
        <f>(D124-C124)/E124</f>
        <v>75.000000000000128</v>
      </c>
      <c r="G124" s="17"/>
      <c r="H124" s="18"/>
      <c r="I124" s="19">
        <f>E124*50/C124</f>
        <v>0.02</v>
      </c>
      <c r="J124" s="87"/>
    </row>
    <row r="125" spans="1:16">
      <c r="A125" s="101"/>
      <c r="B125" s="81">
        <f>B124+7</f>
        <v>43639</v>
      </c>
      <c r="C125" s="20">
        <f>D124+G124-H124</f>
        <v>4798.6207659606316</v>
      </c>
      <c r="D125" s="17">
        <f>C125+(C125*0.03)</f>
        <v>4942.5793889394508</v>
      </c>
      <c r="E125" s="17">
        <f>C125/2500</f>
        <v>1.9194483063842527</v>
      </c>
      <c r="F125" s="28">
        <f>(D125-C125)/E125</f>
        <v>75.000000000000142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1"/>
      <c r="B126" s="81">
        <f>B125+7</f>
        <v>43646</v>
      </c>
      <c r="C126" s="20">
        <f>D125+G125-H125</f>
        <v>4942.5793889394508</v>
      </c>
      <c r="D126" s="17">
        <f>C126+(C126*0.03)</f>
        <v>5090.8567706076346</v>
      </c>
      <c r="E126" s="17">
        <f>C126/2500</f>
        <v>1.9770317555757804</v>
      </c>
      <c r="F126" s="28">
        <f>(D126-C126)/E126</f>
        <v>75.000000000000142</v>
      </c>
      <c r="G126" s="17"/>
      <c r="H126" s="18"/>
      <c r="I126" s="19">
        <f>E126*50/C126</f>
        <v>0.02</v>
      </c>
      <c r="J126" s="87"/>
      <c r="K126" s="31"/>
      <c r="L126" s="31"/>
    </row>
    <row r="127" spans="1:16" ht="13.5" thickBot="1">
      <c r="A127" s="102"/>
      <c r="B127" s="81">
        <f>B126+7</f>
        <v>43653</v>
      </c>
      <c r="C127" s="20">
        <f>D126+G126-H126</f>
        <v>5090.8567706076346</v>
      </c>
      <c r="D127" s="17">
        <f>C127+(C127*0.03)</f>
        <v>5243.5824737258636</v>
      </c>
      <c r="E127" s="17">
        <f>C127/2500</f>
        <v>2.0363427082430539</v>
      </c>
      <c r="F127" s="28">
        <f>(D127-C127)/E127</f>
        <v>74.999999999999943</v>
      </c>
      <c r="G127" s="80"/>
      <c r="H127" s="80"/>
      <c r="I127" s="19">
        <f>E127*50/C127</f>
        <v>0.02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0">
        <v>26</v>
      </c>
      <c r="B129" s="81">
        <f>B127+7</f>
        <v>43660</v>
      </c>
      <c r="C129" s="20">
        <f>D127+G127-H127</f>
        <v>5243.5824737258636</v>
      </c>
      <c r="D129" s="17">
        <f>C129+(C129*0.03)</f>
        <v>5400.8899479376396</v>
      </c>
      <c r="E129" s="17">
        <f>C129/2500</f>
        <v>2.0974329894903456</v>
      </c>
      <c r="F129" s="28">
        <f>(D129-C129)/E129</f>
        <v>75.000000000000043</v>
      </c>
      <c r="G129" s="18"/>
      <c r="H129" s="18"/>
      <c r="I129" s="19">
        <f>E129*50/C129</f>
        <v>2.0000000000000004E-2</v>
      </c>
      <c r="J129" s="87"/>
    </row>
    <row r="130" spans="1:16">
      <c r="A130" s="101"/>
      <c r="B130" s="81">
        <f>B129+7</f>
        <v>43667</v>
      </c>
      <c r="C130" s="20">
        <f>D129+G129-H129</f>
        <v>5400.8899479376396</v>
      </c>
      <c r="D130" s="17">
        <f>C130+(C130*0.03)</f>
        <v>5562.9166463757683</v>
      </c>
      <c r="E130" s="17">
        <f>C130/2500</f>
        <v>2.1603559791750557</v>
      </c>
      <c r="F130" s="28">
        <f>(D130-C130)/E130</f>
        <v>74.999999999999787</v>
      </c>
      <c r="G130" s="18"/>
      <c r="H130" s="18"/>
      <c r="I130" s="19">
        <f>E130*50/C130</f>
        <v>0.02</v>
      </c>
      <c r="J130" s="87"/>
    </row>
    <row r="131" spans="1:16">
      <c r="A131" s="101"/>
      <c r="B131" s="81">
        <f>B130+7</f>
        <v>43674</v>
      </c>
      <c r="C131" s="20">
        <f>D130+G130-H130</f>
        <v>5562.9166463757683</v>
      </c>
      <c r="D131" s="17">
        <f>C131+(C131*0.03)</f>
        <v>5729.8041457670415</v>
      </c>
      <c r="E131" s="17">
        <f>C131/2500</f>
        <v>2.2251666585503074</v>
      </c>
      <c r="F131" s="28">
        <f>(D131-C131)/E131</f>
        <v>75.000000000000057</v>
      </c>
      <c r="G131" s="18"/>
      <c r="H131" s="18"/>
      <c r="I131" s="19">
        <f>E131*50/C131</f>
        <v>0.02</v>
      </c>
      <c r="J131" s="87"/>
    </row>
    <row r="132" spans="1:16" ht="13.5" thickBot="1">
      <c r="A132" s="102"/>
      <c r="B132" s="81">
        <f>B131+7</f>
        <v>43681</v>
      </c>
      <c r="C132" s="20">
        <f>D131+G131-H131</f>
        <v>5729.8041457670415</v>
      </c>
      <c r="D132" s="17">
        <f>C132+(C132*0.03)</f>
        <v>5901.698270140053</v>
      </c>
      <c r="E132" s="17">
        <f>C132/2500</f>
        <v>2.2919216583068165</v>
      </c>
      <c r="F132" s="28">
        <f>(D132-C132)/E132</f>
        <v>75.000000000000085</v>
      </c>
      <c r="G132" s="80"/>
      <c r="H132" s="80"/>
      <c r="I132" s="19">
        <f>E132*50/C132</f>
        <v>0.02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0">
        <v>27</v>
      </c>
      <c r="B134" s="81">
        <f>B132+7</f>
        <v>43688</v>
      </c>
      <c r="C134" s="20">
        <f>D132+G132-H132</f>
        <v>5901.698270140053</v>
      </c>
      <c r="D134" s="17">
        <f>C134+(C134*0.03)</f>
        <v>6078.7492182442547</v>
      </c>
      <c r="E134" s="17">
        <f>C134/2500</f>
        <v>2.3606793080560213</v>
      </c>
      <c r="F134" s="28">
        <f>(D134-C134)/E134</f>
        <v>75.000000000000071</v>
      </c>
      <c r="G134" s="18"/>
      <c r="H134" s="18"/>
      <c r="I134" s="19">
        <f>E134*50/C134</f>
        <v>2.0000000000000004E-2</v>
      </c>
      <c r="J134" s="87"/>
    </row>
    <row r="135" spans="1:16">
      <c r="A135" s="101"/>
      <c r="B135" s="81">
        <f>B134+7</f>
        <v>43695</v>
      </c>
      <c r="C135" s="20">
        <f>D134+G134-H134</f>
        <v>6078.7492182442547</v>
      </c>
      <c r="D135" s="17">
        <f>C135+(C135*0.03)</f>
        <v>6261.1116947915825</v>
      </c>
      <c r="E135" s="17">
        <f>C135/2500</f>
        <v>2.4314996872977019</v>
      </c>
      <c r="F135" s="28">
        <f>(D135-C135)/E135</f>
        <v>75.000000000000057</v>
      </c>
      <c r="G135" s="18"/>
      <c r="H135" s="18"/>
      <c r="I135" s="19">
        <f>E135*50/C135</f>
        <v>0.02</v>
      </c>
      <c r="J135" s="87"/>
    </row>
    <row r="136" spans="1:16">
      <c r="A136" s="101"/>
      <c r="B136" s="81">
        <f>B135+7</f>
        <v>43702</v>
      </c>
      <c r="C136" s="20">
        <f>D135+G135-H135</f>
        <v>6261.1116947915825</v>
      </c>
      <c r="D136" s="17">
        <f>C136+(C136*0.03)</f>
        <v>6448.9450456353297</v>
      </c>
      <c r="E136" s="17">
        <f>C136/2500</f>
        <v>2.5044446779166329</v>
      </c>
      <c r="F136" s="28">
        <f>(D136-C136)/E136</f>
        <v>74.999999999999901</v>
      </c>
      <c r="G136" s="18"/>
      <c r="H136" s="18"/>
      <c r="I136" s="19">
        <f>E136*50/C136</f>
        <v>0.02</v>
      </c>
      <c r="J136" s="87"/>
    </row>
    <row r="137" spans="1:16" ht="13.5" thickBot="1">
      <c r="A137" s="102"/>
      <c r="B137" s="81">
        <f>B136+7</f>
        <v>43709</v>
      </c>
      <c r="C137" s="20">
        <f>D136+G136-H136</f>
        <v>6448.9450456353297</v>
      </c>
      <c r="D137" s="17">
        <f>C137+(C137*0.03)</f>
        <v>6642.4133970043895</v>
      </c>
      <c r="E137" s="17">
        <f>C137/2500</f>
        <v>2.5795780182541317</v>
      </c>
      <c r="F137" s="28">
        <f>(D137-C137)/E137</f>
        <v>74.999999999999943</v>
      </c>
      <c r="G137" s="80"/>
      <c r="H137" s="80">
        <f>(D137-C124)*0.35</f>
        <v>694.24539954743818</v>
      </c>
      <c r="I137" s="19">
        <f>E137*50/C137</f>
        <v>0.02</v>
      </c>
      <c r="J137" s="87"/>
      <c r="K137" s="103" t="s">
        <v>46</v>
      </c>
      <c r="L137" s="104"/>
      <c r="M137" s="104"/>
      <c r="N137" s="104"/>
      <c r="O137" s="104"/>
      <c r="P137" s="104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0">
        <v>28</v>
      </c>
      <c r="B139" s="81">
        <f>B137+7</f>
        <v>43716</v>
      </c>
      <c r="C139" s="20">
        <f>D137+G137-H137</f>
        <v>5948.1679974569515</v>
      </c>
      <c r="D139" s="17">
        <f>C139+(C139*0.03)</f>
        <v>6126.61303738066</v>
      </c>
      <c r="E139" s="17">
        <f>C139/2500</f>
        <v>2.3792671989827805</v>
      </c>
      <c r="F139" s="28">
        <f>(D139-C139)/E139</f>
        <v>74.999999999999972</v>
      </c>
      <c r="G139" s="18"/>
      <c r="H139" s="18"/>
      <c r="I139" s="19">
        <f>E139*50/C139</f>
        <v>1.9999999999999997E-2</v>
      </c>
      <c r="J139" s="87"/>
    </row>
    <row r="140" spans="1:16">
      <c r="A140" s="101"/>
      <c r="B140" s="81">
        <f>B139+7</f>
        <v>43723</v>
      </c>
      <c r="C140" s="20">
        <f>D139+G139-H139</f>
        <v>6126.61303738066</v>
      </c>
      <c r="D140" s="17">
        <f>C140+(C140*0.03)</f>
        <v>6310.4114285020796</v>
      </c>
      <c r="E140" s="17">
        <f>C140/2500</f>
        <v>2.4506452149522642</v>
      </c>
      <c r="F140" s="28">
        <f>(D140-C140)/E140</f>
        <v>74.999999999999929</v>
      </c>
      <c r="G140" s="18"/>
      <c r="H140" s="18"/>
      <c r="I140" s="19">
        <f>E140*50/C140</f>
        <v>0.02</v>
      </c>
      <c r="J140" s="87"/>
    </row>
    <row r="141" spans="1:16">
      <c r="A141" s="101"/>
      <c r="B141" s="81">
        <f>B140+7</f>
        <v>43730</v>
      </c>
      <c r="C141" s="20">
        <f>D140+G140-H140</f>
        <v>6310.4114285020796</v>
      </c>
      <c r="D141" s="17">
        <f>C141+(C141*0.03)</f>
        <v>6499.7237713571421</v>
      </c>
      <c r="E141" s="17">
        <f>C141/2500</f>
        <v>2.5241645714008318</v>
      </c>
      <c r="F141" s="28">
        <f>(D141-C141)/E141</f>
        <v>75.000000000000057</v>
      </c>
      <c r="G141" s="18"/>
      <c r="H141" s="18"/>
      <c r="I141" s="19">
        <f>E141*50/C141</f>
        <v>0.02</v>
      </c>
      <c r="J141" s="87"/>
    </row>
    <row r="142" spans="1:16" ht="13.5" thickBot="1">
      <c r="A142" s="102"/>
      <c r="B142" s="81">
        <f>B141+7</f>
        <v>43737</v>
      </c>
      <c r="C142" s="20">
        <f>D141+G141-H141</f>
        <v>6499.7237713571421</v>
      </c>
      <c r="D142" s="17">
        <f>C142+(C142*0.03)</f>
        <v>6694.7154844978568</v>
      </c>
      <c r="E142" s="17">
        <f>C142/2500</f>
        <v>2.5998895085428568</v>
      </c>
      <c r="F142" s="28">
        <f>(D142-C142)/E142</f>
        <v>75.000000000000142</v>
      </c>
      <c r="G142" s="80"/>
      <c r="H142" s="80"/>
      <c r="I142" s="19">
        <f>E142*50/C142</f>
        <v>0.02</v>
      </c>
      <c r="J142" s="87"/>
      <c r="K142" s="107"/>
      <c r="L142" s="108"/>
      <c r="M142" s="108"/>
      <c r="N142" s="108"/>
      <c r="O142" s="108"/>
      <c r="P142" s="108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0">
        <v>29</v>
      </c>
      <c r="B144" s="81">
        <f>B142+7</f>
        <v>43744</v>
      </c>
      <c r="C144" s="20">
        <f>D142+G142-H142</f>
        <v>6694.7154844978568</v>
      </c>
      <c r="D144" s="17">
        <f>C144+(C144*0.03)</f>
        <v>6895.5569490327925</v>
      </c>
      <c r="E144" s="17">
        <f>C144/2500</f>
        <v>2.6778861937991425</v>
      </c>
      <c r="F144" s="28">
        <f>(D144-C144)/E144</f>
        <v>75.000000000000028</v>
      </c>
      <c r="G144" s="18"/>
      <c r="H144" s="18"/>
      <c r="I144" s="19">
        <f>E144*50/C144</f>
        <v>1.9999999999999997E-2</v>
      </c>
      <c r="J144" s="87"/>
    </row>
    <row r="145" spans="1:16">
      <c r="A145" s="101"/>
      <c r="B145" s="81">
        <f>B144+7</f>
        <v>43751</v>
      </c>
      <c r="C145" s="20">
        <f>D144+G144-H144</f>
        <v>6895.5569490327925</v>
      </c>
      <c r="D145" s="17">
        <f>C145+(C145*0.03)</f>
        <v>7102.4236575037767</v>
      </c>
      <c r="E145" s="17">
        <f>C145/2500</f>
        <v>2.7582227796131171</v>
      </c>
      <c r="F145" s="28">
        <f>(D145-C145)/E145</f>
        <v>75.000000000000128</v>
      </c>
      <c r="G145" s="18"/>
      <c r="H145" s="18"/>
      <c r="I145" s="19">
        <f>E145*50/C145</f>
        <v>0.02</v>
      </c>
      <c r="J145" s="87"/>
    </row>
    <row r="146" spans="1:16">
      <c r="A146" s="101"/>
      <c r="B146" s="81">
        <f>B145+7</f>
        <v>43758</v>
      </c>
      <c r="C146" s="20">
        <f>D145+G145-H145</f>
        <v>7102.4236575037767</v>
      </c>
      <c r="D146" s="17">
        <f>C146+(C146*0.03)</f>
        <v>7315.4963672288895</v>
      </c>
      <c r="E146" s="17">
        <f>C146/2500</f>
        <v>2.8409694630015108</v>
      </c>
      <c r="F146" s="28">
        <f>(D146-C146)/E146</f>
        <v>74.999999999999844</v>
      </c>
      <c r="G146" s="18"/>
      <c r="H146" s="18"/>
      <c r="I146" s="19">
        <f>E146*50/C146</f>
        <v>2.0000000000000004E-2</v>
      </c>
      <c r="J146" s="87"/>
    </row>
    <row r="147" spans="1:16" ht="13.5" thickBot="1">
      <c r="A147" s="102"/>
      <c r="B147" s="81">
        <f>B146+7</f>
        <v>43765</v>
      </c>
      <c r="C147" s="20">
        <f>D146+G146-H146</f>
        <v>7315.4963672288895</v>
      </c>
      <c r="D147" s="17">
        <f>C147+(C147*0.03)</f>
        <v>7534.9612582457567</v>
      </c>
      <c r="E147" s="17">
        <f>C147/2500</f>
        <v>2.9261985468915559</v>
      </c>
      <c r="F147" s="28">
        <f>(D147-C147)/E147</f>
        <v>75.000000000000142</v>
      </c>
      <c r="G147" s="80"/>
      <c r="H147" s="80"/>
      <c r="I147" s="19">
        <f>E147*50/C147</f>
        <v>0.02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0">
        <v>30</v>
      </c>
      <c r="B149" s="81">
        <f>B147+7</f>
        <v>43772</v>
      </c>
      <c r="C149" s="20">
        <f>D147+G147-H147</f>
        <v>7534.9612582457567</v>
      </c>
      <c r="D149" s="17">
        <f>C149+(C149*0.03)</f>
        <v>7761.0100959931297</v>
      </c>
      <c r="E149" s="17">
        <f>C149/2500</f>
        <v>3.0139845032983028</v>
      </c>
      <c r="F149" s="28">
        <f>(D149-C149)/E149</f>
        <v>75.000000000000099</v>
      </c>
      <c r="G149" s="18"/>
      <c r="H149" s="18"/>
      <c r="I149" s="19">
        <f>E149*50/C149</f>
        <v>0.02</v>
      </c>
      <c r="J149" s="87"/>
    </row>
    <row r="150" spans="1:16">
      <c r="A150" s="101"/>
      <c r="B150" s="81">
        <f>B149+7</f>
        <v>43779</v>
      </c>
      <c r="C150" s="20">
        <f>D149+G149-H149</f>
        <v>7761.0100959931297</v>
      </c>
      <c r="D150" s="17">
        <f>C150+(C150*0.03)</f>
        <v>7993.8403988729233</v>
      </c>
      <c r="E150" s="17">
        <f>C150/2500</f>
        <v>3.1044040383972518</v>
      </c>
      <c r="F150" s="28">
        <f>(D150-C150)/E150</f>
        <v>74.999999999999915</v>
      </c>
      <c r="G150" s="18"/>
      <c r="H150" s="18"/>
      <c r="I150" s="19">
        <f>E150*50/C150</f>
        <v>1.9999999999999997E-2</v>
      </c>
      <c r="J150" s="87"/>
    </row>
    <row r="151" spans="1:16">
      <c r="A151" s="101"/>
      <c r="B151" s="81">
        <f>B150+7</f>
        <v>43786</v>
      </c>
      <c r="C151" s="20">
        <f>D150+G150-H150</f>
        <v>7993.8403988729233</v>
      </c>
      <c r="D151" s="17">
        <f>C151+(C151*0.03)</f>
        <v>8233.6556108391105</v>
      </c>
      <c r="E151" s="17">
        <f>C151/2500</f>
        <v>3.1975361595491694</v>
      </c>
      <c r="F151" s="28">
        <f>(D151-C151)/E151</f>
        <v>74.999999999999858</v>
      </c>
      <c r="G151" s="18"/>
      <c r="H151" s="18"/>
      <c r="I151" s="19">
        <f>E151*50/C151</f>
        <v>0.02</v>
      </c>
      <c r="J151" s="87"/>
    </row>
    <row r="152" spans="1:16" ht="13.5" thickBot="1">
      <c r="A152" s="102"/>
      <c r="B152" s="81">
        <f>B151+7</f>
        <v>43793</v>
      </c>
      <c r="C152" s="20">
        <f>D151+G151-H151</f>
        <v>8233.6556108391105</v>
      </c>
      <c r="D152" s="17">
        <f>C152+(C152*0.03)</f>
        <v>8480.6652791642846</v>
      </c>
      <c r="E152" s="17">
        <f>C152/2500</f>
        <v>3.2934622443356441</v>
      </c>
      <c r="F152" s="28">
        <f>(D152-C152)/E152</f>
        <v>75.000000000000227</v>
      </c>
      <c r="G152" s="80"/>
      <c r="H152" s="80">
        <f>(D152-C139)*0.35</f>
        <v>886.37404859756657</v>
      </c>
      <c r="I152" s="19">
        <f>E152*50/C152</f>
        <v>0.02</v>
      </c>
      <c r="J152" s="87"/>
      <c r="K152" s="103" t="s">
        <v>46</v>
      </c>
      <c r="L152" s="104"/>
      <c r="M152" s="104"/>
      <c r="N152" s="104"/>
      <c r="O152" s="104"/>
      <c r="P152" s="104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0">
        <v>31</v>
      </c>
      <c r="B154" s="81">
        <f>B152+7</f>
        <v>43800</v>
      </c>
      <c r="C154" s="20">
        <f>D152+G152-H152</f>
        <v>7594.2912305667178</v>
      </c>
      <c r="D154" s="17">
        <f>C154+(C154*0.03)</f>
        <v>7822.1199674837189</v>
      </c>
      <c r="E154" s="17">
        <f>C154/2500</f>
        <v>3.037716492226687</v>
      </c>
      <c r="F154" s="28">
        <f>(D154-C154)/E154</f>
        <v>74.999999999999872</v>
      </c>
      <c r="G154" s="17"/>
      <c r="H154" s="79"/>
      <c r="I154" s="19">
        <f>E154*50/C154</f>
        <v>0.02</v>
      </c>
      <c r="J154" s="87"/>
    </row>
    <row r="155" spans="1:16">
      <c r="A155" s="101"/>
      <c r="B155" s="81">
        <f>B154+7</f>
        <v>43807</v>
      </c>
      <c r="C155" s="20">
        <f>D154+G154-H154</f>
        <v>7822.1199674837189</v>
      </c>
      <c r="D155" s="17">
        <f>C155+(C155*0.03)</f>
        <v>8056.7835665082303</v>
      </c>
      <c r="E155" s="17">
        <f>C155/2500</f>
        <v>3.1288479869934878</v>
      </c>
      <c r="F155" s="28">
        <f>(D155-C155)/E155</f>
        <v>74.999999999999915</v>
      </c>
      <c r="G155" s="17"/>
      <c r="H155" s="79"/>
      <c r="I155" s="19">
        <f>E155*50/C155</f>
        <v>0.02</v>
      </c>
      <c r="J155" s="87"/>
    </row>
    <row r="156" spans="1:16">
      <c r="A156" s="101"/>
      <c r="B156" s="81">
        <f>B155+7</f>
        <v>43814</v>
      </c>
      <c r="C156" s="20">
        <f>D155+G155-H155</f>
        <v>8056.7835665082303</v>
      </c>
      <c r="D156" s="17">
        <f>C156+(C156*0.03)</f>
        <v>8298.4870735034765</v>
      </c>
      <c r="E156" s="17">
        <f>C156/2500</f>
        <v>3.222713426603292</v>
      </c>
      <c r="F156" s="28">
        <f>(D156-C156)/E156</f>
        <v>74.999999999999801</v>
      </c>
      <c r="G156" s="17"/>
      <c r="H156" s="79"/>
      <c r="I156" s="19">
        <f>E156*50/C156</f>
        <v>0.02</v>
      </c>
      <c r="J156" s="87"/>
    </row>
    <row r="157" spans="1:16" ht="13.5" thickBot="1">
      <c r="A157" s="102"/>
      <c r="B157" s="81">
        <f>B156+7</f>
        <v>43821</v>
      </c>
      <c r="C157" s="20">
        <f>D156+G156-H156</f>
        <v>8298.4870735034765</v>
      </c>
      <c r="D157" s="17">
        <f>C157+(C157*0.03)</f>
        <v>8547.4416857085816</v>
      </c>
      <c r="E157" s="17">
        <f>C157/2500</f>
        <v>3.3193948294013906</v>
      </c>
      <c r="F157" s="28">
        <f>(D157-C157)/E157</f>
        <v>75.000000000000256</v>
      </c>
      <c r="G157" s="80"/>
      <c r="H157" s="80"/>
      <c r="I157" s="19">
        <f>E157*50/C157</f>
        <v>0.02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0">
        <v>32</v>
      </c>
      <c r="B159" s="81">
        <f>B157+7</f>
        <v>43828</v>
      </c>
      <c r="C159" s="20">
        <f>D157+G157-H157</f>
        <v>8547.4416857085816</v>
      </c>
      <c r="D159" s="17">
        <f>C159+(C159*0.03)</f>
        <v>8803.8649362798387</v>
      </c>
      <c r="E159" s="17">
        <f>C159/2500</f>
        <v>3.4189766742834324</v>
      </c>
      <c r="F159" s="28">
        <f>(D159-C159)/E159</f>
        <v>74.999999999999901</v>
      </c>
      <c r="G159" s="18"/>
      <c r="H159" s="18"/>
      <c r="I159" s="19">
        <f>E159*50/C159</f>
        <v>0.02</v>
      </c>
      <c r="J159" s="87"/>
    </row>
    <row r="160" spans="1:16">
      <c r="A160" s="101"/>
      <c r="B160" s="81">
        <f>B159+7</f>
        <v>43835</v>
      </c>
      <c r="C160" s="20">
        <f>D159+G159-H159</f>
        <v>8803.8649362798387</v>
      </c>
      <c r="D160" s="17">
        <f>C160+(C160*0.03)</f>
        <v>9067.9808843682331</v>
      </c>
      <c r="E160" s="17">
        <f>C160/2500</f>
        <v>3.5215459745119353</v>
      </c>
      <c r="F160" s="28">
        <f>(D160-C160)/E160</f>
        <v>74.999999999999773</v>
      </c>
      <c r="G160" s="18"/>
      <c r="H160" s="18"/>
      <c r="I160" s="19">
        <f>E160*50/C160</f>
        <v>1.9999999999999997E-2</v>
      </c>
      <c r="J160" s="87"/>
    </row>
    <row r="161" spans="1:16">
      <c r="A161" s="101"/>
      <c r="B161" s="81">
        <f>B160+7</f>
        <v>43842</v>
      </c>
      <c r="C161" s="20">
        <f>D160+G160-H160</f>
        <v>9067.9808843682331</v>
      </c>
      <c r="D161" s="17">
        <f>C161+(C161*0.03)</f>
        <v>9340.0203108992791</v>
      </c>
      <c r="E161" s="17">
        <f>C161/2500</f>
        <v>3.6271923537472932</v>
      </c>
      <c r="F161" s="28">
        <f>(D161-C161)/E161</f>
        <v>74.999999999999744</v>
      </c>
      <c r="G161" s="18"/>
      <c r="H161" s="18"/>
      <c r="I161" s="19">
        <f>E161*50/C161</f>
        <v>1.9999999999999997E-2</v>
      </c>
      <c r="J161" s="87"/>
    </row>
    <row r="162" spans="1:16" ht="13.5" thickBot="1">
      <c r="A162" s="102"/>
      <c r="B162" s="81">
        <f>B161+7</f>
        <v>43849</v>
      </c>
      <c r="C162" s="20">
        <f>D161+G161-H161</f>
        <v>9340.0203108992791</v>
      </c>
      <c r="D162" s="17">
        <f>C162+(C162*0.03)</f>
        <v>9620.2209202262566</v>
      </c>
      <c r="E162" s="17">
        <f>C162/2500</f>
        <v>3.7360081243597119</v>
      </c>
      <c r="F162" s="28">
        <f>(D162-C162)/E162</f>
        <v>74.999999999999744</v>
      </c>
      <c r="G162" s="80"/>
      <c r="H162" s="80"/>
      <c r="I162" s="19">
        <f>E162*50/C162</f>
        <v>0.02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0">
        <v>33</v>
      </c>
      <c r="B164" s="81">
        <f>B162+7</f>
        <v>43856</v>
      </c>
      <c r="C164" s="20">
        <f>D162+G162-H162</f>
        <v>9620.2209202262566</v>
      </c>
      <c r="D164" s="17">
        <f>C164+(C164*0.03)</f>
        <v>9908.8275478330434</v>
      </c>
      <c r="E164" s="17">
        <f>C164/2500</f>
        <v>3.8480883680905027</v>
      </c>
      <c r="F164" s="28">
        <f>(D164-C164)/E164</f>
        <v>74.999999999999758</v>
      </c>
      <c r="G164" s="18"/>
      <c r="H164" s="18"/>
      <c r="I164" s="19">
        <f>E164*50/C164</f>
        <v>0.02</v>
      </c>
      <c r="J164" s="87"/>
    </row>
    <row r="165" spans="1:16">
      <c r="A165" s="101"/>
      <c r="B165" s="81">
        <f>B164+7</f>
        <v>43863</v>
      </c>
      <c r="C165" s="20">
        <f>D164+G164-H164</f>
        <v>9908.8275478330434</v>
      </c>
      <c r="D165" s="17">
        <f>C165+(C165*0.03)</f>
        <v>10206.092374268035</v>
      </c>
      <c r="E165" s="17">
        <f>C165/2500</f>
        <v>3.9635310191332174</v>
      </c>
      <c r="F165" s="28">
        <f>(D165-C165)/E165</f>
        <v>75.000000000000142</v>
      </c>
      <c r="G165" s="18"/>
      <c r="H165" s="18"/>
      <c r="I165" s="19">
        <f>E165*50/C165</f>
        <v>0.02</v>
      </c>
      <c r="J165" s="87"/>
      <c r="K165" s="31"/>
      <c r="L165" s="31"/>
    </row>
    <row r="166" spans="1:16">
      <c r="A166" s="101"/>
      <c r="B166" s="81">
        <f>B165+7</f>
        <v>43870</v>
      </c>
      <c r="C166" s="20">
        <f>D165+G165-H165</f>
        <v>10206.092374268035</v>
      </c>
      <c r="D166" s="17">
        <f>C166+(C166*0.03)</f>
        <v>10512.275145496076</v>
      </c>
      <c r="E166" s="17">
        <f>C166/2500</f>
        <v>4.0824369497072137</v>
      </c>
      <c r="F166" s="28">
        <f>(D166-C166)/E166</f>
        <v>75</v>
      </c>
      <c r="G166" s="18"/>
      <c r="H166" s="18"/>
      <c r="I166" s="19">
        <f>E166*50/C166</f>
        <v>1.9999999999999997E-2</v>
      </c>
      <c r="J166" s="87"/>
      <c r="K166" s="31"/>
      <c r="L166" s="31"/>
    </row>
    <row r="167" spans="1:16" ht="13.5" thickBot="1">
      <c r="A167" s="102"/>
      <c r="B167" s="81">
        <f>B166+7</f>
        <v>43877</v>
      </c>
      <c r="C167" s="20">
        <f>D166+G166-H166</f>
        <v>10512.275145496076</v>
      </c>
      <c r="D167" s="17">
        <f>C167+(C167*0.03)</f>
        <v>10827.643399860959</v>
      </c>
      <c r="E167" s="17">
        <f>C167/2500</f>
        <v>4.2049100581984309</v>
      </c>
      <c r="F167" s="28">
        <f>(D167-C167)/E167</f>
        <v>75.000000000000142</v>
      </c>
      <c r="G167" s="80"/>
      <c r="H167" s="80">
        <f>(D167-C154)*0.35</f>
        <v>1131.6732592529843</v>
      </c>
      <c r="I167" s="19">
        <f>E167*50/C167</f>
        <v>2.0000000000000004E-2</v>
      </c>
      <c r="J167" s="87"/>
      <c r="K167" s="103" t="s">
        <v>46</v>
      </c>
      <c r="L167" s="104"/>
      <c r="M167" s="104"/>
      <c r="N167" s="104"/>
      <c r="O167" s="104"/>
      <c r="P167" s="104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0">
        <v>34</v>
      </c>
      <c r="B169" s="81">
        <f>B167+7</f>
        <v>43884</v>
      </c>
      <c r="C169" s="20">
        <f>D167+G167-H167</f>
        <v>9695.9701406079748</v>
      </c>
      <c r="D169" s="17">
        <f>C169+(C169*0.03)</f>
        <v>9986.8492448262132</v>
      </c>
      <c r="E169" s="17">
        <f>C169/2500</f>
        <v>3.8783880562431898</v>
      </c>
      <c r="F169" s="28">
        <f>(D169-C169)/E169</f>
        <v>74.999999999999773</v>
      </c>
      <c r="G169" s="18"/>
      <c r="H169" s="18"/>
      <c r="I169" s="19">
        <f>E169*50/C169</f>
        <v>0.02</v>
      </c>
      <c r="J169" s="87"/>
    </row>
    <row r="170" spans="1:16">
      <c r="A170" s="101"/>
      <c r="B170" s="81">
        <f>B169+7</f>
        <v>43891</v>
      </c>
      <c r="C170" s="20">
        <f>D169+G169-H169</f>
        <v>9986.8492448262132</v>
      </c>
      <c r="D170" s="17">
        <f>C170+(C170*0.03)</f>
        <v>10286.454722171</v>
      </c>
      <c r="E170" s="17">
        <f>C170/2500</f>
        <v>3.9947396979304854</v>
      </c>
      <c r="F170" s="28">
        <f>(D170-C170)/E170</f>
        <v>75.000000000000099</v>
      </c>
      <c r="G170" s="18"/>
      <c r="H170" s="18"/>
      <c r="I170" s="19">
        <f>E170*50/C170</f>
        <v>0.02</v>
      </c>
      <c r="J170" s="87"/>
    </row>
    <row r="171" spans="1:16">
      <c r="A171" s="101"/>
      <c r="B171" s="81">
        <f>B170+7</f>
        <v>43898</v>
      </c>
      <c r="C171" s="20">
        <f>D170+G170-H170</f>
        <v>10286.454722171</v>
      </c>
      <c r="D171" s="17">
        <f>C171+(C171*0.03)</f>
        <v>10595.048363836129</v>
      </c>
      <c r="E171" s="17">
        <f>C171/2500</f>
        <v>4.1145818888683996</v>
      </c>
      <c r="F171" s="28">
        <f>(D171-C171)/E171</f>
        <v>74.999999999999844</v>
      </c>
      <c r="G171" s="18"/>
      <c r="H171" s="18"/>
      <c r="I171" s="19">
        <f>E171*50/C171</f>
        <v>1.9999999999999997E-2</v>
      </c>
      <c r="J171" s="87"/>
    </row>
    <row r="172" spans="1:16" ht="13.5" thickBot="1">
      <c r="A172" s="102"/>
      <c r="B172" s="81">
        <f>B171+7</f>
        <v>43905</v>
      </c>
      <c r="C172" s="20">
        <f>D171+G171-H171</f>
        <v>10595.048363836129</v>
      </c>
      <c r="D172" s="17">
        <f>C172+(C172*0.03)</f>
        <v>10912.899814751214</v>
      </c>
      <c r="E172" s="17">
        <f>C172/2500</f>
        <v>4.2380193455344521</v>
      </c>
      <c r="F172" s="28">
        <f>(D172-C172)/E172</f>
        <v>75.000000000000156</v>
      </c>
      <c r="G172" s="80"/>
      <c r="H172" s="80"/>
      <c r="I172" s="19">
        <f>E172*50/C172</f>
        <v>2.0000000000000004E-2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0">
        <v>35</v>
      </c>
      <c r="B174" s="81">
        <f>B172+7</f>
        <v>43912</v>
      </c>
      <c r="C174" s="20">
        <f>D172+G172-H172</f>
        <v>10912.899814751214</v>
      </c>
      <c r="D174" s="17">
        <f>C174+(C174*0.03)</f>
        <v>11240.286809193751</v>
      </c>
      <c r="E174" s="17">
        <f>C174/2500</f>
        <v>4.3651599259004854</v>
      </c>
      <c r="F174" s="28">
        <f>(D174-C174)/E174</f>
        <v>75.000000000000114</v>
      </c>
      <c r="G174" s="18"/>
      <c r="H174" s="18"/>
      <c r="I174" s="19">
        <f>E174*50/C174</f>
        <v>0.02</v>
      </c>
      <c r="J174" s="87"/>
    </row>
    <row r="175" spans="1:16">
      <c r="A175" s="101"/>
      <c r="B175" s="81">
        <f>B174+7</f>
        <v>43919</v>
      </c>
      <c r="C175" s="20">
        <f>D174+G174-H174</f>
        <v>11240.286809193751</v>
      </c>
      <c r="D175" s="17">
        <f>C175+(C175*0.03)</f>
        <v>11577.495413469564</v>
      </c>
      <c r="E175" s="17">
        <f>C175/2500</f>
        <v>4.4961147236775005</v>
      </c>
      <c r="F175" s="28">
        <f>(D175-C175)/E175</f>
        <v>75.000000000000071</v>
      </c>
      <c r="G175" s="18"/>
      <c r="H175" s="18"/>
      <c r="I175" s="19">
        <f>E175*50/C175</f>
        <v>0.02</v>
      </c>
      <c r="J175" s="87"/>
    </row>
    <row r="176" spans="1:16">
      <c r="A176" s="101"/>
      <c r="B176" s="81">
        <f>B175+7</f>
        <v>43926</v>
      </c>
      <c r="C176" s="20">
        <f>D175+G175-H175</f>
        <v>11577.495413469564</v>
      </c>
      <c r="D176" s="17">
        <f>C176+(C176*0.03)</f>
        <v>11924.82027587365</v>
      </c>
      <c r="E176" s="17">
        <f>C176/2500</f>
        <v>4.6309981653878252</v>
      </c>
      <c r="F176" s="28">
        <f>(D176-C176)/E176</f>
        <v>74.999999999999844</v>
      </c>
      <c r="G176" s="18"/>
      <c r="H176" s="18"/>
      <c r="I176" s="19">
        <f>E176*50/C176</f>
        <v>0.02</v>
      </c>
      <c r="J176" s="87"/>
    </row>
    <row r="177" spans="1:16" ht="13.5" thickBot="1">
      <c r="A177" s="102"/>
      <c r="B177" s="81">
        <f>B176+7</f>
        <v>43933</v>
      </c>
      <c r="C177" s="20">
        <f>D176+G176-H176</f>
        <v>11924.82027587365</v>
      </c>
      <c r="D177" s="17">
        <f>C177+(C177*0.03)</f>
        <v>12282.564884149859</v>
      </c>
      <c r="E177" s="17">
        <f>C177/2500</f>
        <v>4.7699281103494595</v>
      </c>
      <c r="F177" s="28">
        <f>(D177-C177)/E177</f>
        <v>74.999999999999901</v>
      </c>
      <c r="G177" s="80"/>
      <c r="H177" s="80">
        <f>(D177-C169)*0.35</f>
        <v>905.30816023965929</v>
      </c>
      <c r="I177" s="19">
        <f>E177*50/C177</f>
        <v>1.9999999999999997E-2</v>
      </c>
      <c r="J177" s="87"/>
      <c r="K177" s="103" t="s">
        <v>46</v>
      </c>
      <c r="L177" s="104"/>
      <c r="M177" s="104"/>
      <c r="N177" s="104"/>
      <c r="O177" s="104"/>
      <c r="P177" s="104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P178"/>
  <sheetViews>
    <sheetView topLeftCell="A4" workbookViewId="0">
      <selection activeCell="C24" sqref="C24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5"/>
      <c r="C1" s="106"/>
      <c r="D1" s="106"/>
      <c r="E1" s="106"/>
      <c r="F1" s="106"/>
      <c r="G1" s="106"/>
      <c r="H1" s="106"/>
      <c r="I1" s="106"/>
      <c r="J1" s="106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0">
        <v>1</v>
      </c>
      <c r="B4" s="81">
        <v>42946</v>
      </c>
      <c r="C4" s="20">
        <v>1492</v>
      </c>
      <c r="D4" s="17">
        <f>C4+(C4*-0.0045)</f>
        <v>1485.2860000000001</v>
      </c>
      <c r="E4" s="17">
        <f>C4/3250</f>
        <v>0.4590769230769231</v>
      </c>
      <c r="F4" s="37">
        <f>(D4-C4)/E4</f>
        <v>-14.624999999999872</v>
      </c>
      <c r="G4" s="18"/>
      <c r="H4" s="18"/>
      <c r="I4" s="19">
        <f>E4*50/C4</f>
        <v>1.5384615384615385E-2</v>
      </c>
      <c r="J4" s="92">
        <f>(D4-C4)/C4</f>
        <v>-4.4999999999999606E-3</v>
      </c>
    </row>
    <row r="5" spans="1:16">
      <c r="A5" s="101"/>
      <c r="B5" s="81">
        <f>B4+7</f>
        <v>42953</v>
      </c>
      <c r="C5" s="20">
        <f>D4+G4-H4</f>
        <v>1485.2860000000001</v>
      </c>
      <c r="D5" s="17">
        <f>C5+(C5*-0.0326)</f>
        <v>1436.8656764</v>
      </c>
      <c r="E5" s="17">
        <f>C5/3250</f>
        <v>0.45701107692307696</v>
      </c>
      <c r="F5" s="37">
        <f>(D5-C5)/E5</f>
        <v>-105.95000000000016</v>
      </c>
      <c r="G5" s="18"/>
      <c r="H5" s="18"/>
      <c r="I5" s="19">
        <f>E5*50/C5</f>
        <v>1.5384615384615385E-2</v>
      </c>
      <c r="J5" s="92">
        <f>(D5-C4)/C4</f>
        <v>-3.6953300000000008E-2</v>
      </c>
    </row>
    <row r="6" spans="1:16">
      <c r="A6" s="101"/>
      <c r="B6" s="81">
        <f>B5+7</f>
        <v>42960</v>
      </c>
      <c r="C6" s="20">
        <f>D5+G5-H5</f>
        <v>1436.8656764</v>
      </c>
      <c r="D6" s="17">
        <f>C6+(C6*-0.02)</f>
        <v>1408.128362872</v>
      </c>
      <c r="E6" s="17">
        <f>C6/3250</f>
        <v>0.44211251581538463</v>
      </c>
      <c r="F6" s="37">
        <f>(D6-C6)/E6</f>
        <v>-64.999999999999901</v>
      </c>
      <c r="G6" s="18"/>
      <c r="H6" s="18"/>
      <c r="I6" s="19">
        <f>E6*50/C6</f>
        <v>1.5384615384615385E-2</v>
      </c>
      <c r="J6" s="92">
        <f>(D6-C4)/C4</f>
        <v>-5.6214233999999981E-2</v>
      </c>
    </row>
    <row r="7" spans="1:16" ht="13.5" thickBot="1">
      <c r="A7" s="102"/>
      <c r="B7" s="81">
        <f>B6+7</f>
        <v>42967</v>
      </c>
      <c r="C7" s="20">
        <f>D6+G6-H6</f>
        <v>1408.128362872</v>
      </c>
      <c r="D7" s="17">
        <f>C7+(C7*0.0596)</f>
        <v>1492.0528132991712</v>
      </c>
      <c r="E7" s="17">
        <f>C7/3250</f>
        <v>0.43327026549907693</v>
      </c>
      <c r="F7" s="34">
        <f>(D7-C7)/E7</f>
        <v>193.70000000000005</v>
      </c>
      <c r="G7" s="18"/>
      <c r="H7" s="18"/>
      <c r="I7" s="19">
        <f>E7*50/C7</f>
        <v>1.5384615384615384E-2</v>
      </c>
      <c r="J7" s="92">
        <f>(D7-C4)/C4</f>
        <v>3.5397653600032319E-5</v>
      </c>
      <c r="K7" s="107"/>
      <c r="L7" s="108"/>
      <c r="M7" s="108"/>
      <c r="N7" s="108"/>
      <c r="O7" s="108"/>
      <c r="P7" s="108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0">
        <v>2</v>
      </c>
      <c r="B9" s="81">
        <f>B7+7</f>
        <v>42974</v>
      </c>
      <c r="C9" s="20">
        <f>D7+G7-H7</f>
        <v>1492.0528132991712</v>
      </c>
      <c r="D9" s="17">
        <f>C9+(C9*-0.0884)</f>
        <v>1360.1553446035246</v>
      </c>
      <c r="E9" s="17">
        <f>C9/3250</f>
        <v>0.4590931733228219</v>
      </c>
      <c r="F9" s="37">
        <f>(D9-C9)/E9</f>
        <v>-287.2999999999999</v>
      </c>
      <c r="G9" s="18"/>
      <c r="H9" s="18"/>
      <c r="I9" s="19">
        <f>E9*50/C9</f>
        <v>1.5384615384615385E-2</v>
      </c>
      <c r="J9" s="92">
        <f>(D9-C4)/C4</f>
        <v>-8.8367731498978183E-2</v>
      </c>
    </row>
    <row r="10" spans="1:16">
      <c r="A10" s="101"/>
      <c r="B10" s="81">
        <f>B9+7</f>
        <v>42981</v>
      </c>
      <c r="C10" s="20">
        <f>D9+G9-H9</f>
        <v>1360.1553446035246</v>
      </c>
      <c r="D10" s="17">
        <f>C10+(C10*-0.0583)</f>
        <v>1280.8582880131391</v>
      </c>
      <c r="E10" s="17">
        <f>C10/5500</f>
        <v>0.24730097174609536</v>
      </c>
      <c r="F10" s="37">
        <f>(D10-C10)/E10</f>
        <v>-320.64999999999975</v>
      </c>
      <c r="G10" s="18"/>
      <c r="H10" s="18"/>
      <c r="I10" s="19">
        <f>E10*50/C10</f>
        <v>9.0909090909090905E-3</v>
      </c>
      <c r="J10" s="92">
        <f>(D10-C4)/C4</f>
        <v>-0.14151589275258769</v>
      </c>
    </row>
    <row r="11" spans="1:16">
      <c r="A11" s="101"/>
      <c r="B11" s="81">
        <f>B10+7</f>
        <v>42988</v>
      </c>
      <c r="C11" s="20">
        <f>D10+G10-H10</f>
        <v>1280.8582880131391</v>
      </c>
      <c r="D11" s="17">
        <f>C11+(C11*0.1119)</f>
        <v>1424.1863304418093</v>
      </c>
      <c r="E11" s="17">
        <f>C11/5500</f>
        <v>0.23288332509329804</v>
      </c>
      <c r="F11" s="34">
        <f>(D11-C11)/E11</f>
        <v>615.44999999999959</v>
      </c>
      <c r="G11" s="18"/>
      <c r="H11" s="18"/>
      <c r="I11" s="19">
        <f>E11*50/C11</f>
        <v>9.0909090909090922E-3</v>
      </c>
      <c r="J11" s="92">
        <f>(D11-C4)/C4</f>
        <v>-4.5451521151602323E-2</v>
      </c>
    </row>
    <row r="12" spans="1:16" ht="13.5" thickBot="1">
      <c r="A12" s="102"/>
      <c r="B12" s="81">
        <f>B11+7</f>
        <v>42995</v>
      </c>
      <c r="C12" s="20">
        <f>D11+G11-H11</f>
        <v>1424.1863304418093</v>
      </c>
      <c r="D12" s="17">
        <f>C12+(C12*-0.073)</f>
        <v>1320.2207283195573</v>
      </c>
      <c r="E12" s="17">
        <f>C12/5500</f>
        <v>0.25894296917123805</v>
      </c>
      <c r="F12" s="37">
        <f>(D12-C12)/E12</f>
        <v>-401.49999999999966</v>
      </c>
      <c r="G12" s="18"/>
      <c r="H12" s="18"/>
      <c r="I12" s="19">
        <f>E12*50/C12</f>
        <v>9.0909090909090905E-3</v>
      </c>
      <c r="J12" s="92">
        <f>(D12-C4)/C4</f>
        <v>-0.1151335601075353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88"/>
    </row>
    <row r="14" spans="1:16">
      <c r="A14" s="100">
        <v>3</v>
      </c>
      <c r="B14" s="81">
        <f>B12+7</f>
        <v>43002</v>
      </c>
      <c r="C14" s="20">
        <f>D12+G12-H12</f>
        <v>1320.2207283195573</v>
      </c>
      <c r="D14" s="17">
        <f>C14+(C14*-0.0103)</f>
        <v>1306.6224548178659</v>
      </c>
      <c r="E14" s="17">
        <f>C14/5500</f>
        <v>0.24004013242173769</v>
      </c>
      <c r="F14" s="37">
        <f>(D14-C14)/E14</f>
        <v>-56.649999999999991</v>
      </c>
      <c r="G14" s="18"/>
      <c r="H14" s="18"/>
      <c r="I14" s="19">
        <f>E14*50/C14</f>
        <v>9.0909090909090905E-3</v>
      </c>
      <c r="J14" s="92">
        <f>(D14-C4)/C4</f>
        <v>-0.12424768443842768</v>
      </c>
    </row>
    <row r="15" spans="1:16">
      <c r="A15" s="101"/>
      <c r="B15" s="81">
        <f>B14+7</f>
        <v>43009</v>
      </c>
      <c r="C15" s="20">
        <f>D14+G14-H14</f>
        <v>1306.6224548178659</v>
      </c>
      <c r="D15" s="17">
        <f>C15+(C15*-0.0544)</f>
        <v>1235.542193275774</v>
      </c>
      <c r="E15" s="17">
        <f>C15/5500</f>
        <v>0.23756771905779381</v>
      </c>
      <c r="F15" s="37">
        <f>(D15-C15)/E15</f>
        <v>-299.19999999999987</v>
      </c>
      <c r="G15" s="18"/>
      <c r="H15" s="18"/>
      <c r="I15" s="19">
        <f>E15*50/C15</f>
        <v>9.0909090909090905E-3</v>
      </c>
      <c r="J15" s="92">
        <f>(D15-C4)/C4</f>
        <v>-0.17188861040497719</v>
      </c>
    </row>
    <row r="16" spans="1:16">
      <c r="A16" s="101"/>
      <c r="B16" s="81">
        <f>B15+7</f>
        <v>43016</v>
      </c>
      <c r="C16" s="20">
        <f>D15+G15-H15</f>
        <v>1235.542193275774</v>
      </c>
      <c r="D16" s="17">
        <f>C16+(C16*-0.0579)</f>
        <v>1164.0043002851066</v>
      </c>
      <c r="E16" s="17">
        <f>C16/3000</f>
        <v>0.41184739775859136</v>
      </c>
      <c r="F16" s="37">
        <f>(D16-C16)/E16</f>
        <v>-173.70000000000016</v>
      </c>
      <c r="G16" s="18"/>
      <c r="H16" s="18"/>
      <c r="I16" s="19">
        <f>E16*50/C16</f>
        <v>1.6666666666666666E-2</v>
      </c>
      <c r="J16" s="92">
        <f>(D16-C4)/C4</f>
        <v>-0.21983625986252905</v>
      </c>
    </row>
    <row r="17" spans="1:16" ht="13.5" thickBot="1">
      <c r="A17" s="102"/>
      <c r="B17" s="81">
        <f>B16+7</f>
        <v>43023</v>
      </c>
      <c r="C17" s="20">
        <f>D16+G16-H16</f>
        <v>1164.0043002851066</v>
      </c>
      <c r="D17" s="17">
        <f>C17+(C17*0.0774)</f>
        <v>1254.0982331271739</v>
      </c>
      <c r="E17" s="17">
        <f>C17/3000</f>
        <v>0.3880014334283689</v>
      </c>
      <c r="F17" s="34">
        <f>(D17-C17)/E17</f>
        <v>232.20000000000002</v>
      </c>
      <c r="G17" s="18"/>
      <c r="H17" s="80">
        <f>(D17-C4)*0.3</f>
        <v>-71.37053006184783</v>
      </c>
      <c r="I17" s="19">
        <f>E17*50/C17</f>
        <v>1.6666666666666666E-2</v>
      </c>
      <c r="J17" s="92">
        <f>(C19-C4)/C4</f>
        <v>-0.11161611046312217</v>
      </c>
      <c r="K17" s="103" t="s">
        <v>45</v>
      </c>
      <c r="L17" s="104"/>
      <c r="M17" s="104"/>
      <c r="N17" s="104"/>
      <c r="O17" s="104"/>
      <c r="P17" s="104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88"/>
    </row>
    <row r="19" spans="1:16">
      <c r="A19" s="100">
        <v>4</v>
      </c>
      <c r="B19" s="81">
        <f>B17+7</f>
        <v>43030</v>
      </c>
      <c r="C19" s="20">
        <f>D17+G17-H17</f>
        <v>1325.4687631890217</v>
      </c>
      <c r="D19" s="17">
        <f>C19+(C19*0.0717)</f>
        <v>1420.5048735096746</v>
      </c>
      <c r="E19" s="17">
        <f>C19/3000</f>
        <v>0.44182292106300725</v>
      </c>
      <c r="F19" s="34">
        <f>(D19-C19)/E19</f>
        <v>215.09999999999991</v>
      </c>
      <c r="G19" s="18"/>
      <c r="H19" s="18"/>
      <c r="I19" s="19">
        <f>E19*50/C19</f>
        <v>1.6666666666666666E-2</v>
      </c>
      <c r="J19" s="92">
        <f>(D19-C4)/C4</f>
        <v>-4.791898558332805E-2</v>
      </c>
    </row>
    <row r="20" spans="1:16">
      <c r="A20" s="101"/>
      <c r="B20" s="81">
        <f>B19+7</f>
        <v>43037</v>
      </c>
      <c r="C20" s="20">
        <f>D19+G19-H19</f>
        <v>1420.5048735096746</v>
      </c>
      <c r="D20" s="17">
        <f>C20+(C20*0.09)</f>
        <v>1548.3503121255453</v>
      </c>
      <c r="E20" s="17">
        <f>C20/3000</f>
        <v>0.47350162450322486</v>
      </c>
      <c r="F20" s="34">
        <f>(D20-C20)/E20</f>
        <v>270.00000000000011</v>
      </c>
      <c r="G20" s="18"/>
      <c r="H20" s="18"/>
      <c r="I20" s="19">
        <f>E20*50/C20</f>
        <v>1.6666666666666666E-2</v>
      </c>
      <c r="J20" s="89">
        <f>(D20-C4)/C4</f>
        <v>3.7768305714172466E-2</v>
      </c>
    </row>
    <row r="21" spans="1:16">
      <c r="A21" s="101"/>
      <c r="B21" s="81">
        <f>B20+7</f>
        <v>43044</v>
      </c>
      <c r="C21" s="20">
        <f>D20+G20-H20</f>
        <v>1548.3503121255453</v>
      </c>
      <c r="D21" s="17">
        <f>C21+(C21*-0.0353)</f>
        <v>1493.6935461075136</v>
      </c>
      <c r="E21" s="17">
        <f>C21/3000</f>
        <v>0.51611677070851514</v>
      </c>
      <c r="F21" s="37">
        <f>(D21-C21)/E21</f>
        <v>-105.89999999999991</v>
      </c>
      <c r="G21" s="18"/>
      <c r="H21" s="18"/>
      <c r="I21" s="19">
        <f>E21*50/C21</f>
        <v>1.6666666666666666E-2</v>
      </c>
      <c r="J21" s="89">
        <f>(D21-C4)/C4</f>
        <v>1.1350845224622063E-3</v>
      </c>
    </row>
    <row r="22" spans="1:16" ht="13.5" thickBot="1">
      <c r="A22" s="102"/>
      <c r="B22" s="81">
        <f>B21+7</f>
        <v>43051</v>
      </c>
      <c r="C22" s="20">
        <f>D21+G21-H21</f>
        <v>1493.6935461075136</v>
      </c>
      <c r="D22" s="17">
        <f>C22+(C22*-0.1562)</f>
        <v>1260.3786142055201</v>
      </c>
      <c r="E22" s="17">
        <f>C22/3000</f>
        <v>0.49789784870250453</v>
      </c>
      <c r="F22" s="98">
        <f>(D22-C22)/E22</f>
        <v>-468.5999999999998</v>
      </c>
      <c r="G22" s="18"/>
      <c r="H22" s="18"/>
      <c r="I22" s="19">
        <f>E22*50/C22</f>
        <v>1.6666666666666666E-2</v>
      </c>
      <c r="J22" s="96">
        <f>(D22-C4)/C4</f>
        <v>-0.15524221567994634</v>
      </c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 ht="14.5">
      <c r="A24" s="100">
        <v>5</v>
      </c>
      <c r="B24" s="81">
        <f>B22+7</f>
        <v>43058</v>
      </c>
      <c r="C24" s="32">
        <f>D22+G22-H22</f>
        <v>1260.3786142055201</v>
      </c>
      <c r="D24" s="17">
        <f>C24+(C24*0.03)</f>
        <v>1298.1899726316856</v>
      </c>
      <c r="E24" s="17">
        <f>C24/2500</f>
        <v>0.50415144568220804</v>
      </c>
      <c r="F24" s="28">
        <f>(D24-C24)/E24</f>
        <v>74.999999999999787</v>
      </c>
      <c r="G24" s="18"/>
      <c r="H24" s="18"/>
      <c r="I24" s="19">
        <f>E24*50/C24</f>
        <v>0.02</v>
      </c>
      <c r="J24" s="87"/>
    </row>
    <row r="25" spans="1:16">
      <c r="A25" s="101"/>
      <c r="B25" s="81">
        <f>B24+7</f>
        <v>43065</v>
      </c>
      <c r="C25" s="20">
        <f>D24+G24-H24</f>
        <v>1298.1899726316856</v>
      </c>
      <c r="D25" s="17">
        <f>C25+(C25*0.03)</f>
        <v>1337.135671810636</v>
      </c>
      <c r="E25" s="17">
        <f>C25/2500</f>
        <v>0.51927598905267425</v>
      </c>
      <c r="F25" s="28">
        <f>(D25-C25)/E25</f>
        <v>74.999999999999801</v>
      </c>
      <c r="G25" s="18"/>
      <c r="H25" s="18"/>
      <c r="I25" s="19">
        <f>E25*50/C25</f>
        <v>0.02</v>
      </c>
      <c r="J25" s="87"/>
    </row>
    <row r="26" spans="1:16">
      <c r="A26" s="101"/>
      <c r="B26" s="81">
        <f>B25+7</f>
        <v>43072</v>
      </c>
      <c r="C26" s="20">
        <f>D25+G25-H25</f>
        <v>1337.135671810636</v>
      </c>
      <c r="D26" s="17">
        <f>C26+(C26*0.03)</f>
        <v>1377.2497419649551</v>
      </c>
      <c r="E26" s="17">
        <f>C26/2500</f>
        <v>0.53485426872425446</v>
      </c>
      <c r="F26" s="28">
        <f>(D26-C26)/E26</f>
        <v>74.999999999999943</v>
      </c>
      <c r="G26" s="18"/>
      <c r="H26" s="18"/>
      <c r="I26" s="19">
        <f>E26*50/C26</f>
        <v>0.02</v>
      </c>
      <c r="J26" s="87"/>
    </row>
    <row r="27" spans="1:16" ht="13.5" thickBot="1">
      <c r="A27" s="102"/>
      <c r="B27" s="81">
        <f>B26+7</f>
        <v>43079</v>
      </c>
      <c r="C27" s="20">
        <f>D26+G26-H26</f>
        <v>1377.2497419649551</v>
      </c>
      <c r="D27" s="17">
        <f>C27+(C27*0.03)</f>
        <v>1418.5672342239038</v>
      </c>
      <c r="E27" s="17">
        <f>C27/2500</f>
        <v>0.55089989678598206</v>
      </c>
      <c r="F27" s="28">
        <f>(D27-C27)/E27</f>
        <v>75.000000000000142</v>
      </c>
      <c r="G27" s="18"/>
      <c r="H27" s="18"/>
      <c r="I27" s="19">
        <f>E27*50/C27</f>
        <v>0.02</v>
      </c>
      <c r="J27" s="87"/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0">
        <v>6</v>
      </c>
      <c r="B29" s="81">
        <f>B27+7</f>
        <v>43086</v>
      </c>
      <c r="C29" s="20">
        <f>D27+G27-H27</f>
        <v>1418.5672342239038</v>
      </c>
      <c r="D29" s="17">
        <f>C29+(C29*0.03)</f>
        <v>1461.124251250621</v>
      </c>
      <c r="E29" s="17">
        <f>C29/2500</f>
        <v>0.56742689368956156</v>
      </c>
      <c r="F29" s="28">
        <f>(D29-C29)/E29</f>
        <v>75.000000000000099</v>
      </c>
      <c r="G29" s="18"/>
      <c r="H29" s="18"/>
      <c r="I29" s="19">
        <f>E29*50/C29</f>
        <v>0.02</v>
      </c>
      <c r="J29" s="87"/>
    </row>
    <row r="30" spans="1:16">
      <c r="A30" s="101"/>
      <c r="B30" s="81">
        <f>B29+7</f>
        <v>43093</v>
      </c>
      <c r="C30" s="20">
        <f>D29+G29-H29</f>
        <v>1461.124251250621</v>
      </c>
      <c r="D30" s="17">
        <f>C30+(C30*0.03)</f>
        <v>1504.9579787881396</v>
      </c>
      <c r="E30" s="17">
        <f>C30/2500</f>
        <v>0.58444970050024836</v>
      </c>
      <c r="F30" s="28">
        <f>(D30-C30)/E30</f>
        <v>74.999999999999957</v>
      </c>
      <c r="G30" s="18"/>
      <c r="H30" s="18"/>
      <c r="I30" s="19">
        <f>E30*50/C30</f>
        <v>1.9999999999999997E-2</v>
      </c>
      <c r="J30" s="87"/>
    </row>
    <row r="31" spans="1:16">
      <c r="A31" s="101"/>
      <c r="B31" s="81">
        <f>B30+7</f>
        <v>43100</v>
      </c>
      <c r="C31" s="20">
        <f>D30+G30-H30</f>
        <v>1504.9579787881396</v>
      </c>
      <c r="D31" s="17">
        <f>C31+(C31*0.03)</f>
        <v>1550.1067181517838</v>
      </c>
      <c r="E31" s="17">
        <f>C31/2500</f>
        <v>0.60198319151525581</v>
      </c>
      <c r="F31" s="28">
        <f>(D31-C31)/E31</f>
        <v>74.999999999999943</v>
      </c>
      <c r="G31" s="18"/>
      <c r="H31" s="18"/>
      <c r="I31" s="19">
        <f>E31*50/C31</f>
        <v>0.02</v>
      </c>
      <c r="J31" s="87"/>
    </row>
    <row r="32" spans="1:16" ht="13.5" thickBot="1">
      <c r="A32" s="102"/>
      <c r="B32" s="81">
        <f>B31+7</f>
        <v>43107</v>
      </c>
      <c r="C32" s="20">
        <f>D31+G31-H31</f>
        <v>1550.1067181517838</v>
      </c>
      <c r="D32" s="17">
        <f>C32+(C32*0.03)</f>
        <v>1596.6099196963373</v>
      </c>
      <c r="E32" s="17">
        <f>C32/2500</f>
        <v>0.62004268726071354</v>
      </c>
      <c r="F32" s="28">
        <f>(D32-C32)/E32</f>
        <v>75.000000000000099</v>
      </c>
      <c r="G32" s="18"/>
      <c r="H32" s="80">
        <f>(D32-C19)*0.35</f>
        <v>94.899404777560449</v>
      </c>
      <c r="I32" s="19">
        <f>E32*50/C32</f>
        <v>0.02</v>
      </c>
      <c r="J32" s="87"/>
      <c r="K32" s="103" t="s">
        <v>46</v>
      </c>
      <c r="L32" s="104"/>
      <c r="M32" s="104"/>
      <c r="N32" s="104"/>
      <c r="O32" s="104"/>
      <c r="P32" s="104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0">
        <v>7</v>
      </c>
      <c r="B34" s="81">
        <f>B32+7</f>
        <v>43114</v>
      </c>
      <c r="C34" s="20">
        <f>D32+G32-H32</f>
        <v>1501.7105149187769</v>
      </c>
      <c r="D34" s="17">
        <f>C34+(C34*0.03)</f>
        <v>1546.7618303663403</v>
      </c>
      <c r="E34" s="17">
        <f>C34/2500</f>
        <v>0.60068420596751071</v>
      </c>
      <c r="F34" s="28">
        <f>(D34-C34)/E34</f>
        <v>75.000000000000185</v>
      </c>
      <c r="G34" s="18"/>
      <c r="H34" s="18"/>
      <c r="I34" s="19">
        <f>E34*50/C34</f>
        <v>1.9999999999999997E-2</v>
      </c>
      <c r="J34" s="87"/>
    </row>
    <row r="35" spans="1:16">
      <c r="A35" s="101"/>
      <c r="B35" s="81">
        <f>B34+7</f>
        <v>43121</v>
      </c>
      <c r="C35" s="20">
        <f>D34+G34-H34</f>
        <v>1546.7618303663403</v>
      </c>
      <c r="D35" s="17">
        <f>C35+(C35*0.03)</f>
        <v>1593.1646852773306</v>
      </c>
      <c r="E35" s="17">
        <f>C35/2500</f>
        <v>0.6187047321465361</v>
      </c>
      <c r="F35" s="28">
        <f>(D35-C35)/E35</f>
        <v>75.000000000000156</v>
      </c>
      <c r="G35" s="18"/>
      <c r="H35" s="18"/>
      <c r="I35" s="19">
        <f>E35*50/C35</f>
        <v>1.9999999999999997E-2</v>
      </c>
      <c r="J35" s="87"/>
    </row>
    <row r="36" spans="1:16">
      <c r="A36" s="101"/>
      <c r="B36" s="81">
        <f>B35+7</f>
        <v>43128</v>
      </c>
      <c r="C36" s="20">
        <f>D35+G35-H35</f>
        <v>1593.1646852773306</v>
      </c>
      <c r="D36" s="17">
        <f>C36+(C36*0.03)</f>
        <v>1640.9596258356505</v>
      </c>
      <c r="E36" s="17">
        <f>C36/2500</f>
        <v>0.63726587411093227</v>
      </c>
      <c r="F36" s="28">
        <f>(D36-C36)/E36</f>
        <v>75</v>
      </c>
      <c r="G36" s="18"/>
      <c r="H36" s="18"/>
      <c r="I36" s="19">
        <f>E36*50/C36</f>
        <v>0.02</v>
      </c>
      <c r="J36" s="87"/>
    </row>
    <row r="37" spans="1:16" ht="13.5" thickBot="1">
      <c r="A37" s="102"/>
      <c r="B37" s="81">
        <f>B36+7</f>
        <v>43135</v>
      </c>
      <c r="C37" s="20">
        <f>D36+G36-H36</f>
        <v>1640.9596258356505</v>
      </c>
      <c r="D37" s="17">
        <f>C37+(C37*0.03)</f>
        <v>1690.18841461072</v>
      </c>
      <c r="E37" s="17">
        <f>C37/2500</f>
        <v>0.65638385033426017</v>
      </c>
      <c r="F37" s="28">
        <f>(D37-C37)/E37</f>
        <v>74.999999999999915</v>
      </c>
      <c r="G37" s="80"/>
      <c r="H37" s="80"/>
      <c r="I37" s="19">
        <f>E37*50/C37</f>
        <v>0.02</v>
      </c>
      <c r="J37" s="87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0">
        <v>8</v>
      </c>
      <c r="B39" s="81">
        <f>B37+7</f>
        <v>43142</v>
      </c>
      <c r="C39" s="20">
        <f>D37+G37-H37</f>
        <v>1690.18841461072</v>
      </c>
      <c r="D39" s="17">
        <f>C39+(C39*0.03)</f>
        <v>1740.8940670490415</v>
      </c>
      <c r="E39" s="17">
        <f>C39/2500</f>
        <v>0.67607536584428796</v>
      </c>
      <c r="F39" s="28">
        <f>(D39-C39)/E39</f>
        <v>74.999999999999886</v>
      </c>
      <c r="G39" s="18"/>
      <c r="H39" s="18"/>
      <c r="I39" s="19">
        <f>E39*50/C39</f>
        <v>0.02</v>
      </c>
      <c r="J39" s="87"/>
    </row>
    <row r="40" spans="1:16">
      <c r="A40" s="101"/>
      <c r="B40" s="81">
        <f>B39+7</f>
        <v>43149</v>
      </c>
      <c r="C40" s="20">
        <f>D39+G39-H39</f>
        <v>1740.8940670490415</v>
      </c>
      <c r="D40" s="17">
        <f>C40+(C40*0.03)</f>
        <v>1793.1208890605128</v>
      </c>
      <c r="E40" s="17">
        <f>C40/2500</f>
        <v>0.69635762681961655</v>
      </c>
      <c r="F40" s="28">
        <f>(D40-C40)/E40</f>
        <v>75.000000000000099</v>
      </c>
      <c r="G40" s="18"/>
      <c r="H40" s="18"/>
      <c r="I40" s="19">
        <f>E40*50/C40</f>
        <v>1.9999999999999997E-2</v>
      </c>
      <c r="J40" s="87"/>
    </row>
    <row r="41" spans="1:16">
      <c r="A41" s="101"/>
      <c r="B41" s="81">
        <f>B40+7</f>
        <v>43156</v>
      </c>
      <c r="C41" s="20">
        <f>D40+G40-H40</f>
        <v>1793.1208890605128</v>
      </c>
      <c r="D41" s="17">
        <f>C41+(C41*0.03)</f>
        <v>1846.9145157323283</v>
      </c>
      <c r="E41" s="17">
        <f>C41/2500</f>
        <v>0.71724835562420508</v>
      </c>
      <c r="F41" s="28">
        <f>(D41-C41)/E41</f>
        <v>75.000000000000085</v>
      </c>
      <c r="G41" s="18"/>
      <c r="H41" s="18"/>
      <c r="I41" s="19">
        <f>E41*50/C41</f>
        <v>0.02</v>
      </c>
      <c r="J41" s="87"/>
    </row>
    <row r="42" spans="1:16" ht="13.5" thickBot="1">
      <c r="A42" s="102"/>
      <c r="B42" s="81">
        <f>B41+7</f>
        <v>43163</v>
      </c>
      <c r="C42" s="20">
        <f>D41+G41-H41</f>
        <v>1846.9145157323283</v>
      </c>
      <c r="D42" s="17">
        <f>C42+(C42*0.03)</f>
        <v>1902.3219512042981</v>
      </c>
      <c r="E42" s="17">
        <f>C42/2500</f>
        <v>0.73876580629293132</v>
      </c>
      <c r="F42" s="28">
        <f>(D42-C42)/E42</f>
        <v>75</v>
      </c>
      <c r="G42" s="80"/>
      <c r="H42" s="80"/>
      <c r="I42" s="19">
        <f>E42*50/C42</f>
        <v>0.02</v>
      </c>
      <c r="J42" s="87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0">
        <v>9</v>
      </c>
      <c r="B44" s="81">
        <f>B42+7</f>
        <v>43170</v>
      </c>
      <c r="C44" s="20">
        <f>D42+G42-H42</f>
        <v>1902.3219512042981</v>
      </c>
      <c r="D44" s="17">
        <f>C44+(C44*0.03)</f>
        <v>1959.3916097404272</v>
      </c>
      <c r="E44" s="17">
        <f>C44/2500</f>
        <v>0.76092878048171919</v>
      </c>
      <c r="F44" s="28">
        <f>(D44-C44)/E44</f>
        <v>75.000000000000156</v>
      </c>
      <c r="G44" s="18"/>
      <c r="H44" s="18"/>
      <c r="I44" s="19">
        <f>E44*50/C44</f>
        <v>0.02</v>
      </c>
      <c r="J44" s="87"/>
    </row>
    <row r="45" spans="1:16">
      <c r="A45" s="101"/>
      <c r="B45" s="81">
        <f>B44+7</f>
        <v>43177</v>
      </c>
      <c r="C45" s="20">
        <f>D44+G44-H44</f>
        <v>1959.3916097404272</v>
      </c>
      <c r="D45" s="17">
        <f>C45+(C45*0.03)</f>
        <v>2018.17335803264</v>
      </c>
      <c r="E45" s="17">
        <f>C45/2500</f>
        <v>0.78375664389617083</v>
      </c>
      <c r="F45" s="28">
        <f>(D45-C45)/E45</f>
        <v>74.999999999999986</v>
      </c>
      <c r="G45" s="18"/>
      <c r="H45" s="18"/>
      <c r="I45" s="19">
        <f>E45*50/C45</f>
        <v>0.02</v>
      </c>
      <c r="J45" s="87"/>
    </row>
    <row r="46" spans="1:16">
      <c r="A46" s="101"/>
      <c r="B46" s="81">
        <f>B45+7</f>
        <v>43184</v>
      </c>
      <c r="C46" s="20">
        <f>D45+G45-H45</f>
        <v>2018.17335803264</v>
      </c>
      <c r="D46" s="17">
        <f>C46+(C46*0.03)</f>
        <v>2078.718558773619</v>
      </c>
      <c r="E46" s="17">
        <f>C46/2500</f>
        <v>0.80726934321305599</v>
      </c>
      <c r="F46" s="28">
        <f>(D46-C46)/E46</f>
        <v>74.999999999999758</v>
      </c>
      <c r="G46" s="18"/>
      <c r="H46" s="18"/>
      <c r="I46" s="19">
        <f>E46*50/C46</f>
        <v>0.02</v>
      </c>
      <c r="J46" s="87"/>
    </row>
    <row r="47" spans="1:16" ht="13.5" thickBot="1">
      <c r="A47" s="102"/>
      <c r="B47" s="81">
        <f>B46+7</f>
        <v>43191</v>
      </c>
      <c r="C47" s="20">
        <f>D46+G46-H46</f>
        <v>2078.718558773619</v>
      </c>
      <c r="D47" s="17">
        <f>C47+(C47*0.03)</f>
        <v>2141.0801155368276</v>
      </c>
      <c r="E47" s="17">
        <f>C47/2500</f>
        <v>0.8314874235094476</v>
      </c>
      <c r="F47" s="28">
        <f>(D47-C47)/E47</f>
        <v>75.000000000000142</v>
      </c>
      <c r="G47" s="80"/>
      <c r="H47" s="80">
        <f>(D47-C34)*0.35</f>
        <v>223.77936021631774</v>
      </c>
      <c r="I47" s="19">
        <f>E47*50/C47</f>
        <v>0.02</v>
      </c>
      <c r="J47" s="87"/>
      <c r="K47" s="103" t="s">
        <v>46</v>
      </c>
      <c r="L47" s="104"/>
      <c r="M47" s="104"/>
      <c r="N47" s="104"/>
      <c r="O47" s="104"/>
      <c r="P47" s="104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0">
        <v>10</v>
      </c>
      <c r="B49" s="81">
        <f>B47+7</f>
        <v>43198</v>
      </c>
      <c r="C49" s="20">
        <f>D47+G47-H47</f>
        <v>1917.3007553205098</v>
      </c>
      <c r="D49" s="17">
        <f>C49+(C49*0.03)</f>
        <v>1974.8197779801251</v>
      </c>
      <c r="E49" s="17">
        <f>C49/2500</f>
        <v>0.76692030212820395</v>
      </c>
      <c r="F49" s="28">
        <f>(D49-C49)/E49</f>
        <v>75.000000000000014</v>
      </c>
      <c r="G49" s="18"/>
      <c r="H49" s="18"/>
      <c r="I49" s="19">
        <f>E49*50/C49</f>
        <v>0.02</v>
      </c>
      <c r="J49" s="87"/>
    </row>
    <row r="50" spans="1:16">
      <c r="A50" s="101"/>
      <c r="B50" s="81">
        <f>B49+7</f>
        <v>43205</v>
      </c>
      <c r="C50" s="20">
        <f>D49+G49-H49</f>
        <v>1974.8197779801251</v>
      </c>
      <c r="D50" s="17">
        <f>C50+(C50*0.03)</f>
        <v>2034.0643713195288</v>
      </c>
      <c r="E50" s="17">
        <f>C50/2500</f>
        <v>0.78992791119205008</v>
      </c>
      <c r="F50" s="28">
        <f>(D50-C50)/E50</f>
        <v>75.000000000000014</v>
      </c>
      <c r="G50" s="18"/>
      <c r="H50" s="18"/>
      <c r="I50" s="19">
        <f>E50*50/C50</f>
        <v>0.02</v>
      </c>
      <c r="J50" s="87"/>
    </row>
    <row r="51" spans="1:16">
      <c r="A51" s="101"/>
      <c r="B51" s="81">
        <f>B50+7</f>
        <v>43212</v>
      </c>
      <c r="C51" s="20">
        <f>D50+G50-H50</f>
        <v>2034.0643713195288</v>
      </c>
      <c r="D51" s="17">
        <f>C51+(C51*0.03)</f>
        <v>2095.0863024591149</v>
      </c>
      <c r="E51" s="17">
        <f>C51/2500</f>
        <v>0.81362574852781155</v>
      </c>
      <c r="F51" s="28">
        <f>(D51-C51)/E51</f>
        <v>75.000000000000242</v>
      </c>
      <c r="G51" s="18"/>
      <c r="H51" s="18"/>
      <c r="I51" s="19">
        <f>E51*50/C51</f>
        <v>0.02</v>
      </c>
      <c r="J51" s="87"/>
    </row>
    <row r="52" spans="1:16" ht="13.5" thickBot="1">
      <c r="A52" s="102"/>
      <c r="B52" s="81">
        <f>B51+7</f>
        <v>43219</v>
      </c>
      <c r="C52" s="20">
        <f>D51+G51-H51</f>
        <v>2095.0863024591149</v>
      </c>
      <c r="D52" s="17">
        <f>C52+(C52*0.03)</f>
        <v>2157.9388915328882</v>
      </c>
      <c r="E52" s="17">
        <f>C52/2500</f>
        <v>0.83803452098364595</v>
      </c>
      <c r="F52" s="28">
        <f>(D52-C52)/E52</f>
        <v>74.999999999999815</v>
      </c>
      <c r="G52" s="80"/>
      <c r="H52" s="80"/>
      <c r="I52" s="19">
        <f>E52*50/C52</f>
        <v>0.02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0">
        <v>11</v>
      </c>
      <c r="B54" s="81">
        <f>B52+7</f>
        <v>43226</v>
      </c>
      <c r="C54" s="20">
        <f>D52+G52-H52</f>
        <v>2157.9388915328882</v>
      </c>
      <c r="D54" s="17">
        <f>C54+(C54*0.03)</f>
        <v>2222.6770582788749</v>
      </c>
      <c r="E54" s="17">
        <f>C54/2500</f>
        <v>0.86317555661315526</v>
      </c>
      <c r="F54" s="28">
        <f>(D54-C54)/E54</f>
        <v>75.000000000000114</v>
      </c>
      <c r="G54" s="18"/>
      <c r="H54" s="18"/>
      <c r="I54" s="19">
        <f>E54*50/C54</f>
        <v>0.02</v>
      </c>
      <c r="J54" s="87"/>
    </row>
    <row r="55" spans="1:16">
      <c r="A55" s="101"/>
      <c r="B55" s="81">
        <f>B54+7</f>
        <v>43233</v>
      </c>
      <c r="C55" s="20">
        <f>D54+G54-H54</f>
        <v>2222.6770582788749</v>
      </c>
      <c r="D55" s="17">
        <f>C55+(C55*0.03)</f>
        <v>2289.3573700272414</v>
      </c>
      <c r="E55" s="17">
        <f>C55/2500</f>
        <v>0.88907082331154996</v>
      </c>
      <c r="F55" s="28">
        <f>(D55-C55)/E55</f>
        <v>75.000000000000199</v>
      </c>
      <c r="G55" s="18"/>
      <c r="H55" s="18"/>
      <c r="I55" s="19">
        <f>E55*50/C55</f>
        <v>0.02</v>
      </c>
      <c r="J55" s="87"/>
    </row>
    <row r="56" spans="1:16">
      <c r="A56" s="101"/>
      <c r="B56" s="81">
        <f>B55+7</f>
        <v>43240</v>
      </c>
      <c r="C56" s="20">
        <f>D55+G55-H55</f>
        <v>2289.3573700272414</v>
      </c>
      <c r="D56" s="17">
        <f>C56+(C56*0.03)</f>
        <v>2358.0380911280586</v>
      </c>
      <c r="E56" s="17">
        <f>C56/2500</f>
        <v>0.91574294801089651</v>
      </c>
      <c r="F56" s="28">
        <f>(D56-C56)/E56</f>
        <v>74.999999999999972</v>
      </c>
      <c r="G56" s="18"/>
      <c r="H56" s="18"/>
      <c r="I56" s="19">
        <f>E56*50/C56</f>
        <v>0.02</v>
      </c>
      <c r="J56" s="87"/>
    </row>
    <row r="57" spans="1:16" ht="13.5" thickBot="1">
      <c r="A57" s="102"/>
      <c r="B57" s="81">
        <f>B56+7</f>
        <v>43247</v>
      </c>
      <c r="C57" s="20">
        <f>D56+G56-H56</f>
        <v>2358.0380911280586</v>
      </c>
      <c r="D57" s="17">
        <f>C57+(C57*0.03)</f>
        <v>2428.7792338619001</v>
      </c>
      <c r="E57" s="17">
        <f>C57/2500</f>
        <v>0.9432152364512234</v>
      </c>
      <c r="F57" s="28">
        <f>(D57-C57)/E57</f>
        <v>74.999999999999801</v>
      </c>
      <c r="G57" s="80"/>
      <c r="H57" s="80"/>
      <c r="I57" s="19">
        <f>E57*50/C57</f>
        <v>0.02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0">
        <v>12</v>
      </c>
      <c r="B59" s="81">
        <f>B57+7</f>
        <v>43254</v>
      </c>
      <c r="C59" s="20">
        <f>D57+G57-H57</f>
        <v>2428.7792338619001</v>
      </c>
      <c r="D59" s="17">
        <f>C59+(C59*0.03)</f>
        <v>2501.6426108777573</v>
      </c>
      <c r="E59" s="17">
        <f>C59/2500</f>
        <v>0.97151169354476008</v>
      </c>
      <c r="F59" s="28">
        <f>(D59-C59)/E59</f>
        <v>75.000000000000171</v>
      </c>
      <c r="G59" s="18"/>
      <c r="H59" s="18"/>
      <c r="I59" s="19">
        <f>E59*50/C59</f>
        <v>0.02</v>
      </c>
      <c r="J59" s="87"/>
    </row>
    <row r="60" spans="1:16">
      <c r="A60" s="101"/>
      <c r="B60" s="81">
        <f>B59+7</f>
        <v>43261</v>
      </c>
      <c r="C60" s="20">
        <f>D59+G59-H59</f>
        <v>2501.6426108777573</v>
      </c>
      <c r="D60" s="17">
        <f>C60+(C60*0.03)</f>
        <v>2576.6918892040899</v>
      </c>
      <c r="E60" s="17">
        <f>C60/2500</f>
        <v>1.0006570443511029</v>
      </c>
      <c r="F60" s="28">
        <f>(D60-C60)/E60</f>
        <v>74.999999999999844</v>
      </c>
      <c r="G60" s="18"/>
      <c r="H60" s="18"/>
      <c r="I60" s="19">
        <f>E60*50/C60</f>
        <v>0.02</v>
      </c>
      <c r="J60" s="87"/>
    </row>
    <row r="61" spans="1:16">
      <c r="A61" s="101"/>
      <c r="B61" s="81">
        <f>B60+7</f>
        <v>43268</v>
      </c>
      <c r="C61" s="20">
        <f>D60+G60-H60</f>
        <v>2576.6918892040899</v>
      </c>
      <c r="D61" s="17">
        <f>C61+(C61*0.03)</f>
        <v>2653.9926458802124</v>
      </c>
      <c r="E61" s="17">
        <f>C61/2500</f>
        <v>1.0306767556816359</v>
      </c>
      <c r="F61" s="28">
        <f>(D61-C61)/E61</f>
        <v>74.999999999999858</v>
      </c>
      <c r="G61" s="18"/>
      <c r="H61" s="18"/>
      <c r="I61" s="19">
        <f>E61*50/C61</f>
        <v>1.9999999999999997E-2</v>
      </c>
      <c r="J61" s="87"/>
    </row>
    <row r="62" spans="1:16" ht="13.5" thickBot="1">
      <c r="A62" s="102"/>
      <c r="B62" s="81">
        <f>B61+7</f>
        <v>43275</v>
      </c>
      <c r="C62" s="20">
        <f>D61+G61-H61</f>
        <v>2653.9926458802124</v>
      </c>
      <c r="D62" s="17">
        <f>C62+(C62*0.03)</f>
        <v>2733.6124252566187</v>
      </c>
      <c r="E62" s="17">
        <f>C62/2500</f>
        <v>1.0615970583520851</v>
      </c>
      <c r="F62" s="28">
        <f>(D62-C62)/E62</f>
        <v>74.999999999999943</v>
      </c>
      <c r="G62" s="80"/>
      <c r="H62" s="80">
        <f>(D62-C49)*0.35</f>
        <v>285.7090844776381</v>
      </c>
      <c r="I62" s="19">
        <f>E62*50/C62</f>
        <v>2.0000000000000004E-2</v>
      </c>
      <c r="J62" s="87"/>
      <c r="K62" s="103" t="s">
        <v>46</v>
      </c>
      <c r="L62" s="104"/>
      <c r="M62" s="104"/>
      <c r="N62" s="104"/>
      <c r="O62" s="104"/>
      <c r="P62" s="104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0">
        <v>13</v>
      </c>
      <c r="B64" s="81">
        <f>B62+7</f>
        <v>43282</v>
      </c>
      <c r="C64" s="20">
        <f>D62+G62-H62</f>
        <v>2447.9033407789807</v>
      </c>
      <c r="D64" s="17">
        <f>C64+(C64*0.03)</f>
        <v>2521.34044100235</v>
      </c>
      <c r="E64" s="17">
        <f>C64/2500</f>
        <v>0.9791613363115923</v>
      </c>
      <c r="F64" s="28">
        <f>(D64-C64)/E64</f>
        <v>74.999999999999844</v>
      </c>
      <c r="G64" s="17"/>
      <c r="H64" s="79"/>
      <c r="I64" s="19">
        <f>E64*50/C64</f>
        <v>0.02</v>
      </c>
      <c r="J64" s="87"/>
    </row>
    <row r="65" spans="1:16">
      <c r="A65" s="101"/>
      <c r="B65" s="81">
        <f>B64+7</f>
        <v>43289</v>
      </c>
      <c r="C65" s="20">
        <f>D64+G64-H64</f>
        <v>2521.34044100235</v>
      </c>
      <c r="D65" s="17">
        <f>C65+(C65*0.03)</f>
        <v>2596.9806542324204</v>
      </c>
      <c r="E65" s="17">
        <f>C65/2500</f>
        <v>1.00853617640094</v>
      </c>
      <c r="F65" s="28">
        <f>(D65-C65)/E65</f>
        <v>74.999999999999957</v>
      </c>
      <c r="G65" s="17"/>
      <c r="H65" s="79"/>
      <c r="I65" s="19">
        <f>E65*50/C65</f>
        <v>0.02</v>
      </c>
      <c r="J65" s="87"/>
    </row>
    <row r="66" spans="1:16">
      <c r="A66" s="101"/>
      <c r="B66" s="81">
        <f>B65+7</f>
        <v>43296</v>
      </c>
      <c r="C66" s="20">
        <f>D65+G65-H65</f>
        <v>2596.9806542324204</v>
      </c>
      <c r="D66" s="17">
        <f>C66+(C66*0.03)</f>
        <v>2674.8900738593929</v>
      </c>
      <c r="E66" s="17">
        <f>C66/2500</f>
        <v>1.0387922616929681</v>
      </c>
      <c r="F66" s="28">
        <f>(D66-C66)/E66</f>
        <v>74.999999999999915</v>
      </c>
      <c r="G66" s="17"/>
      <c r="H66" s="79"/>
      <c r="I66" s="19">
        <f>E66*50/C66</f>
        <v>0.02</v>
      </c>
      <c r="J66" s="87"/>
    </row>
    <row r="67" spans="1:16" ht="13.5" thickBot="1">
      <c r="A67" s="102"/>
      <c r="B67" s="81">
        <f>B66+7</f>
        <v>43303</v>
      </c>
      <c r="C67" s="20">
        <f>D66+G66-H66</f>
        <v>2674.8900738593929</v>
      </c>
      <c r="D67" s="17">
        <f>C67+(C67*0.03)</f>
        <v>2755.1367760751746</v>
      </c>
      <c r="E67" s="17">
        <f>C67/2500</f>
        <v>1.0699560295437571</v>
      </c>
      <c r="F67" s="28">
        <f>(D67-C67)/E67</f>
        <v>74.999999999999844</v>
      </c>
      <c r="G67" s="80"/>
      <c r="H67" s="80"/>
      <c r="I67" s="19">
        <f>E67*50/C67</f>
        <v>0.02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0">
        <v>14</v>
      </c>
      <c r="B69" s="81">
        <f>B67+7</f>
        <v>43310</v>
      </c>
      <c r="C69" s="20">
        <f>D67+G67-H67</f>
        <v>2755.1367760751746</v>
      </c>
      <c r="D69" s="17">
        <f>C69+(C69*0.03)</f>
        <v>2837.7908793574297</v>
      </c>
      <c r="E69" s="17">
        <f>C69/2500</f>
        <v>1.1020547104300698</v>
      </c>
      <c r="F69" s="28">
        <f>(D69-C69)/E69</f>
        <v>74.999999999999943</v>
      </c>
      <c r="G69" s="18"/>
      <c r="H69" s="18"/>
      <c r="I69" s="19">
        <f>E69*50/C69</f>
        <v>0.02</v>
      </c>
      <c r="J69" s="87"/>
    </row>
    <row r="70" spans="1:16">
      <c r="A70" s="101"/>
      <c r="B70" s="81">
        <f>B69+7</f>
        <v>43317</v>
      </c>
      <c r="C70" s="20">
        <f>D69+G69-H69</f>
        <v>2837.7908793574297</v>
      </c>
      <c r="D70" s="17">
        <f>C70+(C70*0.03)</f>
        <v>2922.9246057381524</v>
      </c>
      <c r="E70" s="17">
        <f>C70/2500</f>
        <v>1.1351163517429719</v>
      </c>
      <c r="F70" s="28">
        <f>(D70-C70)/E70</f>
        <v>74.999999999999829</v>
      </c>
      <c r="G70" s="18"/>
      <c r="H70" s="18"/>
      <c r="I70" s="19">
        <f>E70*50/C70</f>
        <v>0.02</v>
      </c>
      <c r="J70" s="87"/>
    </row>
    <row r="71" spans="1:16">
      <c r="A71" s="101"/>
      <c r="B71" s="81">
        <f>B70+7</f>
        <v>43324</v>
      </c>
      <c r="C71" s="20">
        <f>D70+G70-H70</f>
        <v>2922.9246057381524</v>
      </c>
      <c r="D71" s="17">
        <f>C71+(C71*0.03)</f>
        <v>3010.6123439102971</v>
      </c>
      <c r="E71" s="17">
        <f>C71/2500</f>
        <v>1.169169842295261</v>
      </c>
      <c r="F71" s="28">
        <f>(D71-C71)/E71</f>
        <v>75.000000000000099</v>
      </c>
      <c r="G71" s="18"/>
      <c r="H71" s="18"/>
      <c r="I71" s="19">
        <f>E71*50/C71</f>
        <v>0.02</v>
      </c>
      <c r="J71" s="87"/>
    </row>
    <row r="72" spans="1:16" ht="13.5" thickBot="1">
      <c r="A72" s="102"/>
      <c r="B72" s="81">
        <f>B71+7</f>
        <v>43331</v>
      </c>
      <c r="C72" s="20">
        <f>D71+G71-H71</f>
        <v>3010.6123439102971</v>
      </c>
      <c r="D72" s="17">
        <f>C72+(C72*0.03)</f>
        <v>3100.9307142276061</v>
      </c>
      <c r="E72" s="17">
        <f>C72/2500</f>
        <v>1.2042449375641189</v>
      </c>
      <c r="F72" s="28">
        <f>(D72-C72)/E72</f>
        <v>75.000000000000085</v>
      </c>
      <c r="G72" s="80"/>
      <c r="H72" s="80"/>
      <c r="I72" s="19">
        <f>E72*50/C72</f>
        <v>0.02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0">
        <v>15</v>
      </c>
      <c r="B74" s="81">
        <f>B72+7</f>
        <v>43338</v>
      </c>
      <c r="C74" s="20">
        <f>D72+G72-H72</f>
        <v>3100.9307142276061</v>
      </c>
      <c r="D74" s="17">
        <f>C74+(C74*0.03)</f>
        <v>3193.9586356544341</v>
      </c>
      <c r="E74" s="17">
        <f>C74/2500</f>
        <v>1.2403722856910424</v>
      </c>
      <c r="F74" s="28">
        <f>(D74-C74)/E74</f>
        <v>74.999999999999872</v>
      </c>
      <c r="G74" s="18"/>
      <c r="H74" s="18"/>
      <c r="I74" s="19">
        <f>E74*50/C74</f>
        <v>0.02</v>
      </c>
      <c r="J74" s="87"/>
    </row>
    <row r="75" spans="1:16">
      <c r="A75" s="101"/>
      <c r="B75" s="81">
        <f>B74+7</f>
        <v>43345</v>
      </c>
      <c r="C75" s="20">
        <f>D74+G74-H74</f>
        <v>3193.9586356544341</v>
      </c>
      <c r="D75" s="17">
        <f>C75+(C75*0.03)</f>
        <v>3289.7773947240671</v>
      </c>
      <c r="E75" s="17">
        <f>C75/2500</f>
        <v>1.2775834542617737</v>
      </c>
      <c r="F75" s="28">
        <f>(D75-C75)/E75</f>
        <v>74.999999999999943</v>
      </c>
      <c r="G75" s="18"/>
      <c r="H75" s="18"/>
      <c r="I75" s="19">
        <f>E75*50/C75</f>
        <v>0.02</v>
      </c>
      <c r="J75" s="87"/>
    </row>
    <row r="76" spans="1:16">
      <c r="A76" s="101"/>
      <c r="B76" s="81">
        <f>B75+7</f>
        <v>43352</v>
      </c>
      <c r="C76" s="20">
        <f>D75+G75-H75</f>
        <v>3289.7773947240671</v>
      </c>
      <c r="D76" s="17">
        <f>C76+(C76*0.03)</f>
        <v>3388.4707165657892</v>
      </c>
      <c r="E76" s="17">
        <f>C76/2500</f>
        <v>1.3159109578896269</v>
      </c>
      <c r="F76" s="28">
        <f>(D76-C76)/E76</f>
        <v>75.000000000000057</v>
      </c>
      <c r="G76" s="18"/>
      <c r="H76" s="18"/>
      <c r="I76" s="19">
        <f>E76*50/C76</f>
        <v>0.02</v>
      </c>
      <c r="J76" s="87"/>
    </row>
    <row r="77" spans="1:16" ht="13.5" thickBot="1">
      <c r="A77" s="102"/>
      <c r="B77" s="81">
        <f>B76+7</f>
        <v>43359</v>
      </c>
      <c r="C77" s="20">
        <f>D76+G76-H76</f>
        <v>3388.4707165657892</v>
      </c>
      <c r="D77" s="17">
        <f>C77+(C77*0.03)</f>
        <v>3490.124838062763</v>
      </c>
      <c r="E77" s="17">
        <f>C77/2500</f>
        <v>1.3553882866263156</v>
      </c>
      <c r="F77" s="28">
        <f>(D77-C77)/E77</f>
        <v>75.000000000000142</v>
      </c>
      <c r="G77" s="80"/>
      <c r="H77" s="80">
        <f>(D77-C64)*0.35</f>
        <v>364.7775240493238</v>
      </c>
      <c r="I77" s="19">
        <f>E77*50/C77</f>
        <v>0.02</v>
      </c>
      <c r="J77" s="87"/>
      <c r="K77" s="103" t="s">
        <v>46</v>
      </c>
      <c r="L77" s="104"/>
      <c r="M77" s="104"/>
      <c r="N77" s="104"/>
      <c r="O77" s="104"/>
      <c r="P77" s="104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0">
        <v>16</v>
      </c>
      <c r="B79" s="81">
        <f>B77+7</f>
        <v>43366</v>
      </c>
      <c r="C79" s="20">
        <f>D77+G77-H77</f>
        <v>3125.3473140134392</v>
      </c>
      <c r="D79" s="17">
        <f>C79+(C79*0.03)</f>
        <v>3219.1077334338424</v>
      </c>
      <c r="E79" s="17">
        <f>C79/2500</f>
        <v>1.2501389256053757</v>
      </c>
      <c r="F79" s="28">
        <f>(D79-C79)/E79</f>
        <v>75.000000000000014</v>
      </c>
      <c r="G79" s="18"/>
      <c r="H79" s="18"/>
      <c r="I79" s="19">
        <f>E79*50/C79</f>
        <v>0.02</v>
      </c>
      <c r="J79" s="87"/>
    </row>
    <row r="80" spans="1:16">
      <c r="A80" s="101"/>
      <c r="B80" s="81">
        <f>B79+7</f>
        <v>43373</v>
      </c>
      <c r="C80" s="20">
        <f>D79+G79-H79</f>
        <v>3219.1077334338424</v>
      </c>
      <c r="D80" s="17">
        <f>C80+(C80*0.03)</f>
        <v>3315.6809654368576</v>
      </c>
      <c r="E80" s="17">
        <f>C80/2500</f>
        <v>1.287643093373537</v>
      </c>
      <c r="F80" s="28">
        <f>(D80-C80)/E80</f>
        <v>74.999999999999915</v>
      </c>
      <c r="G80" s="18"/>
      <c r="H80" s="18"/>
      <c r="I80" s="19">
        <f>E80*50/C80</f>
        <v>0.02</v>
      </c>
      <c r="J80" s="87"/>
    </row>
    <row r="81" spans="1:16">
      <c r="A81" s="101"/>
      <c r="B81" s="81">
        <f>B80+7</f>
        <v>43380</v>
      </c>
      <c r="C81" s="20">
        <f>D80+G80-H80</f>
        <v>3315.6809654368576</v>
      </c>
      <c r="D81" s="17">
        <f>C81+(C81*0.03)</f>
        <v>3415.1513943999635</v>
      </c>
      <c r="E81" s="17">
        <f>C81/2500</f>
        <v>1.326272386174743</v>
      </c>
      <c r="F81" s="28">
        <f>(D81-C81)/E81</f>
        <v>75.000000000000099</v>
      </c>
      <c r="G81" s="18"/>
      <c r="H81" s="18"/>
      <c r="I81" s="19">
        <f>E81*50/C81</f>
        <v>1.9999999999999997E-2</v>
      </c>
      <c r="J81" s="87"/>
    </row>
    <row r="82" spans="1:16" ht="13.5" thickBot="1">
      <c r="A82" s="102"/>
      <c r="B82" s="81">
        <f>B81+7</f>
        <v>43387</v>
      </c>
      <c r="C82" s="20">
        <f>D81+G81-H81</f>
        <v>3415.1513943999635</v>
      </c>
      <c r="D82" s="17">
        <f>C82+(C82*0.03)</f>
        <v>3517.6059362319625</v>
      </c>
      <c r="E82" s="17">
        <f>C82/2500</f>
        <v>1.3660605577599854</v>
      </c>
      <c r="F82" s="28">
        <f>(D82-C82)/E82</f>
        <v>75.000000000000071</v>
      </c>
      <c r="G82" s="80"/>
      <c r="H82" s="80"/>
      <c r="I82" s="19">
        <f>E82*50/C82</f>
        <v>1.9999999999999997E-2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0">
        <v>17</v>
      </c>
      <c r="B84" s="81">
        <f>B82+7</f>
        <v>43394</v>
      </c>
      <c r="C84" s="20">
        <f>D82+G82-H82</f>
        <v>3517.6059362319625</v>
      </c>
      <c r="D84" s="17">
        <f>C84+(C84*0.03)</f>
        <v>3623.1341143189215</v>
      </c>
      <c r="E84" s="17">
        <f>C84/2500</f>
        <v>1.4070423744927849</v>
      </c>
      <c r="F84" s="28">
        <f>(D84-C84)/E84</f>
        <v>75.000000000000156</v>
      </c>
      <c r="G84" s="18"/>
      <c r="H84" s="18"/>
      <c r="I84" s="19">
        <f>E84*50/C84</f>
        <v>1.9999999999999997E-2</v>
      </c>
      <c r="J84" s="87"/>
    </row>
    <row r="85" spans="1:16">
      <c r="A85" s="101"/>
      <c r="B85" s="81">
        <f>B84+7</f>
        <v>43401</v>
      </c>
      <c r="C85" s="20">
        <f>D84+G84-H84</f>
        <v>3623.1341143189215</v>
      </c>
      <c r="D85" s="17">
        <f>C85+(C85*0.03)</f>
        <v>3731.8281377484891</v>
      </c>
      <c r="E85" s="17">
        <f>C85/2500</f>
        <v>1.4492536457275687</v>
      </c>
      <c r="F85" s="28">
        <f>(D85-C85)/E85</f>
        <v>74.999999999999929</v>
      </c>
      <c r="G85" s="18"/>
      <c r="H85" s="18"/>
      <c r="I85" s="19">
        <f>E85*50/C85</f>
        <v>0.02</v>
      </c>
      <c r="J85" s="87"/>
      <c r="K85" s="31"/>
      <c r="L85" s="31"/>
    </row>
    <row r="86" spans="1:16">
      <c r="A86" s="101"/>
      <c r="B86" s="81">
        <f>B85+7</f>
        <v>43408</v>
      </c>
      <c r="C86" s="20">
        <f>D85+G85-H85</f>
        <v>3731.8281377484891</v>
      </c>
      <c r="D86" s="17">
        <f>C86+(C86*0.03)</f>
        <v>3843.7829818809437</v>
      </c>
      <c r="E86" s="17">
        <f>C86/2500</f>
        <v>1.4927312550993956</v>
      </c>
      <c r="F86" s="28">
        <f>(D86-C86)/E86</f>
        <v>74.999999999999943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2"/>
      <c r="B87" s="81">
        <f>B86+7</f>
        <v>43415</v>
      </c>
      <c r="C87" s="20">
        <f>D86+G86-H86</f>
        <v>3843.7829818809437</v>
      </c>
      <c r="D87" s="17">
        <f>C87+(C87*0.03)</f>
        <v>3959.0964713373719</v>
      </c>
      <c r="E87" s="17">
        <f>C87/2500</f>
        <v>1.5375131927523775</v>
      </c>
      <c r="F87" s="28">
        <f>(D87-C87)/E87</f>
        <v>74.999999999999929</v>
      </c>
      <c r="G87" s="80"/>
      <c r="H87" s="80"/>
      <c r="I87" s="19">
        <f>E87*50/C87</f>
        <v>0.02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0">
        <v>18</v>
      </c>
      <c r="B89" s="81">
        <f>B87+7</f>
        <v>43422</v>
      </c>
      <c r="C89" s="20">
        <f>D87+G87-H87</f>
        <v>3959.0964713373719</v>
      </c>
      <c r="D89" s="17">
        <f>C89+(C89*0.03)</f>
        <v>4077.8693654774929</v>
      </c>
      <c r="E89" s="17">
        <f>C89/2500</f>
        <v>1.5836385885349487</v>
      </c>
      <c r="F89" s="28">
        <f>(D89-C89)/E89</f>
        <v>74.999999999999915</v>
      </c>
      <c r="G89" s="18"/>
      <c r="H89" s="18"/>
      <c r="I89" s="19">
        <f>E89*50/C89</f>
        <v>1.9999999999999997E-2</v>
      </c>
      <c r="J89" s="87"/>
    </row>
    <row r="90" spans="1:16">
      <c r="A90" s="101"/>
      <c r="B90" s="81">
        <f>B89+7</f>
        <v>43429</v>
      </c>
      <c r="C90" s="20">
        <f>D89+G89-H89</f>
        <v>4077.8693654774929</v>
      </c>
      <c r="D90" s="17">
        <f>C90+(C90*0.03)</f>
        <v>4200.2054464418179</v>
      </c>
      <c r="E90" s="17">
        <f>C90/2500</f>
        <v>1.6311477461909971</v>
      </c>
      <c r="F90" s="28">
        <f>(D90-C90)/E90</f>
        <v>75.000000000000128</v>
      </c>
      <c r="G90" s="18"/>
      <c r="H90" s="18"/>
      <c r="I90" s="19">
        <f>E90*50/C90</f>
        <v>1.9999999999999997E-2</v>
      </c>
      <c r="J90" s="87"/>
    </row>
    <row r="91" spans="1:16">
      <c r="A91" s="101"/>
      <c r="B91" s="81">
        <f>B90+7</f>
        <v>43436</v>
      </c>
      <c r="C91" s="20">
        <f>D90+G90-H90</f>
        <v>4200.2054464418179</v>
      </c>
      <c r="D91" s="17">
        <f>C91+(C91*0.03)</f>
        <v>4326.2116098350725</v>
      </c>
      <c r="E91" s="17">
        <f>C91/2500</f>
        <v>1.6800821785767273</v>
      </c>
      <c r="F91" s="28">
        <f>(D91-C91)/E91</f>
        <v>75.000000000000043</v>
      </c>
      <c r="G91" s="18"/>
      <c r="H91" s="18"/>
      <c r="I91" s="19">
        <f>E91*50/C91</f>
        <v>0.02</v>
      </c>
      <c r="J91" s="87"/>
    </row>
    <row r="92" spans="1:16" ht="13.5" thickBot="1">
      <c r="A92" s="102"/>
      <c r="B92" s="81">
        <f>B91+7</f>
        <v>43443</v>
      </c>
      <c r="C92" s="20">
        <f>D91+G91-H91</f>
        <v>4326.2116098350725</v>
      </c>
      <c r="D92" s="17">
        <f>C92+(C92*0.03)</f>
        <v>4455.997958130125</v>
      </c>
      <c r="E92" s="17">
        <f>C92/2500</f>
        <v>1.7304846439340289</v>
      </c>
      <c r="F92" s="28">
        <f>(D92-C92)/E92</f>
        <v>75.000000000000156</v>
      </c>
      <c r="G92" s="80"/>
      <c r="H92" s="80">
        <f>(D92-C79)*0.35</f>
        <v>465.72772544083995</v>
      </c>
      <c r="I92" s="19">
        <f>E92*50/C92</f>
        <v>0.02</v>
      </c>
      <c r="J92" s="87"/>
      <c r="K92" s="103" t="s">
        <v>46</v>
      </c>
      <c r="L92" s="104"/>
      <c r="M92" s="104"/>
      <c r="N92" s="104"/>
      <c r="O92" s="104"/>
      <c r="P92" s="104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0">
        <v>19</v>
      </c>
      <c r="B94" s="81">
        <f>B92+7</f>
        <v>43450</v>
      </c>
      <c r="C94" s="20">
        <f>D92+G92-H92</f>
        <v>3990.270232689285</v>
      </c>
      <c r="D94" s="17">
        <f>C94+(C94*0.03)</f>
        <v>4109.9783396699631</v>
      </c>
      <c r="E94" s="17">
        <f>C94/2500</f>
        <v>1.5961080930757139</v>
      </c>
      <c r="F94" s="28">
        <f>(D94-C94)/E94</f>
        <v>74.999999999999758</v>
      </c>
      <c r="G94" s="17"/>
      <c r="H94" s="18"/>
      <c r="I94" s="19">
        <f>E94*50/C94</f>
        <v>0.02</v>
      </c>
      <c r="J94" s="87"/>
    </row>
    <row r="95" spans="1:16">
      <c r="A95" s="101"/>
      <c r="B95" s="81">
        <f>B94+7</f>
        <v>43457</v>
      </c>
      <c r="C95" s="20">
        <f>D94+G94-H94</f>
        <v>4109.9783396699631</v>
      </c>
      <c r="D95" s="17">
        <f>C95+(C95*0.03)</f>
        <v>4233.2776898600623</v>
      </c>
      <c r="E95" s="17">
        <f>C95/2500</f>
        <v>1.6439913358679852</v>
      </c>
      <c r="F95" s="28">
        <f>(D95-C95)/E95</f>
        <v>75.000000000000171</v>
      </c>
      <c r="G95" s="17"/>
      <c r="H95" s="18"/>
      <c r="I95" s="19">
        <f>E95*50/C95</f>
        <v>1.9999999999999997E-2</v>
      </c>
      <c r="J95" s="87"/>
    </row>
    <row r="96" spans="1:16">
      <c r="A96" s="101"/>
      <c r="B96" s="81">
        <f>B95+7</f>
        <v>43464</v>
      </c>
      <c r="C96" s="20">
        <f>D95+G95-H95</f>
        <v>4233.2776898600623</v>
      </c>
      <c r="D96" s="17">
        <f>C96+(C96*0.03)</f>
        <v>4360.2760205558643</v>
      </c>
      <c r="E96" s="17">
        <f>C96/2500</f>
        <v>1.6933110759440249</v>
      </c>
      <c r="F96" s="28">
        <f>(D96-C96)/E96</f>
        <v>75.000000000000071</v>
      </c>
      <c r="G96" s="17"/>
      <c r="H96" s="18"/>
      <c r="I96" s="19">
        <f>E96*50/C96</f>
        <v>0.02</v>
      </c>
      <c r="J96" s="87"/>
    </row>
    <row r="97" spans="1:16" ht="13.5" thickBot="1">
      <c r="A97" s="102"/>
      <c r="B97" s="81">
        <f>B96+7</f>
        <v>43471</v>
      </c>
      <c r="C97" s="20">
        <f>D96+G96-H96</f>
        <v>4360.2760205558643</v>
      </c>
      <c r="D97" s="17">
        <f>C97+(C97*0.03)</f>
        <v>4491.0843011725401</v>
      </c>
      <c r="E97" s="17">
        <f>C97/2500</f>
        <v>1.7441104082223458</v>
      </c>
      <c r="F97" s="28">
        <f>(D97-C97)/E97</f>
        <v>74.999999999999929</v>
      </c>
      <c r="G97" s="80"/>
      <c r="H97" s="80"/>
      <c r="I97" s="19">
        <f>E97*50/C97</f>
        <v>0.02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0">
        <v>20</v>
      </c>
      <c r="B99" s="81">
        <f>B97+7</f>
        <v>43478</v>
      </c>
      <c r="C99" s="20">
        <f>D97+G97-H97</f>
        <v>4491.0843011725401</v>
      </c>
      <c r="D99" s="17">
        <f>C99+(C99*0.03)</f>
        <v>4625.8168302077165</v>
      </c>
      <c r="E99" s="17">
        <f>C99/2500</f>
        <v>1.7964337204690159</v>
      </c>
      <c r="F99" s="28">
        <f>(D99-C99)/E99</f>
        <v>75.000000000000114</v>
      </c>
      <c r="G99" s="18"/>
      <c r="H99" s="18"/>
      <c r="I99" s="19">
        <f>E99*50/C99</f>
        <v>1.9999999999999997E-2</v>
      </c>
      <c r="J99" s="87"/>
    </row>
    <row r="100" spans="1:16">
      <c r="A100" s="101"/>
      <c r="B100" s="81">
        <f>B99+7</f>
        <v>43485</v>
      </c>
      <c r="C100" s="20">
        <f>D99+G99-H99</f>
        <v>4625.8168302077165</v>
      </c>
      <c r="D100" s="17">
        <f>C100+(C100*0.03)</f>
        <v>4764.5913351139479</v>
      </c>
      <c r="E100" s="17">
        <f>C100/2500</f>
        <v>1.8503267320830865</v>
      </c>
      <c r="F100" s="28">
        <f>(D100-C100)/E100</f>
        <v>74.999999999999957</v>
      </c>
      <c r="G100" s="18"/>
      <c r="H100" s="18"/>
      <c r="I100" s="19">
        <f>E100*50/C100</f>
        <v>0.02</v>
      </c>
      <c r="J100" s="87"/>
    </row>
    <row r="101" spans="1:16">
      <c r="A101" s="101"/>
      <c r="B101" s="81">
        <f>B100+7</f>
        <v>43492</v>
      </c>
      <c r="C101" s="20">
        <f>D100+G100-H100</f>
        <v>4764.5913351139479</v>
      </c>
      <c r="D101" s="17">
        <f>C101+(C101*0.03)</f>
        <v>4907.5290751673665</v>
      </c>
      <c r="E101" s="17">
        <f>C101/2500</f>
        <v>1.9058365340455792</v>
      </c>
      <c r="F101" s="28">
        <f>(D101-C101)/E101</f>
        <v>75.000000000000071</v>
      </c>
      <c r="G101" s="18"/>
      <c r="H101" s="18"/>
      <c r="I101" s="19">
        <f>E101*50/C101</f>
        <v>0.02</v>
      </c>
      <c r="J101" s="87"/>
    </row>
    <row r="102" spans="1:16" ht="13.5" thickBot="1">
      <c r="A102" s="102"/>
      <c r="B102" s="81">
        <f>B101+7</f>
        <v>43499</v>
      </c>
      <c r="C102" s="20">
        <f>D101+G101-H101</f>
        <v>4907.5290751673665</v>
      </c>
      <c r="D102" s="17">
        <f>C102+(C102*0.03)</f>
        <v>5054.7549474223879</v>
      </c>
      <c r="E102" s="17">
        <f>C102/2500</f>
        <v>1.9630116300669467</v>
      </c>
      <c r="F102" s="28">
        <f>(D102-C102)/E102</f>
        <v>75.000000000000199</v>
      </c>
      <c r="G102" s="80"/>
      <c r="H102" s="80"/>
      <c r="I102" s="19">
        <f>E102*50/C102</f>
        <v>0.02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0">
        <v>21</v>
      </c>
      <c r="B104" s="81">
        <f>B102+7</f>
        <v>43506</v>
      </c>
      <c r="C104" s="20">
        <f>D102+G102-H102</f>
        <v>5054.7549474223879</v>
      </c>
      <c r="D104" s="17">
        <f>C104+(C104*0.03)</f>
        <v>5206.3975958450592</v>
      </c>
      <c r="E104" s="17">
        <f>C104/2500</f>
        <v>2.021901978968955</v>
      </c>
      <c r="F104" s="28">
        <f>(D104-C104)/E104</f>
        <v>74.999999999999844</v>
      </c>
      <c r="G104" s="18"/>
      <c r="H104" s="18"/>
      <c r="I104" s="19">
        <f>E104*50/C104</f>
        <v>1.9999999999999997E-2</v>
      </c>
      <c r="J104" s="87"/>
    </row>
    <row r="105" spans="1:16">
      <c r="A105" s="101"/>
      <c r="B105" s="81">
        <f>B104+7</f>
        <v>43513</v>
      </c>
      <c r="C105" s="20">
        <f>D104+G104-H104</f>
        <v>5206.3975958450592</v>
      </c>
      <c r="D105" s="17">
        <f>C105+(C105*0.03)</f>
        <v>5362.5895237204113</v>
      </c>
      <c r="E105" s="17">
        <f>C105/2500</f>
        <v>2.0825590383380237</v>
      </c>
      <c r="F105" s="28">
        <f>(D105-C105)/E105</f>
        <v>75.000000000000171</v>
      </c>
      <c r="G105" s="18"/>
      <c r="H105" s="18"/>
      <c r="I105" s="19">
        <f>E105*50/C105</f>
        <v>0.02</v>
      </c>
      <c r="J105" s="87"/>
    </row>
    <row r="106" spans="1:16">
      <c r="A106" s="101"/>
      <c r="B106" s="81">
        <f>B105+7</f>
        <v>43520</v>
      </c>
      <c r="C106" s="20">
        <f>D105+G105-H105</f>
        <v>5362.5895237204113</v>
      </c>
      <c r="D106" s="17">
        <f>C106+(C106*0.03)</f>
        <v>5523.467209432024</v>
      </c>
      <c r="E106" s="17">
        <f>C106/2500</f>
        <v>2.1450358094881645</v>
      </c>
      <c r="F106" s="28">
        <f>(D106-C106)/E106</f>
        <v>75.000000000000156</v>
      </c>
      <c r="G106" s="18"/>
      <c r="H106" s="18"/>
      <c r="I106" s="19">
        <f>E106*50/C106</f>
        <v>0.02</v>
      </c>
      <c r="J106" s="87"/>
    </row>
    <row r="107" spans="1:16" ht="13.5" thickBot="1">
      <c r="A107" s="102"/>
      <c r="B107" s="81">
        <f>B106+7</f>
        <v>43527</v>
      </c>
      <c r="C107" s="20">
        <f>D106+G106-H106</f>
        <v>5523.467209432024</v>
      </c>
      <c r="D107" s="17">
        <f>C107+(C107*0.03)</f>
        <v>5689.1712257149848</v>
      </c>
      <c r="E107" s="17">
        <f>C107/2500</f>
        <v>2.2093868837728095</v>
      </c>
      <c r="F107" s="28">
        <f>(D107-C107)/E107</f>
        <v>75.000000000000028</v>
      </c>
      <c r="G107" s="80"/>
      <c r="H107" s="80">
        <f>(D107-C94)*0.35</f>
        <v>594.61534755899493</v>
      </c>
      <c r="I107" s="19">
        <f>E107*50/C107</f>
        <v>0.02</v>
      </c>
      <c r="J107" s="87"/>
      <c r="K107" s="103" t="s">
        <v>46</v>
      </c>
      <c r="L107" s="104"/>
      <c r="M107" s="104"/>
      <c r="N107" s="104"/>
      <c r="O107" s="104"/>
      <c r="P107" s="104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0">
        <v>22</v>
      </c>
      <c r="B109" s="81">
        <f>B107+7</f>
        <v>43534</v>
      </c>
      <c r="C109" s="20">
        <f>D107+G107-H107</f>
        <v>5094.5558781559903</v>
      </c>
      <c r="D109" s="17">
        <f>C109+(C109*0.03)</f>
        <v>5247.3925545006696</v>
      </c>
      <c r="E109" s="17">
        <f>C109/2500</f>
        <v>2.0378223512623963</v>
      </c>
      <c r="F109" s="28">
        <f>(D109-C109)/E109</f>
        <v>74.999999999999787</v>
      </c>
      <c r="G109" s="18"/>
      <c r="H109" s="18"/>
      <c r="I109" s="19">
        <f>E109*50/C109</f>
        <v>2.0000000000000004E-2</v>
      </c>
      <c r="J109" s="87"/>
    </row>
    <row r="110" spans="1:16">
      <c r="A110" s="101"/>
      <c r="B110" s="81">
        <f>B109+7</f>
        <v>43541</v>
      </c>
      <c r="C110" s="20">
        <f>D109+G109-H109</f>
        <v>5247.3925545006696</v>
      </c>
      <c r="D110" s="17">
        <f>C110+(C110*0.03)</f>
        <v>5404.8143311356898</v>
      </c>
      <c r="E110" s="17">
        <f>C110/2500</f>
        <v>2.0989570218002678</v>
      </c>
      <c r="F110" s="28">
        <f>(D110-C110)/E110</f>
        <v>75.000000000000085</v>
      </c>
      <c r="G110" s="18"/>
      <c r="H110" s="18"/>
      <c r="I110" s="19">
        <f>E110*50/C110</f>
        <v>0.02</v>
      </c>
      <c r="J110" s="87"/>
    </row>
    <row r="111" spans="1:16">
      <c r="A111" s="101"/>
      <c r="B111" s="81">
        <f>B110+7</f>
        <v>43548</v>
      </c>
      <c r="C111" s="20">
        <f>D110+G110-H110</f>
        <v>5404.8143311356898</v>
      </c>
      <c r="D111" s="17">
        <f>C111+(C111*0.03)</f>
        <v>5566.9587610697608</v>
      </c>
      <c r="E111" s="17">
        <f>C111/2500</f>
        <v>2.161925732454276</v>
      </c>
      <c r="F111" s="28">
        <f>(D111-C111)/E111</f>
        <v>75.000000000000142</v>
      </c>
      <c r="G111" s="18"/>
      <c r="H111" s="18"/>
      <c r="I111" s="19">
        <f>E111*50/C111</f>
        <v>0.02</v>
      </c>
      <c r="J111" s="87"/>
    </row>
    <row r="112" spans="1:16" ht="13.5" thickBot="1">
      <c r="A112" s="102"/>
      <c r="B112" s="81">
        <f>B111+7</f>
        <v>43555</v>
      </c>
      <c r="C112" s="20">
        <f>D111+G111-H111</f>
        <v>5566.9587610697608</v>
      </c>
      <c r="D112" s="17">
        <f>C112+(C112*0.03)</f>
        <v>5733.9675239018534</v>
      </c>
      <c r="E112" s="17">
        <f>C112/2500</f>
        <v>2.2267835044279045</v>
      </c>
      <c r="F112" s="28">
        <f>(D112-C112)/E112</f>
        <v>74.999999999999872</v>
      </c>
      <c r="G112" s="80"/>
      <c r="H112" s="80"/>
      <c r="I112" s="19">
        <f>E112*50/C112</f>
        <v>0.02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0">
        <v>23</v>
      </c>
      <c r="B114" s="81">
        <f>B112+7</f>
        <v>43562</v>
      </c>
      <c r="C114" s="20">
        <f>D112+G112-H112</f>
        <v>5733.9675239018534</v>
      </c>
      <c r="D114" s="17">
        <f>C114+(C114*0.03)</f>
        <v>5905.9865496189086</v>
      </c>
      <c r="E114" s="17">
        <f>C114/2500</f>
        <v>2.2935870095607416</v>
      </c>
      <c r="F114" s="28">
        <f>(D114-C114)/E114</f>
        <v>74.999999999999829</v>
      </c>
      <c r="G114" s="18"/>
      <c r="H114" s="18"/>
      <c r="I114" s="19">
        <f>E114*50/C114</f>
        <v>0.02</v>
      </c>
      <c r="J114" s="87"/>
    </row>
    <row r="115" spans="1:16">
      <c r="A115" s="101"/>
      <c r="B115" s="81">
        <f>B114+7</f>
        <v>43569</v>
      </c>
      <c r="C115" s="20">
        <f>D114+G114-H114</f>
        <v>5905.9865496189086</v>
      </c>
      <c r="D115" s="17">
        <f>C115+(C115*0.03)</f>
        <v>6083.1661461074755</v>
      </c>
      <c r="E115" s="17">
        <f>C115/2500</f>
        <v>2.3623946198475636</v>
      </c>
      <c r="F115" s="28">
        <f>(D115-C115)/E115</f>
        <v>74.999999999999829</v>
      </c>
      <c r="G115" s="18"/>
      <c r="H115" s="18"/>
      <c r="I115" s="19">
        <f>E115*50/C115</f>
        <v>0.02</v>
      </c>
      <c r="J115" s="87"/>
    </row>
    <row r="116" spans="1:16">
      <c r="A116" s="101"/>
      <c r="B116" s="81">
        <f>B115+7</f>
        <v>43576</v>
      </c>
      <c r="C116" s="20">
        <f>D115+G115-H115</f>
        <v>6083.1661461074755</v>
      </c>
      <c r="D116" s="17">
        <f>C116+(C116*0.03)</f>
        <v>6265.6611304907001</v>
      </c>
      <c r="E116" s="17">
        <f>C116/2500</f>
        <v>2.4332664584429904</v>
      </c>
      <c r="F116" s="28">
        <f>(D116-C116)/E116</f>
        <v>75.000000000000142</v>
      </c>
      <c r="G116" s="18"/>
      <c r="H116" s="18"/>
      <c r="I116" s="19">
        <f>E116*50/C116</f>
        <v>0.02</v>
      </c>
      <c r="J116" s="87"/>
    </row>
    <row r="117" spans="1:16" ht="13.5" thickBot="1">
      <c r="A117" s="102"/>
      <c r="B117" s="81">
        <f>B116+7</f>
        <v>43583</v>
      </c>
      <c r="C117" s="20">
        <f>D116+G116-H116</f>
        <v>6265.6611304907001</v>
      </c>
      <c r="D117" s="17">
        <f>C117+(C117*0.03)</f>
        <v>6453.6309644054209</v>
      </c>
      <c r="E117" s="17">
        <f>C117/2500</f>
        <v>2.5062644521962802</v>
      </c>
      <c r="F117" s="28">
        <f>(D117-C117)/E117</f>
        <v>74.999999999999901</v>
      </c>
      <c r="G117" s="80"/>
      <c r="H117" s="80"/>
      <c r="I117" s="19">
        <f>E117*50/C117</f>
        <v>0.02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0">
        <v>24</v>
      </c>
      <c r="B119" s="81">
        <f>B117+7</f>
        <v>43590</v>
      </c>
      <c r="C119" s="20">
        <f>D117+G117-H117</f>
        <v>6453.6309644054209</v>
      </c>
      <c r="D119" s="17">
        <f>C119+(C119*0.03)</f>
        <v>6647.2398933375835</v>
      </c>
      <c r="E119" s="17">
        <f>C119/2500</f>
        <v>2.5814523857621685</v>
      </c>
      <c r="F119" s="28">
        <f>(D119-C119)/E119</f>
        <v>74.999999999999986</v>
      </c>
      <c r="G119" s="18"/>
      <c r="H119" s="18"/>
      <c r="I119" s="19">
        <f>E119*50/C119</f>
        <v>0.02</v>
      </c>
      <c r="J119" s="87"/>
    </row>
    <row r="120" spans="1:16">
      <c r="A120" s="101"/>
      <c r="B120" s="81">
        <f>B119+7</f>
        <v>43597</v>
      </c>
      <c r="C120" s="20">
        <f>D119+G119-H119</f>
        <v>6647.2398933375835</v>
      </c>
      <c r="D120" s="17">
        <f>C120+(C120*0.03)</f>
        <v>6846.6570901377108</v>
      </c>
      <c r="E120" s="17">
        <f>C120/2500</f>
        <v>2.6588959573350333</v>
      </c>
      <c r="F120" s="28">
        <f>(D120-C120)/E120</f>
        <v>74.999999999999957</v>
      </c>
      <c r="G120" s="18"/>
      <c r="H120" s="18"/>
      <c r="I120" s="19">
        <f>E120*50/C120</f>
        <v>1.9999999999999997E-2</v>
      </c>
      <c r="J120" s="87"/>
    </row>
    <row r="121" spans="1:16">
      <c r="A121" s="101"/>
      <c r="B121" s="81">
        <f>B120+7</f>
        <v>43604</v>
      </c>
      <c r="C121" s="20">
        <f>D120+G120-H120</f>
        <v>6846.6570901377108</v>
      </c>
      <c r="D121" s="17">
        <f>C121+(C121*0.03)</f>
        <v>7052.056802841842</v>
      </c>
      <c r="E121" s="17">
        <f>C121/2500</f>
        <v>2.7386628360550844</v>
      </c>
      <c r="F121" s="28">
        <f>(D121-C121)/E121</f>
        <v>74.999999999999943</v>
      </c>
      <c r="G121" s="18"/>
      <c r="H121" s="18"/>
      <c r="I121" s="19">
        <f>E121*50/C121</f>
        <v>0.02</v>
      </c>
      <c r="J121" s="87"/>
    </row>
    <row r="122" spans="1:16" ht="13.5" thickBot="1">
      <c r="A122" s="102"/>
      <c r="B122" s="81">
        <f>B121+7</f>
        <v>43611</v>
      </c>
      <c r="C122" s="20">
        <f>D121+G121-H121</f>
        <v>7052.056802841842</v>
      </c>
      <c r="D122" s="17">
        <f>C122+(C122*0.03)</f>
        <v>7263.6185069270969</v>
      </c>
      <c r="E122" s="17">
        <f>C122/2500</f>
        <v>2.8208227211367367</v>
      </c>
      <c r="F122" s="28">
        <f>(D122-C122)/E122</f>
        <v>74.999999999999858</v>
      </c>
      <c r="G122" s="80"/>
      <c r="H122" s="80">
        <f>(D122-C109)*0.35</f>
        <v>759.17192006988728</v>
      </c>
      <c r="I122" s="19">
        <f>E122*50/C122</f>
        <v>0.02</v>
      </c>
      <c r="J122" s="87"/>
      <c r="K122" s="103" t="s">
        <v>46</v>
      </c>
      <c r="L122" s="104"/>
      <c r="M122" s="104"/>
      <c r="N122" s="104"/>
      <c r="O122" s="104"/>
      <c r="P122" s="104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0">
        <v>25</v>
      </c>
      <c r="B124" s="81">
        <f>B122+7</f>
        <v>43618</v>
      </c>
      <c r="C124" s="20">
        <f>D122+G122-H122</f>
        <v>6504.4465868572097</v>
      </c>
      <c r="D124" s="17">
        <f>C124+(C124*0.03)</f>
        <v>6699.5799844629264</v>
      </c>
      <c r="E124" s="17">
        <f>C124/2500</f>
        <v>2.601778634742884</v>
      </c>
      <c r="F124" s="28">
        <f>(D124-C124)/E124</f>
        <v>75.000000000000156</v>
      </c>
      <c r="G124" s="17"/>
      <c r="H124" s="18"/>
      <c r="I124" s="19">
        <f>E124*50/C124</f>
        <v>0.02</v>
      </c>
      <c r="J124" s="87"/>
    </row>
    <row r="125" spans="1:16">
      <c r="A125" s="101"/>
      <c r="B125" s="81">
        <f>B124+7</f>
        <v>43625</v>
      </c>
      <c r="C125" s="20">
        <f>D124+G124-H124</f>
        <v>6699.5799844629264</v>
      </c>
      <c r="D125" s="17">
        <f>C125+(C125*0.03)</f>
        <v>6900.567383996814</v>
      </c>
      <c r="E125" s="17">
        <f>C125/2500</f>
        <v>2.6798319937851707</v>
      </c>
      <c r="F125" s="28">
        <f>(D125-C125)/E125</f>
        <v>74.999999999999915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1"/>
      <c r="B126" s="81">
        <f>B125+7</f>
        <v>43632</v>
      </c>
      <c r="C126" s="20">
        <f>D125+G125-H125</f>
        <v>6900.567383996814</v>
      </c>
      <c r="D126" s="17">
        <f>C126+(C126*0.03)</f>
        <v>7107.5844055167181</v>
      </c>
      <c r="E126" s="17">
        <f>C126/2500</f>
        <v>2.7602269535987256</v>
      </c>
      <c r="F126" s="28">
        <f>(D126-C126)/E126</f>
        <v>74.999999999999886</v>
      </c>
      <c r="G126" s="17"/>
      <c r="H126" s="18"/>
      <c r="I126" s="19">
        <f>E126*50/C126</f>
        <v>0.02</v>
      </c>
      <c r="J126" s="87"/>
      <c r="K126" s="31"/>
      <c r="L126" s="31"/>
    </row>
    <row r="127" spans="1:16" ht="13.5" thickBot="1">
      <c r="A127" s="102"/>
      <c r="B127" s="81">
        <f>B126+7</f>
        <v>43639</v>
      </c>
      <c r="C127" s="20">
        <f>D126+G126-H126</f>
        <v>7107.5844055167181</v>
      </c>
      <c r="D127" s="17">
        <f>C127+(C127*0.03)</f>
        <v>7320.8119376822197</v>
      </c>
      <c r="E127" s="17">
        <f>C127/2500</f>
        <v>2.8430337622066872</v>
      </c>
      <c r="F127" s="28">
        <f>(D127-C127)/E127</f>
        <v>75</v>
      </c>
      <c r="G127" s="80"/>
      <c r="H127" s="80"/>
      <c r="I127" s="19">
        <f>E127*50/C127</f>
        <v>0.02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0">
        <v>26</v>
      </c>
      <c r="B129" s="81">
        <f>B127+7</f>
        <v>43646</v>
      </c>
      <c r="C129" s="20">
        <f>D127+G127-H127</f>
        <v>7320.8119376822197</v>
      </c>
      <c r="D129" s="17">
        <f>C129+(C129*0.03)</f>
        <v>7540.4362958126858</v>
      </c>
      <c r="E129" s="17">
        <f>C129/2500</f>
        <v>2.928324775072888</v>
      </c>
      <c r="F129" s="28">
        <f>(D129-C129)/E129</f>
        <v>74.999999999999844</v>
      </c>
      <c r="G129" s="18"/>
      <c r="H129" s="18"/>
      <c r="I129" s="19">
        <f>E129*50/C129</f>
        <v>0.02</v>
      </c>
      <c r="J129" s="87"/>
    </row>
    <row r="130" spans="1:16">
      <c r="A130" s="101"/>
      <c r="B130" s="81">
        <f>B129+7</f>
        <v>43653</v>
      </c>
      <c r="C130" s="20">
        <f>D129+G129-H129</f>
        <v>7540.4362958126858</v>
      </c>
      <c r="D130" s="17">
        <f>C130+(C130*0.03)</f>
        <v>7766.6493846870662</v>
      </c>
      <c r="E130" s="17">
        <f>C130/2500</f>
        <v>3.0161745183250743</v>
      </c>
      <c r="F130" s="28">
        <f>(D130-C130)/E130</f>
        <v>74.999999999999957</v>
      </c>
      <c r="G130" s="18"/>
      <c r="H130" s="18"/>
      <c r="I130" s="19">
        <f>E130*50/C130</f>
        <v>0.02</v>
      </c>
      <c r="J130" s="87"/>
    </row>
    <row r="131" spans="1:16">
      <c r="A131" s="101"/>
      <c r="B131" s="81">
        <f>B130+7</f>
        <v>43660</v>
      </c>
      <c r="C131" s="20">
        <f>D130+G130-H130</f>
        <v>7766.6493846870662</v>
      </c>
      <c r="D131" s="17">
        <f>C131+(C131*0.03)</f>
        <v>7999.6488662276779</v>
      </c>
      <c r="E131" s="17">
        <f>C131/2500</f>
        <v>3.1066597538748266</v>
      </c>
      <c r="F131" s="28">
        <f>(D131-C131)/E131</f>
        <v>74.999999999999901</v>
      </c>
      <c r="G131" s="18"/>
      <c r="H131" s="18"/>
      <c r="I131" s="19">
        <f>E131*50/C131</f>
        <v>0.02</v>
      </c>
      <c r="J131" s="87"/>
    </row>
    <row r="132" spans="1:16" ht="13.5" thickBot="1">
      <c r="A132" s="102"/>
      <c r="B132" s="81">
        <f>B131+7</f>
        <v>43667</v>
      </c>
      <c r="C132" s="20">
        <f>D131+G131-H131</f>
        <v>7999.6488662276779</v>
      </c>
      <c r="D132" s="17">
        <f>C132+(C132*0.03)</f>
        <v>8239.6383322145084</v>
      </c>
      <c r="E132" s="17">
        <f>C132/2500</f>
        <v>3.1998595464910711</v>
      </c>
      <c r="F132" s="28">
        <f>(D132-C132)/E132</f>
        <v>75.000000000000057</v>
      </c>
      <c r="G132" s="80"/>
      <c r="H132" s="80"/>
      <c r="I132" s="19">
        <f>E132*50/C132</f>
        <v>0.02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0">
        <v>27</v>
      </c>
      <c r="B134" s="81">
        <f>B132+7</f>
        <v>43674</v>
      </c>
      <c r="C134" s="20">
        <f>D132+G132-H132</f>
        <v>8239.6383322145084</v>
      </c>
      <c r="D134" s="17">
        <f>C134+(C134*0.03)</f>
        <v>8486.8274821809428</v>
      </c>
      <c r="E134" s="17">
        <f>C134/2500</f>
        <v>3.2958553328858033</v>
      </c>
      <c r="F134" s="28">
        <f>(D134-C134)/E134</f>
        <v>74.99999999999973</v>
      </c>
      <c r="G134" s="18"/>
      <c r="H134" s="18"/>
      <c r="I134" s="19">
        <f>E134*50/C134</f>
        <v>0.02</v>
      </c>
      <c r="J134" s="87"/>
    </row>
    <row r="135" spans="1:16">
      <c r="A135" s="101"/>
      <c r="B135" s="81">
        <f>B134+7</f>
        <v>43681</v>
      </c>
      <c r="C135" s="20">
        <f>D134+G134-H134</f>
        <v>8486.8274821809428</v>
      </c>
      <c r="D135" s="17">
        <f>C135+(C135*0.03)</f>
        <v>8741.4323066463712</v>
      </c>
      <c r="E135" s="17">
        <f>C135/2500</f>
        <v>3.3947309928723772</v>
      </c>
      <c r="F135" s="28">
        <f>(D135-C135)/E135</f>
        <v>75.000000000000057</v>
      </c>
      <c r="G135" s="18"/>
      <c r="H135" s="18"/>
      <c r="I135" s="19">
        <f>E135*50/C135</f>
        <v>0.02</v>
      </c>
      <c r="J135" s="87"/>
    </row>
    <row r="136" spans="1:16">
      <c r="A136" s="101"/>
      <c r="B136" s="81">
        <f>B135+7</f>
        <v>43688</v>
      </c>
      <c r="C136" s="20">
        <f>D135+G135-H135</f>
        <v>8741.4323066463712</v>
      </c>
      <c r="D136" s="17">
        <f>C136+(C136*0.03)</f>
        <v>9003.6752758457624</v>
      </c>
      <c r="E136" s="17">
        <f>C136/2500</f>
        <v>3.4965729226585487</v>
      </c>
      <c r="F136" s="28">
        <f>(D136-C136)/E136</f>
        <v>75</v>
      </c>
      <c r="G136" s="18"/>
      <c r="H136" s="18"/>
      <c r="I136" s="19">
        <f>E136*50/C136</f>
        <v>2.0000000000000004E-2</v>
      </c>
      <c r="J136" s="87"/>
    </row>
    <row r="137" spans="1:16" ht="13.5" thickBot="1">
      <c r="A137" s="102"/>
      <c r="B137" s="81">
        <f>B136+7</f>
        <v>43695</v>
      </c>
      <c r="C137" s="20">
        <f>D136+G136-H136</f>
        <v>9003.6752758457624</v>
      </c>
      <c r="D137" s="17">
        <f>C137+(C137*0.03)</f>
        <v>9273.7855341211362</v>
      </c>
      <c r="E137" s="17">
        <f>C137/2500</f>
        <v>3.6014701103383051</v>
      </c>
      <c r="F137" s="28">
        <f>(D137-C137)/E137</f>
        <v>75.000000000000256</v>
      </c>
      <c r="G137" s="80"/>
      <c r="H137" s="80">
        <f>(D137-C124)*0.35</f>
        <v>969.26863154237424</v>
      </c>
      <c r="I137" s="19">
        <f>E137*50/C137</f>
        <v>0.02</v>
      </c>
      <c r="J137" s="87"/>
      <c r="K137" s="103" t="s">
        <v>46</v>
      </c>
      <c r="L137" s="104"/>
      <c r="M137" s="104"/>
      <c r="N137" s="104"/>
      <c r="O137" s="104"/>
      <c r="P137" s="104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0">
        <v>28</v>
      </c>
      <c r="B139" s="81">
        <f>B137+7</f>
        <v>43702</v>
      </c>
      <c r="C139" s="20">
        <f>D137+G137-H137</f>
        <v>8304.5169025787618</v>
      </c>
      <c r="D139" s="17">
        <f>C139+(C139*0.03)</f>
        <v>8553.6524096561243</v>
      </c>
      <c r="E139" s="17">
        <f>C139/2500</f>
        <v>3.3218067610315045</v>
      </c>
      <c r="F139" s="28">
        <f>(D139-C139)/E139</f>
        <v>74.999999999999901</v>
      </c>
      <c r="G139" s="18"/>
      <c r="H139" s="18"/>
      <c r="I139" s="19">
        <f>E139*50/C139</f>
        <v>0.02</v>
      </c>
      <c r="J139" s="87"/>
    </row>
    <row r="140" spans="1:16">
      <c r="A140" s="101"/>
      <c r="B140" s="81">
        <f>B139+7</f>
        <v>43709</v>
      </c>
      <c r="C140" s="20">
        <f>D139+G139-H139</f>
        <v>8553.6524096561243</v>
      </c>
      <c r="D140" s="17">
        <f>C140+(C140*0.03)</f>
        <v>8810.2619819458087</v>
      </c>
      <c r="E140" s="17">
        <f>C140/2500</f>
        <v>3.4214609638624496</v>
      </c>
      <c r="F140" s="28">
        <f>(D140-C140)/E140</f>
        <v>75.000000000000185</v>
      </c>
      <c r="G140" s="18"/>
      <c r="H140" s="18"/>
      <c r="I140" s="19">
        <f>E140*50/C140</f>
        <v>1.9999999999999997E-2</v>
      </c>
      <c r="J140" s="87"/>
    </row>
    <row r="141" spans="1:16">
      <c r="A141" s="101"/>
      <c r="B141" s="81">
        <f>B140+7</f>
        <v>43716</v>
      </c>
      <c r="C141" s="20">
        <f>D140+G140-H140</f>
        <v>8810.2619819458087</v>
      </c>
      <c r="D141" s="17">
        <f>C141+(C141*0.03)</f>
        <v>9074.5698414041835</v>
      </c>
      <c r="E141" s="17">
        <f>C141/2500</f>
        <v>3.5241047927783233</v>
      </c>
      <c r="F141" s="28">
        <f>(D141-C141)/E141</f>
        <v>75.000000000000185</v>
      </c>
      <c r="G141" s="18"/>
      <c r="H141" s="18"/>
      <c r="I141" s="19">
        <f>E141*50/C141</f>
        <v>0.02</v>
      </c>
      <c r="J141" s="87"/>
    </row>
    <row r="142" spans="1:16" ht="13.5" thickBot="1">
      <c r="A142" s="102"/>
      <c r="B142" s="81">
        <f>B141+7</f>
        <v>43723</v>
      </c>
      <c r="C142" s="20">
        <f>D141+G141-H141</f>
        <v>9074.5698414041835</v>
      </c>
      <c r="D142" s="17">
        <f>C142+(C142*0.03)</f>
        <v>9346.8069366463096</v>
      </c>
      <c r="E142" s="17">
        <f>C142/2500</f>
        <v>3.6298279365616732</v>
      </c>
      <c r="F142" s="28">
        <f>(D142-C142)/E142</f>
        <v>75.000000000000171</v>
      </c>
      <c r="G142" s="80"/>
      <c r="H142" s="80"/>
      <c r="I142" s="19">
        <f>E142*50/C142</f>
        <v>1.9999999999999997E-2</v>
      </c>
      <c r="J142" s="87"/>
      <c r="K142" s="107"/>
      <c r="L142" s="108"/>
      <c r="M142" s="108"/>
      <c r="N142" s="108"/>
      <c r="O142" s="108"/>
      <c r="P142" s="108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0">
        <v>29</v>
      </c>
      <c r="B144" s="81">
        <f>B142+7</f>
        <v>43730</v>
      </c>
      <c r="C144" s="20">
        <f>D142+G142-H142</f>
        <v>9346.8069366463096</v>
      </c>
      <c r="D144" s="17">
        <f>C144+(C144*0.03)</f>
        <v>9627.2111447456991</v>
      </c>
      <c r="E144" s="17">
        <f>C144/2500</f>
        <v>3.7387227746585237</v>
      </c>
      <c r="F144" s="28">
        <f>(D144-C144)/E144</f>
        <v>75.000000000000057</v>
      </c>
      <c r="G144" s="18"/>
      <c r="H144" s="18"/>
      <c r="I144" s="19">
        <f>E144*50/C144</f>
        <v>0.02</v>
      </c>
      <c r="J144" s="87"/>
    </row>
    <row r="145" spans="1:16">
      <c r="A145" s="101"/>
      <c r="B145" s="81">
        <f>B144+7</f>
        <v>43737</v>
      </c>
      <c r="C145" s="20">
        <f>D144+G144-H144</f>
        <v>9627.2111447456991</v>
      </c>
      <c r="D145" s="17">
        <f>C145+(C145*0.03)</f>
        <v>9916.0274790880703</v>
      </c>
      <c r="E145" s="17">
        <f>C145/2500</f>
        <v>3.8508844578982795</v>
      </c>
      <c r="F145" s="28">
        <f>(D145-C145)/E145</f>
        <v>75.000000000000057</v>
      </c>
      <c r="G145" s="18"/>
      <c r="H145" s="18"/>
      <c r="I145" s="19">
        <f>E145*50/C145</f>
        <v>0.02</v>
      </c>
      <c r="J145" s="87"/>
    </row>
    <row r="146" spans="1:16">
      <c r="A146" s="101"/>
      <c r="B146" s="81">
        <f>B145+7</f>
        <v>43744</v>
      </c>
      <c r="C146" s="20">
        <f>D145+G145-H145</f>
        <v>9916.0274790880703</v>
      </c>
      <c r="D146" s="17">
        <f>C146+(C146*0.03)</f>
        <v>10213.508303460712</v>
      </c>
      <c r="E146" s="17">
        <f>C146/2500</f>
        <v>3.9664109916352279</v>
      </c>
      <c r="F146" s="28">
        <f>(D146-C146)/E146</f>
        <v>74.999999999999986</v>
      </c>
      <c r="G146" s="18"/>
      <c r="H146" s="18"/>
      <c r="I146" s="19">
        <f>E146*50/C146</f>
        <v>1.9999999999999997E-2</v>
      </c>
      <c r="J146" s="87"/>
    </row>
    <row r="147" spans="1:16" ht="13.5" thickBot="1">
      <c r="A147" s="102"/>
      <c r="B147" s="81">
        <f>B146+7</f>
        <v>43751</v>
      </c>
      <c r="C147" s="20">
        <f>D146+G146-H146</f>
        <v>10213.508303460712</v>
      </c>
      <c r="D147" s="17">
        <f>C147+(C147*0.03)</f>
        <v>10519.913552564534</v>
      </c>
      <c r="E147" s="17">
        <f>C147/2500</f>
        <v>4.0854033213842849</v>
      </c>
      <c r="F147" s="28">
        <f>(D147-C147)/E147</f>
        <v>75.000000000000142</v>
      </c>
      <c r="G147" s="80"/>
      <c r="H147" s="80"/>
      <c r="I147" s="19">
        <f>E147*50/C147</f>
        <v>0.02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0">
        <v>30</v>
      </c>
      <c r="B149" s="81">
        <f>B147+7</f>
        <v>43758</v>
      </c>
      <c r="C149" s="20">
        <f>D147+G147-H147</f>
        <v>10519.913552564534</v>
      </c>
      <c r="D149" s="17">
        <f>C149+(C149*0.03)</f>
        <v>10835.510959141469</v>
      </c>
      <c r="E149" s="17">
        <f>C149/2500</f>
        <v>4.2079654210258139</v>
      </c>
      <c r="F149" s="28">
        <f>(D149-C149)/E149</f>
        <v>74.999999999999773</v>
      </c>
      <c r="G149" s="18"/>
      <c r="H149" s="18"/>
      <c r="I149" s="19">
        <f>E149*50/C149</f>
        <v>0.02</v>
      </c>
      <c r="J149" s="87"/>
    </row>
    <row r="150" spans="1:16">
      <c r="A150" s="101"/>
      <c r="B150" s="81">
        <f>B149+7</f>
        <v>43765</v>
      </c>
      <c r="C150" s="20">
        <f>D149+G149-H149</f>
        <v>10835.510959141469</v>
      </c>
      <c r="D150" s="17">
        <f>C150+(C150*0.03)</f>
        <v>11160.576287915714</v>
      </c>
      <c r="E150" s="17">
        <f>C150/2500</f>
        <v>4.334204383656588</v>
      </c>
      <c r="F150" s="28">
        <f>(D150-C150)/E150</f>
        <v>75.000000000000057</v>
      </c>
      <c r="G150" s="18"/>
      <c r="H150" s="18"/>
      <c r="I150" s="19">
        <f>E150*50/C150</f>
        <v>0.02</v>
      </c>
      <c r="J150" s="87"/>
    </row>
    <row r="151" spans="1:16">
      <c r="A151" s="101"/>
      <c r="B151" s="81">
        <f>B150+7</f>
        <v>43772</v>
      </c>
      <c r="C151" s="20">
        <f>D150+G150-H150</f>
        <v>11160.576287915714</v>
      </c>
      <c r="D151" s="17">
        <f>C151+(C151*0.03)</f>
        <v>11495.393576553186</v>
      </c>
      <c r="E151" s="17">
        <f>C151/2500</f>
        <v>4.4642305151662853</v>
      </c>
      <c r="F151" s="28">
        <f>(D151-C151)/E151</f>
        <v>75.000000000000199</v>
      </c>
      <c r="G151" s="18"/>
      <c r="H151" s="18"/>
      <c r="I151" s="19">
        <f>E151*50/C151</f>
        <v>0.02</v>
      </c>
      <c r="J151" s="87"/>
    </row>
    <row r="152" spans="1:16" ht="13.5" thickBot="1">
      <c r="A152" s="102"/>
      <c r="B152" s="81">
        <f>B151+7</f>
        <v>43779</v>
      </c>
      <c r="C152" s="20">
        <f>D151+G151-H151</f>
        <v>11495.393576553186</v>
      </c>
      <c r="D152" s="17">
        <f>C152+(C152*0.03)</f>
        <v>11840.255383849781</v>
      </c>
      <c r="E152" s="17">
        <f>C152/2500</f>
        <v>4.5981574306212742</v>
      </c>
      <c r="F152" s="28">
        <f>(D152-C152)/E152</f>
        <v>74.999999999999801</v>
      </c>
      <c r="G152" s="80"/>
      <c r="H152" s="80">
        <f>(D152-C139)*0.35</f>
        <v>1237.5084684448566</v>
      </c>
      <c r="I152" s="19">
        <f>E152*50/C152</f>
        <v>0.02</v>
      </c>
      <c r="J152" s="87"/>
      <c r="K152" s="103" t="s">
        <v>46</v>
      </c>
      <c r="L152" s="104"/>
      <c r="M152" s="104"/>
      <c r="N152" s="104"/>
      <c r="O152" s="104"/>
      <c r="P152" s="104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0">
        <v>31</v>
      </c>
      <c r="B154" s="81">
        <f>B152+7</f>
        <v>43786</v>
      </c>
      <c r="C154" s="20">
        <f>D152+G152-H152</f>
        <v>10602.746915404925</v>
      </c>
      <c r="D154" s="17">
        <f>C154+(C154*0.03)</f>
        <v>10920.829322867072</v>
      </c>
      <c r="E154" s="17">
        <f>C154/2500</f>
        <v>4.2410987661619703</v>
      </c>
      <c r="F154" s="28">
        <f>(D154-C154)/E154</f>
        <v>74.999999999999787</v>
      </c>
      <c r="G154" s="17"/>
      <c r="H154" s="79"/>
      <c r="I154" s="19">
        <f>E154*50/C154</f>
        <v>0.02</v>
      </c>
      <c r="J154" s="87"/>
    </row>
    <row r="155" spans="1:16">
      <c r="A155" s="101"/>
      <c r="B155" s="81">
        <f>B154+7</f>
        <v>43793</v>
      </c>
      <c r="C155" s="20">
        <f>D154+G154-H154</f>
        <v>10920.829322867072</v>
      </c>
      <c r="D155" s="17">
        <f>C155+(C155*0.03)</f>
        <v>11248.454202553085</v>
      </c>
      <c r="E155" s="17">
        <f>C155/2500</f>
        <v>4.3683317291468287</v>
      </c>
      <c r="F155" s="28">
        <f>(D155-C155)/E155</f>
        <v>75.000000000000128</v>
      </c>
      <c r="G155" s="17"/>
      <c r="H155" s="79"/>
      <c r="I155" s="19">
        <f>E155*50/C155</f>
        <v>0.02</v>
      </c>
      <c r="J155" s="87"/>
    </row>
    <row r="156" spans="1:16">
      <c r="A156" s="101"/>
      <c r="B156" s="81">
        <f>B155+7</f>
        <v>43800</v>
      </c>
      <c r="C156" s="20">
        <f>D155+G155-H155</f>
        <v>11248.454202553085</v>
      </c>
      <c r="D156" s="17">
        <f>C156+(C156*0.03)</f>
        <v>11585.907828629677</v>
      </c>
      <c r="E156" s="17">
        <f>C156/2500</f>
        <v>4.4993816810212337</v>
      </c>
      <c r="F156" s="28">
        <f>(D156-C156)/E156</f>
        <v>75.000000000000028</v>
      </c>
      <c r="G156" s="17"/>
      <c r="H156" s="79"/>
      <c r="I156" s="19">
        <f>E156*50/C156</f>
        <v>0.02</v>
      </c>
      <c r="J156" s="87"/>
    </row>
    <row r="157" spans="1:16" ht="13.5" thickBot="1">
      <c r="A157" s="102"/>
      <c r="B157" s="81">
        <f>B156+7</f>
        <v>43807</v>
      </c>
      <c r="C157" s="20">
        <f>D156+G156-H156</f>
        <v>11585.907828629677</v>
      </c>
      <c r="D157" s="17">
        <f>C157+(C157*0.03)</f>
        <v>11933.485063488568</v>
      </c>
      <c r="E157" s="17">
        <f>C157/2500</f>
        <v>4.6343631314518712</v>
      </c>
      <c r="F157" s="28">
        <f>(D157-C157)/E157</f>
        <v>75.000000000000085</v>
      </c>
      <c r="G157" s="80"/>
      <c r="H157" s="80"/>
      <c r="I157" s="19">
        <f>E157*50/C157</f>
        <v>0.02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0">
        <v>32</v>
      </c>
      <c r="B159" s="81">
        <f>B157+7</f>
        <v>43814</v>
      </c>
      <c r="C159" s="20">
        <f>D157+G157-H157</f>
        <v>11933.485063488568</v>
      </c>
      <c r="D159" s="17">
        <f>C159+(C159*0.03)</f>
        <v>12291.489615393224</v>
      </c>
      <c r="E159" s="17">
        <f>C159/2500</f>
        <v>4.7733940253954268</v>
      </c>
      <c r="F159" s="28">
        <f>(D159-C159)/E159</f>
        <v>74.999999999999829</v>
      </c>
      <c r="G159" s="18"/>
      <c r="H159" s="18"/>
      <c r="I159" s="19">
        <f>E159*50/C159</f>
        <v>1.9999999999999997E-2</v>
      </c>
      <c r="J159" s="87"/>
    </row>
    <row r="160" spans="1:16">
      <c r="A160" s="101"/>
      <c r="B160" s="81">
        <f>B159+7</f>
        <v>43821</v>
      </c>
      <c r="C160" s="20">
        <f>D159+G159-H159</f>
        <v>12291.489615393224</v>
      </c>
      <c r="D160" s="17">
        <f>C160+(C160*0.03)</f>
        <v>12660.234303855021</v>
      </c>
      <c r="E160" s="17">
        <f>C160/2500</f>
        <v>4.9165958461572901</v>
      </c>
      <c r="F160" s="28">
        <f>(D160-C160)/E160</f>
        <v>74.999999999999972</v>
      </c>
      <c r="G160" s="18"/>
      <c r="H160" s="18"/>
      <c r="I160" s="19">
        <f>E160*50/C160</f>
        <v>0.02</v>
      </c>
      <c r="J160" s="87"/>
    </row>
    <row r="161" spans="1:16">
      <c r="A161" s="101"/>
      <c r="B161" s="81">
        <f>B160+7</f>
        <v>43828</v>
      </c>
      <c r="C161" s="20">
        <f>D160+G160-H160</f>
        <v>12660.234303855021</v>
      </c>
      <c r="D161" s="17">
        <f>C161+(C161*0.03)</f>
        <v>13040.041332970672</v>
      </c>
      <c r="E161" s="17">
        <f>C161/2500</f>
        <v>5.0640937215420081</v>
      </c>
      <c r="F161" s="28">
        <f>(D161-C161)/E161</f>
        <v>75.000000000000071</v>
      </c>
      <c r="G161" s="18"/>
      <c r="H161" s="18"/>
      <c r="I161" s="19">
        <f>E161*50/C161</f>
        <v>0.02</v>
      </c>
      <c r="J161" s="87"/>
    </row>
    <row r="162" spans="1:16" ht="13.5" thickBot="1">
      <c r="A162" s="102"/>
      <c r="B162" s="81">
        <f>B161+7</f>
        <v>43835</v>
      </c>
      <c r="C162" s="20">
        <f>D161+G161-H161</f>
        <v>13040.041332970672</v>
      </c>
      <c r="D162" s="17">
        <f>C162+(C162*0.03)</f>
        <v>13431.242572959793</v>
      </c>
      <c r="E162" s="17">
        <f>C162/2500</f>
        <v>5.2160165331882684</v>
      </c>
      <c r="F162" s="28">
        <f>(D162-C162)/E162</f>
        <v>75.000000000000156</v>
      </c>
      <c r="G162" s="80"/>
      <c r="H162" s="80"/>
      <c r="I162" s="19">
        <f>E162*50/C162</f>
        <v>0.02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0">
        <v>33</v>
      </c>
      <c r="B164" s="81">
        <f>B162+7</f>
        <v>43842</v>
      </c>
      <c r="C164" s="20">
        <f>D162+G162-H162</f>
        <v>13431.242572959793</v>
      </c>
      <c r="D164" s="17">
        <f>C164+(C164*0.03)</f>
        <v>13834.179850148586</v>
      </c>
      <c r="E164" s="17">
        <f>C164/2500</f>
        <v>5.3724970291839167</v>
      </c>
      <c r="F164" s="28">
        <f>(D164-C164)/E164</f>
        <v>75.000000000000014</v>
      </c>
      <c r="G164" s="18"/>
      <c r="H164" s="18"/>
      <c r="I164" s="19">
        <f>E164*50/C164</f>
        <v>0.02</v>
      </c>
      <c r="J164" s="87"/>
    </row>
    <row r="165" spans="1:16">
      <c r="A165" s="101"/>
      <c r="B165" s="81">
        <f>B164+7</f>
        <v>43849</v>
      </c>
      <c r="C165" s="20">
        <f>D164+G164-H164</f>
        <v>13834.179850148586</v>
      </c>
      <c r="D165" s="17">
        <f>C165+(C165*0.03)</f>
        <v>14249.205245653044</v>
      </c>
      <c r="E165" s="17">
        <f>C165/2500</f>
        <v>5.5336719400594347</v>
      </c>
      <c r="F165" s="28">
        <f>(D165-C165)/E165</f>
        <v>74.999999999999943</v>
      </c>
      <c r="G165" s="18"/>
      <c r="H165" s="18"/>
      <c r="I165" s="19">
        <f>E165*50/C165</f>
        <v>0.02</v>
      </c>
      <c r="J165" s="87"/>
      <c r="K165" s="31"/>
      <c r="L165" s="31"/>
    </row>
    <row r="166" spans="1:16">
      <c r="A166" s="101"/>
      <c r="B166" s="81">
        <f>B165+7</f>
        <v>43856</v>
      </c>
      <c r="C166" s="20">
        <f>D165+G165-H165</f>
        <v>14249.205245653044</v>
      </c>
      <c r="D166" s="17">
        <f>C166+(C166*0.03)</f>
        <v>14676.681403022634</v>
      </c>
      <c r="E166" s="17">
        <f>C166/2500</f>
        <v>5.6996820982612171</v>
      </c>
      <c r="F166" s="28">
        <f>(D166-C166)/E166</f>
        <v>74.999999999999858</v>
      </c>
      <c r="G166" s="18"/>
      <c r="H166" s="18"/>
      <c r="I166" s="19">
        <f>E166*50/C166</f>
        <v>1.9999999999999997E-2</v>
      </c>
      <c r="J166" s="87"/>
      <c r="K166" s="31"/>
      <c r="L166" s="31"/>
    </row>
    <row r="167" spans="1:16" ht="13.5" thickBot="1">
      <c r="A167" s="102"/>
      <c r="B167" s="81">
        <f>B166+7</f>
        <v>43863</v>
      </c>
      <c r="C167" s="20">
        <f>D166+G166-H166</f>
        <v>14676.681403022634</v>
      </c>
      <c r="D167" s="17">
        <f>C167+(C167*0.03)</f>
        <v>15116.981845113312</v>
      </c>
      <c r="E167" s="17">
        <f>C167/2500</f>
        <v>5.8706725612090533</v>
      </c>
      <c r="F167" s="28">
        <f>(D167-C167)/E167</f>
        <v>74.999999999999858</v>
      </c>
      <c r="G167" s="80"/>
      <c r="H167" s="80">
        <f>(D167-C154)*0.35</f>
        <v>1579.9822253979355</v>
      </c>
      <c r="I167" s="19">
        <f>E167*50/C167</f>
        <v>1.9999999999999997E-2</v>
      </c>
      <c r="J167" s="87"/>
      <c r="K167" s="103" t="s">
        <v>46</v>
      </c>
      <c r="L167" s="104"/>
      <c r="M167" s="104"/>
      <c r="N167" s="104"/>
      <c r="O167" s="104"/>
      <c r="P167" s="104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0">
        <v>34</v>
      </c>
      <c r="B169" s="81">
        <f>B167+7</f>
        <v>43870</v>
      </c>
      <c r="C169" s="20">
        <f>D167+G167-H167</f>
        <v>13536.999619715378</v>
      </c>
      <c r="D169" s="17">
        <f>C169+(C169*0.03)</f>
        <v>13943.109608306839</v>
      </c>
      <c r="E169" s="17">
        <f>C169/2500</f>
        <v>5.414799847886151</v>
      </c>
      <c r="F169" s="28">
        <f>(D169-C169)/E169</f>
        <v>74.999999999999929</v>
      </c>
      <c r="G169" s="18"/>
      <c r="H169" s="18"/>
      <c r="I169" s="19">
        <f>E169*50/C169</f>
        <v>1.9999999999999997E-2</v>
      </c>
      <c r="J169" s="87"/>
    </row>
    <row r="170" spans="1:16">
      <c r="A170" s="101"/>
      <c r="B170" s="81">
        <f>B169+7</f>
        <v>43877</v>
      </c>
      <c r="C170" s="20">
        <f>D169+G169-H169</f>
        <v>13943.109608306839</v>
      </c>
      <c r="D170" s="17">
        <f>C170+(C170*0.03)</f>
        <v>14361.402896556045</v>
      </c>
      <c r="E170" s="17">
        <f>C170/2500</f>
        <v>5.5772438433227354</v>
      </c>
      <c r="F170" s="28">
        <f>(D170-C170)/E170</f>
        <v>75.000000000000142</v>
      </c>
      <c r="G170" s="18"/>
      <c r="H170" s="18"/>
      <c r="I170" s="19">
        <f>E170*50/C170</f>
        <v>0.02</v>
      </c>
      <c r="J170" s="87"/>
    </row>
    <row r="171" spans="1:16">
      <c r="A171" s="101"/>
      <c r="B171" s="81">
        <f>B170+7</f>
        <v>43884</v>
      </c>
      <c r="C171" s="20">
        <f>D170+G170-H170</f>
        <v>14361.402896556045</v>
      </c>
      <c r="D171" s="17">
        <f>C171+(C171*0.03)</f>
        <v>14792.244983452725</v>
      </c>
      <c r="E171" s="17">
        <f>C171/2500</f>
        <v>5.7445611586224175</v>
      </c>
      <c r="F171" s="28">
        <f>(D171-C171)/E171</f>
        <v>74.999999999999858</v>
      </c>
      <c r="G171" s="18"/>
      <c r="H171" s="18"/>
      <c r="I171" s="19">
        <f>E171*50/C171</f>
        <v>1.9999999999999997E-2</v>
      </c>
      <c r="J171" s="87"/>
    </row>
    <row r="172" spans="1:16" ht="13.5" thickBot="1">
      <c r="A172" s="102"/>
      <c r="B172" s="81">
        <f>B171+7</f>
        <v>43891</v>
      </c>
      <c r="C172" s="20">
        <f>D171+G171-H171</f>
        <v>14792.244983452725</v>
      </c>
      <c r="D172" s="17">
        <f>C172+(C172*0.03)</f>
        <v>15236.012332956307</v>
      </c>
      <c r="E172" s="17">
        <f>C172/2500</f>
        <v>5.9168979933810899</v>
      </c>
      <c r="F172" s="28">
        <f>(D172-C172)/E172</f>
        <v>74.999999999999957</v>
      </c>
      <c r="G172" s="80"/>
      <c r="H172" s="80"/>
      <c r="I172" s="19">
        <f>E172*50/C172</f>
        <v>0.02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0">
        <v>35</v>
      </c>
      <c r="B174" s="81">
        <f>B172+7</f>
        <v>43898</v>
      </c>
      <c r="C174" s="20">
        <f>D172+G172-H172</f>
        <v>15236.012332956307</v>
      </c>
      <c r="D174" s="17">
        <f>C174+(C174*0.03)</f>
        <v>15693.092702944996</v>
      </c>
      <c r="E174" s="17">
        <f>C174/2500</f>
        <v>6.0944049331825223</v>
      </c>
      <c r="F174" s="28">
        <f>(D174-C174)/E174</f>
        <v>75</v>
      </c>
      <c r="G174" s="18"/>
      <c r="H174" s="18"/>
      <c r="I174" s="19">
        <f>E174*50/C174</f>
        <v>0.02</v>
      </c>
      <c r="J174" s="87"/>
    </row>
    <row r="175" spans="1:16">
      <c r="A175" s="101"/>
      <c r="B175" s="81">
        <f>B174+7</f>
        <v>43905</v>
      </c>
      <c r="C175" s="20">
        <f>D174+G174-H174</f>
        <v>15693.092702944996</v>
      </c>
      <c r="D175" s="17">
        <f>C175+(C175*0.03)</f>
        <v>16163.885484033346</v>
      </c>
      <c r="E175" s="17">
        <f>C175/2500</f>
        <v>6.2772370811779981</v>
      </c>
      <c r="F175" s="28">
        <f>(D175-C175)/E175</f>
        <v>75.000000000000057</v>
      </c>
      <c r="G175" s="18"/>
      <c r="H175" s="18"/>
      <c r="I175" s="19">
        <f>E175*50/C175</f>
        <v>1.9999999999999997E-2</v>
      </c>
      <c r="J175" s="87"/>
    </row>
    <row r="176" spans="1:16">
      <c r="A176" s="101"/>
      <c r="B176" s="81">
        <f>B175+7</f>
        <v>43912</v>
      </c>
      <c r="C176" s="20">
        <f>D175+G175-H175</f>
        <v>16163.885484033346</v>
      </c>
      <c r="D176" s="17">
        <f>C176+(C176*0.03)</f>
        <v>16648.802048554346</v>
      </c>
      <c r="E176" s="17">
        <f>C176/2500</f>
        <v>6.4655541936133387</v>
      </c>
      <c r="F176" s="28">
        <f>(D176-C176)/E176</f>
        <v>74.999999999999872</v>
      </c>
      <c r="G176" s="18"/>
      <c r="H176" s="18"/>
      <c r="I176" s="19">
        <f>E176*50/C176</f>
        <v>0.02</v>
      </c>
      <c r="J176" s="87"/>
    </row>
    <row r="177" spans="1:16" ht="13.5" thickBot="1">
      <c r="A177" s="102"/>
      <c r="B177" s="81">
        <f>B176+7</f>
        <v>43919</v>
      </c>
      <c r="C177" s="20">
        <f>D176+G176-H176</f>
        <v>16648.802048554346</v>
      </c>
      <c r="D177" s="17">
        <f>C177+(C177*0.03)</f>
        <v>17148.266110010976</v>
      </c>
      <c r="E177" s="17">
        <f>C177/2500</f>
        <v>6.6595208194217381</v>
      </c>
      <c r="F177" s="28">
        <f>(D177-C177)/E177</f>
        <v>75.000000000000028</v>
      </c>
      <c r="G177" s="80"/>
      <c r="H177" s="80">
        <f>(D177-C169)*0.35</f>
        <v>1263.9432716034594</v>
      </c>
      <c r="I177" s="19">
        <f>E177*50/C177</f>
        <v>1.9999999999999997E-2</v>
      </c>
      <c r="J177" s="87"/>
      <c r="K177" s="103" t="s">
        <v>46</v>
      </c>
      <c r="L177" s="104"/>
      <c r="M177" s="104"/>
      <c r="N177" s="104"/>
      <c r="O177" s="104"/>
      <c r="P177" s="104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P178"/>
  <sheetViews>
    <sheetView topLeftCell="A20" workbookViewId="0">
      <selection activeCell="C31" sqref="C31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5"/>
      <c r="C1" s="106"/>
      <c r="D1" s="106"/>
      <c r="E1" s="106"/>
      <c r="F1" s="106"/>
      <c r="G1" s="106"/>
      <c r="H1" s="106"/>
      <c r="I1" s="106"/>
      <c r="J1" s="106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0">
        <v>1</v>
      </c>
      <c r="B4" s="81">
        <v>42904</v>
      </c>
      <c r="C4" s="20">
        <v>200</v>
      </c>
      <c r="D4" s="17">
        <f>C4+(C4*0)</f>
        <v>200</v>
      </c>
      <c r="E4" s="17">
        <f>C4/3250</f>
        <v>6.1538461538461542E-2</v>
      </c>
      <c r="F4" s="34">
        <f>(D4-C4)/E4</f>
        <v>0</v>
      </c>
      <c r="G4" s="18"/>
      <c r="H4" s="18"/>
      <c r="I4" s="19">
        <f>E4*50/C4</f>
        <v>1.5384615384615385E-2</v>
      </c>
      <c r="J4" s="89">
        <f>(D4-C4)/C4</f>
        <v>0</v>
      </c>
    </row>
    <row r="5" spans="1:16">
      <c r="A5" s="101"/>
      <c r="B5" s="81">
        <f>B4+7</f>
        <v>42911</v>
      </c>
      <c r="C5" s="20">
        <f>D4+G4-H4</f>
        <v>200</v>
      </c>
      <c r="D5" s="17">
        <f>C5+(C5*0.015)</f>
        <v>203</v>
      </c>
      <c r="E5" s="17">
        <f>C5/3250</f>
        <v>6.1538461538461542E-2</v>
      </c>
      <c r="F5" s="34">
        <f>(D5-C5)/E5</f>
        <v>48.75</v>
      </c>
      <c r="G5" s="18"/>
      <c r="H5" s="18"/>
      <c r="I5" s="19">
        <f>E5*50/C5</f>
        <v>1.5384615384615385E-2</v>
      </c>
      <c r="J5" s="89">
        <f>(D5-C4)/C4</f>
        <v>1.4999999999999999E-2</v>
      </c>
    </row>
    <row r="6" spans="1:16">
      <c r="A6" s="101"/>
      <c r="B6" s="81">
        <f>B5+7</f>
        <v>42918</v>
      </c>
      <c r="C6" s="20">
        <f>D5+G5-H5</f>
        <v>203</v>
      </c>
      <c r="D6" s="17">
        <f>C6+(C6*0.054)</f>
        <v>213.96199999999999</v>
      </c>
      <c r="E6" s="17">
        <f>C6/3250</f>
        <v>6.2461538461538464E-2</v>
      </c>
      <c r="F6" s="34">
        <f>(D6-C6)/E6</f>
        <v>175.49999999999983</v>
      </c>
      <c r="G6" s="18"/>
      <c r="H6" s="18"/>
      <c r="I6" s="19">
        <f>E6*50/C6</f>
        <v>1.5384615384615385E-2</v>
      </c>
      <c r="J6" s="89">
        <f>(D6-$C4)/$C4</f>
        <v>6.9809999999999942E-2</v>
      </c>
    </row>
    <row r="7" spans="1:16" ht="13.5" thickBot="1">
      <c r="A7" s="102"/>
      <c r="B7" s="81">
        <f>B6+7</f>
        <v>42925</v>
      </c>
      <c r="C7" s="20">
        <f>D6+G6-H6</f>
        <v>213.96199999999999</v>
      </c>
      <c r="D7" s="17">
        <f>C7+(C7*0.0483)</f>
        <v>224.2963646</v>
      </c>
      <c r="E7" s="17">
        <f>C7/3250</f>
        <v>6.5834461538461536E-2</v>
      </c>
      <c r="F7" s="34">
        <f>(D7-C7)/E7</f>
        <v>156.97500000000022</v>
      </c>
      <c r="G7" s="18"/>
      <c r="H7" s="18"/>
      <c r="I7" s="19">
        <f>E7*50/C7</f>
        <v>1.5384615384615385E-2</v>
      </c>
      <c r="J7" s="89">
        <f>(D7-$C4)/$C4</f>
        <v>0.12148182300000002</v>
      </c>
      <c r="K7" s="107"/>
      <c r="L7" s="108"/>
      <c r="M7" s="108"/>
      <c r="N7" s="108"/>
      <c r="O7" s="108"/>
      <c r="P7" s="108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0">
        <v>2</v>
      </c>
      <c r="B9" s="81">
        <f>B7+7</f>
        <v>42932</v>
      </c>
      <c r="C9" s="20">
        <f>D7+G7-H7</f>
        <v>224.2963646</v>
      </c>
      <c r="D9" s="17">
        <f>C9+(C9*-0.074)</f>
        <v>207.6984336196</v>
      </c>
      <c r="E9" s="17">
        <f>C9/3250</f>
        <v>6.9014266030769225E-2</v>
      </c>
      <c r="F9" s="37">
        <f>(D9-C9)/E9</f>
        <v>-240.50000000000014</v>
      </c>
      <c r="G9" s="18"/>
      <c r="H9" s="18"/>
      <c r="I9" s="19">
        <f>E9*50/C9</f>
        <v>1.5384615384615384E-2</v>
      </c>
      <c r="J9" s="89">
        <f>(D9-$C4)/$C4</f>
        <v>3.8492168097999976E-2</v>
      </c>
    </row>
    <row r="10" spans="1:16">
      <c r="A10" s="101"/>
      <c r="B10" s="81">
        <f>B9+7</f>
        <v>42939</v>
      </c>
      <c r="C10" s="20">
        <f>D9+G9-H9</f>
        <v>207.6984336196</v>
      </c>
      <c r="D10" s="17">
        <f>C10+(C10*0.0427)</f>
        <v>216.56715673515691</v>
      </c>
      <c r="E10" s="17">
        <f>C10/3250</f>
        <v>6.3907210344492302E-2</v>
      </c>
      <c r="F10" s="34">
        <f>(D10-C10)/E10</f>
        <v>138.77499999999998</v>
      </c>
      <c r="G10" s="18"/>
      <c r="H10" s="18"/>
      <c r="I10" s="19">
        <f>E10*50/C10</f>
        <v>1.5384615384615384E-2</v>
      </c>
      <c r="J10" s="89">
        <f>(D10-$C4)/$C4</f>
        <v>8.2835783675784563E-2</v>
      </c>
    </row>
    <row r="11" spans="1:16">
      <c r="A11" s="101"/>
      <c r="B11" s="81">
        <f>B10+7</f>
        <v>42946</v>
      </c>
      <c r="C11" s="20">
        <f>D10+G10-H10</f>
        <v>216.56715673515691</v>
      </c>
      <c r="D11" s="17">
        <f>C11+(C11*-0.0045)</f>
        <v>215.5926045298487</v>
      </c>
      <c r="E11" s="17">
        <f>C11/3250</f>
        <v>6.663604822620213E-2</v>
      </c>
      <c r="F11" s="37">
        <f>(D11-C11)/E11</f>
        <v>-14.625000000000119</v>
      </c>
      <c r="G11" s="18"/>
      <c r="H11" s="18"/>
      <c r="I11" s="19">
        <f>E11*50/C11</f>
        <v>1.5384615384615385E-2</v>
      </c>
      <c r="J11" s="89">
        <f>(D11-$C4)/$C4</f>
        <v>7.7963022649243499E-2</v>
      </c>
    </row>
    <row r="12" spans="1:16" ht="13.5" thickBot="1">
      <c r="A12" s="102"/>
      <c r="B12" s="81">
        <f>B11+7</f>
        <v>42953</v>
      </c>
      <c r="C12" s="20">
        <f>D11+G11-H11</f>
        <v>215.5926045298487</v>
      </c>
      <c r="D12" s="17">
        <f>C12+(C12*-0.0326)</f>
        <v>208.56428562217565</v>
      </c>
      <c r="E12" s="17">
        <f>C12/3250</f>
        <v>6.6336186009184214E-2</v>
      </c>
      <c r="F12" s="37">
        <f>(D12-C12)/E12</f>
        <v>-105.94999999999979</v>
      </c>
      <c r="G12" s="18"/>
      <c r="H12" s="18"/>
      <c r="I12" s="19">
        <f>E12*50/C12</f>
        <v>1.5384615384615384E-2</v>
      </c>
      <c r="J12" s="89">
        <f>(D12-$C4)/$C4</f>
        <v>4.2821428110878232E-2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0">
        <v>3</v>
      </c>
      <c r="B14" s="81">
        <f>B12+7</f>
        <v>42960</v>
      </c>
      <c r="C14" s="20">
        <f>D12+G12-H12</f>
        <v>208.56428562217565</v>
      </c>
      <c r="D14" s="17">
        <f>C14+(C14*-0.02)</f>
        <v>204.39299990973214</v>
      </c>
      <c r="E14" s="17">
        <f>C14/3250</f>
        <v>6.4173626345284812E-2</v>
      </c>
      <c r="F14" s="37">
        <f>(D14-C14)/E14</f>
        <v>-64.999999999999901</v>
      </c>
      <c r="G14" s="18"/>
      <c r="H14" s="18"/>
      <c r="I14" s="19">
        <f>E14*50/C14</f>
        <v>1.5384615384615384E-2</v>
      </c>
      <c r="J14" s="89">
        <f>(D14-$C4)/$C4</f>
        <v>2.1964999548660699E-2</v>
      </c>
    </row>
    <row r="15" spans="1:16">
      <c r="A15" s="101"/>
      <c r="B15" s="81">
        <f>B14+7</f>
        <v>42967</v>
      </c>
      <c r="C15" s="20">
        <f>D14+G14-H14</f>
        <v>204.39299990973214</v>
      </c>
      <c r="D15" s="17">
        <f>C15+(C15*0.0596)</f>
        <v>216.57482270435219</v>
      </c>
      <c r="E15" s="17">
        <f>C15/3250</f>
        <v>6.2890153818379119E-2</v>
      </c>
      <c r="F15" s="34">
        <f>(D15-C15)/E15</f>
        <v>193.70000000000019</v>
      </c>
      <c r="G15" s="18"/>
      <c r="H15" s="18"/>
      <c r="I15" s="19">
        <f>E15*50/C15</f>
        <v>1.5384615384615384E-2</v>
      </c>
      <c r="J15" s="89">
        <f>(D15-$C4)/$C4</f>
        <v>8.2874113521760939E-2</v>
      </c>
    </row>
    <row r="16" spans="1:16">
      <c r="A16" s="101"/>
      <c r="B16" s="81">
        <f>B15+7</f>
        <v>42974</v>
      </c>
      <c r="C16" s="20">
        <f>D15+G15-H15</f>
        <v>216.57482270435219</v>
      </c>
      <c r="D16" s="17">
        <f>C16+(C16*-0.0884)</f>
        <v>197.42960837728745</v>
      </c>
      <c r="E16" s="17">
        <f>C16/3250</f>
        <v>6.6638406985954524E-2</v>
      </c>
      <c r="F16" s="37">
        <f>(D16-C16)/E16</f>
        <v>-287.3</v>
      </c>
      <c r="G16" s="18"/>
      <c r="H16" s="18"/>
      <c r="I16" s="19">
        <f>E16*50/C16</f>
        <v>1.5384615384615385E-2</v>
      </c>
      <c r="J16" s="92">
        <f>(D16-$C4)/$C4</f>
        <v>-1.2851958113562744E-2</v>
      </c>
    </row>
    <row r="17" spans="1:16" ht="13.5" thickBot="1">
      <c r="A17" s="102"/>
      <c r="B17" s="81">
        <f>B16+7</f>
        <v>42981</v>
      </c>
      <c r="C17" s="20">
        <f>D16+G16-H16</f>
        <v>197.42960837728745</v>
      </c>
      <c r="D17" s="17">
        <f>C17+(C17*-0.0583)</f>
        <v>185.91946220889159</v>
      </c>
      <c r="E17" s="17">
        <f>C17/5500</f>
        <v>3.5896292432234085E-2</v>
      </c>
      <c r="F17" s="37">
        <f>(D17-C17)/E17</f>
        <v>-320.65000000000009</v>
      </c>
      <c r="G17" s="18"/>
      <c r="H17" s="80">
        <f>(D17-C4)*0.3</f>
        <v>-4.2241613373325233</v>
      </c>
      <c r="I17" s="19">
        <f>E17*50/C17</f>
        <v>9.0909090909090922E-3</v>
      </c>
      <c r="J17" s="92">
        <f>(D17-C19)/$C4</f>
        <v>-2.112080668666266E-2</v>
      </c>
      <c r="K17" s="103" t="s">
        <v>45</v>
      </c>
      <c r="L17" s="104"/>
      <c r="M17" s="104"/>
      <c r="N17" s="104"/>
      <c r="O17" s="104"/>
      <c r="P17" s="104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0">
        <v>4</v>
      </c>
      <c r="B19" s="81">
        <f>B17+7</f>
        <v>42988</v>
      </c>
      <c r="C19" s="20">
        <f>D17+G17-H17</f>
        <v>190.14362354622412</v>
      </c>
      <c r="D19" s="17">
        <f>C19+(C19*0.1119)</f>
        <v>211.42069502104658</v>
      </c>
      <c r="E19" s="17">
        <f>C19/5500</f>
        <v>3.4571567917495293E-2</v>
      </c>
      <c r="F19" s="34">
        <f>(D19-C19)/E19</f>
        <v>615.44999999999959</v>
      </c>
      <c r="G19" s="18"/>
      <c r="H19" s="18"/>
      <c r="I19" s="19">
        <f>E19*50/C19</f>
        <v>9.0909090909090905E-3</v>
      </c>
      <c r="J19" s="89">
        <f>(D19-$C4)/$C4</f>
        <v>5.710347510523292E-2</v>
      </c>
    </row>
    <row r="20" spans="1:16">
      <c r="A20" s="101"/>
      <c r="B20" s="81">
        <f>B19+7</f>
        <v>42995</v>
      </c>
      <c r="C20" s="20">
        <f>D19+G19-H19</f>
        <v>211.42069502104658</v>
      </c>
      <c r="D20" s="17">
        <f>C20+(C20*-0.073)</f>
        <v>195.98698428451019</v>
      </c>
      <c r="E20" s="17">
        <f>C20/5500</f>
        <v>3.8440126367463016E-2</v>
      </c>
      <c r="F20" s="37">
        <f>(D20-C20)/E20</f>
        <v>-401.49999999999989</v>
      </c>
      <c r="G20" s="18"/>
      <c r="H20" s="18"/>
      <c r="I20" s="19">
        <f>E20*50/C20</f>
        <v>9.0909090909090905E-3</v>
      </c>
      <c r="J20" s="92">
        <f>(D20-$C4)/$C4</f>
        <v>-2.0065078577449071E-2</v>
      </c>
    </row>
    <row r="21" spans="1:16">
      <c r="A21" s="101"/>
      <c r="B21" s="81">
        <f>B20+7</f>
        <v>43002</v>
      </c>
      <c r="C21" s="20">
        <f>D20+G20-H20</f>
        <v>195.98698428451019</v>
      </c>
      <c r="D21" s="17">
        <f>C21+(C21*-0.0103)</f>
        <v>193.96831834637973</v>
      </c>
      <c r="E21" s="17">
        <f>C21/5500</f>
        <v>3.5633997142638214E-2</v>
      </c>
      <c r="F21" s="37">
        <f>(D21-C21)/E21</f>
        <v>-56.64999999999997</v>
      </c>
      <c r="G21" s="18"/>
      <c r="H21" s="18"/>
      <c r="I21" s="19">
        <f>E21*50/C21</f>
        <v>9.0909090909090905E-3</v>
      </c>
      <c r="J21" s="92">
        <f>(D21-$C4)/$C4</f>
        <v>-3.0158408268101341E-2</v>
      </c>
    </row>
    <row r="22" spans="1:16" ht="13.5" thickBot="1">
      <c r="A22" s="102"/>
      <c r="B22" s="81">
        <f>B21+7</f>
        <v>43009</v>
      </c>
      <c r="C22" s="20">
        <f>D21+G21-H21</f>
        <v>193.96831834637973</v>
      </c>
      <c r="D22" s="17">
        <f>C22+(C22*-0.0544)</f>
        <v>183.41644182833667</v>
      </c>
      <c r="E22" s="17">
        <f>C22/5500</f>
        <v>3.526696697206904E-2</v>
      </c>
      <c r="F22" s="37">
        <f>(D22-C22)/E22</f>
        <v>-299.20000000000005</v>
      </c>
      <c r="G22" s="18"/>
      <c r="H22" s="18"/>
      <c r="I22" s="19">
        <f>E22*50/C22</f>
        <v>9.0909090909090905E-3</v>
      </c>
      <c r="J22" s="92">
        <f>(D22-$C4)/$C4</f>
        <v>-8.2917790858316631E-2</v>
      </c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0">
        <v>5</v>
      </c>
      <c r="B24" s="81">
        <f>B22+7</f>
        <v>43016</v>
      </c>
      <c r="C24" s="20">
        <f>D22+G22-H22</f>
        <v>183.41644182833667</v>
      </c>
      <c r="D24" s="17">
        <f>C24+(C24*-0.0579)</f>
        <v>172.79662984647598</v>
      </c>
      <c r="E24" s="17">
        <f>C24/3000</f>
        <v>6.113881394277889E-2</v>
      </c>
      <c r="F24" s="37">
        <f>(D24-C24)/E24</f>
        <v>-173.7</v>
      </c>
      <c r="G24" s="18"/>
      <c r="H24" s="18"/>
      <c r="I24" s="19">
        <f>E24*50/C24</f>
        <v>1.6666666666666666E-2</v>
      </c>
      <c r="J24" s="92">
        <f>(D24-$C4)/$C4</f>
        <v>-0.1360168507676201</v>
      </c>
    </row>
    <row r="25" spans="1:16">
      <c r="A25" s="101"/>
      <c r="B25" s="81">
        <f>B24+7</f>
        <v>43023</v>
      </c>
      <c r="C25" s="20">
        <f>D24+G24-H24</f>
        <v>172.79662984647598</v>
      </c>
      <c r="D25" s="17">
        <f>C25+(C25*0.0774)</f>
        <v>186.17108899659323</v>
      </c>
      <c r="E25" s="17">
        <f>C25/3000</f>
        <v>5.7598876615491991E-2</v>
      </c>
      <c r="F25" s="34">
        <f>(D25-C25)/E25</f>
        <v>232.2000000000001</v>
      </c>
      <c r="G25" s="18"/>
      <c r="H25" s="18"/>
      <c r="I25" s="19">
        <f>E25*50/C25</f>
        <v>1.6666666666666666E-2</v>
      </c>
      <c r="J25" s="92">
        <f>(D25-$C4)/$C4</f>
        <v>-6.9144555017033871E-2</v>
      </c>
    </row>
    <row r="26" spans="1:16">
      <c r="A26" s="101"/>
      <c r="B26" s="81">
        <f>B25+7</f>
        <v>43030</v>
      </c>
      <c r="C26" s="20">
        <f>D25+G25-H25</f>
        <v>186.17108899659323</v>
      </c>
      <c r="D26" s="17">
        <f>C26+(C26*0.0717)</f>
        <v>199.51955607764896</v>
      </c>
      <c r="E26" s="17">
        <f>C26/3000</f>
        <v>6.2057029665531074E-2</v>
      </c>
      <c r="F26" s="34">
        <f>(D26-C26)/E26</f>
        <v>215.09999999999994</v>
      </c>
      <c r="G26" s="18"/>
      <c r="H26" s="18"/>
      <c r="I26" s="19">
        <f>E26*50/C26</f>
        <v>1.6666666666666666E-2</v>
      </c>
      <c r="J26" s="92">
        <f>(D26-$C4)/$C4</f>
        <v>-2.4022196117552143E-3</v>
      </c>
    </row>
    <row r="27" spans="1:16" ht="13.5" thickBot="1">
      <c r="A27" s="102"/>
      <c r="B27" s="81">
        <f>B26+7</f>
        <v>43037</v>
      </c>
      <c r="C27" s="20">
        <f>D26+G26-H26</f>
        <v>199.51955607764896</v>
      </c>
      <c r="D27" s="17">
        <f>C27+(C27*0.09)</f>
        <v>217.47631612463738</v>
      </c>
      <c r="E27" s="17">
        <f>C27/3000</f>
        <v>6.6506518692549657E-2</v>
      </c>
      <c r="F27" s="34">
        <f>(D27-C27)/E27</f>
        <v>270.00000000000023</v>
      </c>
      <c r="G27" s="18"/>
      <c r="H27" s="18"/>
      <c r="I27" s="19">
        <f>E27*50/C27</f>
        <v>1.6666666666666666E-2</v>
      </c>
      <c r="J27" s="89">
        <f>(D27-$C4)/$C4</f>
        <v>8.7381580623186891E-2</v>
      </c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0">
        <v>6</v>
      </c>
      <c r="B29" s="81">
        <f>B27+7</f>
        <v>43044</v>
      </c>
      <c r="C29" s="20">
        <f>D27+G27-H27</f>
        <v>217.47631612463738</v>
      </c>
      <c r="D29" s="17">
        <f>C29+(C29*-0.0353)</f>
        <v>209.79940216543767</v>
      </c>
      <c r="E29" s="17">
        <f>C29/3000</f>
        <v>7.2492105374879129E-2</v>
      </c>
      <c r="F29" s="37">
        <f>(D29-C29)/E29</f>
        <v>-105.90000000000012</v>
      </c>
      <c r="G29" s="18"/>
      <c r="H29" s="18"/>
      <c r="I29" s="19">
        <f>E29*50/C29</f>
        <v>1.6666666666666666E-2</v>
      </c>
      <c r="J29" s="89">
        <f>(D29-$C4)/$C4</f>
        <v>4.8997010827188346E-2</v>
      </c>
    </row>
    <row r="30" spans="1:16">
      <c r="A30" s="101"/>
      <c r="B30" s="81">
        <f>B29+7</f>
        <v>43051</v>
      </c>
      <c r="C30" s="20">
        <f>D29+G29-H29</f>
        <v>209.79940216543767</v>
      </c>
      <c r="D30" s="17">
        <f>C30+(C30*-0.1562)</f>
        <v>177.02873554719631</v>
      </c>
      <c r="E30" s="17">
        <f>C30/3000</f>
        <v>6.9933134055145896E-2</v>
      </c>
      <c r="F30" s="98">
        <f>(D30-C30)/E30</f>
        <v>-468.59999999999997</v>
      </c>
      <c r="G30" s="18"/>
      <c r="H30" s="18"/>
      <c r="I30" s="19">
        <f>E30*50/C30</f>
        <v>1.6666666666666666E-2</v>
      </c>
      <c r="J30" s="96">
        <f>(D30-$C4)/$C4</f>
        <v>-0.11485632226401847</v>
      </c>
    </row>
    <row r="31" spans="1:16" ht="14.5">
      <c r="A31" s="101"/>
      <c r="B31" s="81">
        <f>B30+7</f>
        <v>43058</v>
      </c>
      <c r="C31" s="32">
        <f>D30+G30-H30</f>
        <v>177.02873554719631</v>
      </c>
      <c r="D31" s="17">
        <f>C31+(C31*0.03)</f>
        <v>182.3395976136122</v>
      </c>
      <c r="E31" s="17">
        <f>C31/2500</f>
        <v>7.0811494218878529E-2</v>
      </c>
      <c r="F31" s="28">
        <f>(D31-C31)/E31</f>
        <v>75.000000000000057</v>
      </c>
      <c r="G31" s="18"/>
      <c r="H31" s="18"/>
      <c r="I31" s="19">
        <f>E31*50/C31</f>
        <v>0.02</v>
      </c>
      <c r="J31" s="87"/>
    </row>
    <row r="32" spans="1:16" ht="13.5" thickBot="1">
      <c r="A32" s="102"/>
      <c r="B32" s="81">
        <f>B31+7</f>
        <v>43065</v>
      </c>
      <c r="C32" s="20">
        <f>D31+G31-H31</f>
        <v>182.3395976136122</v>
      </c>
      <c r="D32" s="17">
        <f>C32+(C32*0.03)</f>
        <v>187.80978554202056</v>
      </c>
      <c r="E32" s="17">
        <f>C32/2500</f>
        <v>7.2935839045444886E-2</v>
      </c>
      <c r="F32" s="28">
        <f>(D32-C32)/E32</f>
        <v>74.999999999999972</v>
      </c>
      <c r="G32" s="18"/>
      <c r="H32" s="80">
        <f>(D32-C19)*0.35</f>
        <v>-0.81684330147124484</v>
      </c>
      <c r="I32" s="19">
        <f>E32*50/C32</f>
        <v>2.0000000000000004E-2</v>
      </c>
      <c r="J32" s="87"/>
      <c r="K32" s="103" t="s">
        <v>46</v>
      </c>
      <c r="L32" s="104"/>
      <c r="M32" s="104"/>
      <c r="N32" s="104"/>
      <c r="O32" s="104"/>
      <c r="P32" s="104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0">
        <v>7</v>
      </c>
      <c r="B34" s="81">
        <f>B32+7</f>
        <v>43072</v>
      </c>
      <c r="C34" s="20">
        <f>D32+G32-H32</f>
        <v>188.6266288434918</v>
      </c>
      <c r="D34" s="17">
        <f>C34+(C34*0.03)</f>
        <v>194.28542770879656</v>
      </c>
      <c r="E34" s="17">
        <f>C34/2500</f>
        <v>7.5450651537396718E-2</v>
      </c>
      <c r="F34" s="28">
        <f>(D34-C34)/E34</f>
        <v>75.000000000000085</v>
      </c>
      <c r="G34" s="18"/>
      <c r="H34" s="18"/>
      <c r="I34" s="19">
        <f>E34*50/C34</f>
        <v>0.02</v>
      </c>
      <c r="J34" s="87"/>
    </row>
    <row r="35" spans="1:16">
      <c r="A35" s="101"/>
      <c r="B35" s="81">
        <f>B34+7</f>
        <v>43079</v>
      </c>
      <c r="C35" s="20">
        <f>D34+G34-H34</f>
        <v>194.28542770879656</v>
      </c>
      <c r="D35" s="17">
        <f>C35+(C35*0.03)</f>
        <v>200.11399054006046</v>
      </c>
      <c r="E35" s="17">
        <f>C35/2500</f>
        <v>7.7714171083518621E-2</v>
      </c>
      <c r="F35" s="28">
        <f>(D35-C35)/E35</f>
        <v>74.999999999999972</v>
      </c>
      <c r="G35" s="18"/>
      <c r="H35" s="18"/>
      <c r="I35" s="19">
        <f>E35*50/C35</f>
        <v>0.02</v>
      </c>
      <c r="J35" s="87"/>
    </row>
    <row r="36" spans="1:16">
      <c r="A36" s="101"/>
      <c r="B36" s="81">
        <f>B35+7</f>
        <v>43086</v>
      </c>
      <c r="C36" s="20">
        <f>D35+G35-H35</f>
        <v>200.11399054006046</v>
      </c>
      <c r="D36" s="17">
        <f>C36+(C36*0.03)</f>
        <v>206.11741025626227</v>
      </c>
      <c r="E36" s="17">
        <f>C36/2500</f>
        <v>8.0045596216024181E-2</v>
      </c>
      <c r="F36" s="28">
        <f>(D36-C36)/E36</f>
        <v>75.000000000000071</v>
      </c>
      <c r="G36" s="18"/>
      <c r="H36" s="18"/>
      <c r="I36" s="19">
        <f>E36*50/C36</f>
        <v>0.02</v>
      </c>
      <c r="J36" s="87"/>
    </row>
    <row r="37" spans="1:16" ht="13.5" thickBot="1">
      <c r="A37" s="102"/>
      <c r="B37" s="81">
        <f>B36+7</f>
        <v>43093</v>
      </c>
      <c r="C37" s="20">
        <f>D36+G36-H36</f>
        <v>206.11741025626227</v>
      </c>
      <c r="D37" s="17">
        <f>C37+(C37*0.03)</f>
        <v>212.30093256395014</v>
      </c>
      <c r="E37" s="17">
        <f>C37/2500</f>
        <v>8.2446964102504905E-2</v>
      </c>
      <c r="F37" s="28">
        <f>(D37-C37)/E37</f>
        <v>74.999999999999986</v>
      </c>
      <c r="G37" s="80"/>
      <c r="H37" s="80"/>
      <c r="I37" s="19">
        <f>E37*50/C37</f>
        <v>0.02</v>
      </c>
      <c r="J37" s="87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0">
        <v>8</v>
      </c>
      <c r="B39" s="81">
        <f>B37+7</f>
        <v>43100</v>
      </c>
      <c r="C39" s="20">
        <f>D37+G37-H37</f>
        <v>212.30093256395014</v>
      </c>
      <c r="D39" s="17">
        <f>C39+(C39*0.03)</f>
        <v>218.66996054086866</v>
      </c>
      <c r="E39" s="17">
        <f>C39/2500</f>
        <v>8.4920373025580059E-2</v>
      </c>
      <c r="F39" s="28">
        <f>(D39-C39)/E39</f>
        <v>75.000000000000142</v>
      </c>
      <c r="G39" s="18"/>
      <c r="H39" s="18"/>
      <c r="I39" s="19">
        <f>E39*50/C39</f>
        <v>0.02</v>
      </c>
      <c r="J39" s="87"/>
    </row>
    <row r="40" spans="1:16">
      <c r="A40" s="101"/>
      <c r="B40" s="81">
        <f>B39+7</f>
        <v>43107</v>
      </c>
      <c r="C40" s="20">
        <f>D39+G39-H39</f>
        <v>218.66996054086866</v>
      </c>
      <c r="D40" s="17">
        <f>C40+(C40*0.03)</f>
        <v>225.23005935709472</v>
      </c>
      <c r="E40" s="17">
        <f>C40/2500</f>
        <v>8.7467984216347466E-2</v>
      </c>
      <c r="F40" s="28">
        <f>(D40-C40)/E40</f>
        <v>74.999999999999986</v>
      </c>
      <c r="G40" s="18"/>
      <c r="H40" s="18"/>
      <c r="I40" s="19">
        <f>E40*50/C40</f>
        <v>0.02</v>
      </c>
      <c r="J40" s="87"/>
    </row>
    <row r="41" spans="1:16">
      <c r="A41" s="101"/>
      <c r="B41" s="81">
        <f>B40+7</f>
        <v>43114</v>
      </c>
      <c r="C41" s="20">
        <f>D40+G40-H40</f>
        <v>225.23005935709472</v>
      </c>
      <c r="D41" s="17">
        <f>C41+(C41*0.03)</f>
        <v>231.98696113780755</v>
      </c>
      <c r="E41" s="17">
        <f>C41/2500</f>
        <v>9.0092023742837882E-2</v>
      </c>
      <c r="F41" s="28">
        <f>(D41-C41)/E41</f>
        <v>74.999999999999957</v>
      </c>
      <c r="G41" s="18"/>
      <c r="H41" s="18"/>
      <c r="I41" s="19">
        <f>E41*50/C41</f>
        <v>0.02</v>
      </c>
      <c r="J41" s="87"/>
    </row>
    <row r="42" spans="1:16" ht="13.5" thickBot="1">
      <c r="A42" s="102"/>
      <c r="B42" s="81">
        <f>B41+7</f>
        <v>43121</v>
      </c>
      <c r="C42" s="20">
        <f>D41+G41-H41</f>
        <v>231.98696113780755</v>
      </c>
      <c r="D42" s="17">
        <f>C42+(C42*0.03)</f>
        <v>238.94656997194178</v>
      </c>
      <c r="E42" s="17">
        <f>C42/2500</f>
        <v>9.2794784455123028E-2</v>
      </c>
      <c r="F42" s="28">
        <f>(D42-C42)/E42</f>
        <v>75.000000000000028</v>
      </c>
      <c r="G42" s="80"/>
      <c r="H42" s="80"/>
      <c r="I42" s="19">
        <f>E42*50/C42</f>
        <v>2.0000000000000004E-2</v>
      </c>
      <c r="J42" s="87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0">
        <v>9</v>
      </c>
      <c r="B44" s="81">
        <f>B42+7</f>
        <v>43128</v>
      </c>
      <c r="C44" s="20">
        <f>D42+G42-H42</f>
        <v>238.94656997194178</v>
      </c>
      <c r="D44" s="17">
        <f>C44+(C44*0.03)</f>
        <v>246.11496707110004</v>
      </c>
      <c r="E44" s="17">
        <f>C44/2500</f>
        <v>9.5578627988776713E-2</v>
      </c>
      <c r="F44" s="28">
        <f>(D44-C44)/E44</f>
        <v>75.000000000000028</v>
      </c>
      <c r="G44" s="18"/>
      <c r="H44" s="18"/>
      <c r="I44" s="19">
        <f>E44*50/C44</f>
        <v>0.02</v>
      </c>
      <c r="J44" s="87"/>
    </row>
    <row r="45" spans="1:16">
      <c r="A45" s="101"/>
      <c r="B45" s="81">
        <f>B44+7</f>
        <v>43135</v>
      </c>
      <c r="C45" s="20">
        <f>D44+G44-H44</f>
        <v>246.11496707110004</v>
      </c>
      <c r="D45" s="17">
        <f>C45+(C45*0.03)</f>
        <v>253.49841608323305</v>
      </c>
      <c r="E45" s="17">
        <f>C45/2500</f>
        <v>9.844598682844001E-2</v>
      </c>
      <c r="F45" s="28">
        <f>(D45-C45)/E45</f>
        <v>75.000000000000128</v>
      </c>
      <c r="G45" s="18"/>
      <c r="H45" s="18"/>
      <c r="I45" s="19">
        <f>E45*50/C45</f>
        <v>0.02</v>
      </c>
      <c r="J45" s="87"/>
    </row>
    <row r="46" spans="1:16">
      <c r="A46" s="101"/>
      <c r="B46" s="81">
        <f>B45+7</f>
        <v>43142</v>
      </c>
      <c r="C46" s="20">
        <f>D45+G45-H45</f>
        <v>253.49841608323305</v>
      </c>
      <c r="D46" s="17">
        <f>C46+(C46*0.03)</f>
        <v>261.10336856573002</v>
      </c>
      <c r="E46" s="17">
        <f>C46/2500</f>
        <v>0.10139936643329323</v>
      </c>
      <c r="F46" s="28">
        <f>(D46-C46)/E46</f>
        <v>74.999999999999773</v>
      </c>
      <c r="G46" s="18"/>
      <c r="H46" s="18"/>
      <c r="I46" s="19">
        <f>E46*50/C46</f>
        <v>0.02</v>
      </c>
      <c r="J46" s="87"/>
    </row>
    <row r="47" spans="1:16" ht="13.5" thickBot="1">
      <c r="A47" s="102"/>
      <c r="B47" s="81">
        <f>B46+7</f>
        <v>43149</v>
      </c>
      <c r="C47" s="20">
        <f>D46+G46-H46</f>
        <v>261.10336856573002</v>
      </c>
      <c r="D47" s="17">
        <f>C47+(C47*0.03)</f>
        <v>268.93646962270191</v>
      </c>
      <c r="E47" s="17">
        <f>C47/2500</f>
        <v>0.10444134742629201</v>
      </c>
      <c r="F47" s="28">
        <f>(D47-C47)/E47</f>
        <v>74.999999999999844</v>
      </c>
      <c r="G47" s="80"/>
      <c r="H47" s="80">
        <f>(D47-C34)*0.35</f>
        <v>28.108444272723535</v>
      </c>
      <c r="I47" s="19">
        <f>E47*50/C47</f>
        <v>0.02</v>
      </c>
      <c r="J47" s="87"/>
      <c r="K47" s="103" t="s">
        <v>46</v>
      </c>
      <c r="L47" s="104"/>
      <c r="M47" s="104"/>
      <c r="N47" s="104"/>
      <c r="O47" s="104"/>
      <c r="P47" s="104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0">
        <v>10</v>
      </c>
      <c r="B49" s="81">
        <f>B47+7</f>
        <v>43156</v>
      </c>
      <c r="C49" s="20">
        <f>D47+G47-H47</f>
        <v>240.82802534997836</v>
      </c>
      <c r="D49" s="17">
        <f>C49+(C49*0.03)</f>
        <v>248.05286611047771</v>
      </c>
      <c r="E49" s="17">
        <f>C49/2500</f>
        <v>9.6331210139991338E-2</v>
      </c>
      <c r="F49" s="28">
        <f>(D49-C49)/E49</f>
        <v>74.999999999999972</v>
      </c>
      <c r="G49" s="18"/>
      <c r="H49" s="18"/>
      <c r="I49" s="19">
        <f>E49*50/C49</f>
        <v>1.9999999999999997E-2</v>
      </c>
      <c r="J49" s="87"/>
    </row>
    <row r="50" spans="1:16">
      <c r="A50" s="101"/>
      <c r="B50" s="81">
        <f>B49+7</f>
        <v>43163</v>
      </c>
      <c r="C50" s="20">
        <f>D49+G49-H49</f>
        <v>248.05286611047771</v>
      </c>
      <c r="D50" s="17">
        <f>C50+(C50*0.03)</f>
        <v>255.49445209379203</v>
      </c>
      <c r="E50" s="17">
        <f>C50/2500</f>
        <v>9.9221146444191083E-2</v>
      </c>
      <c r="F50" s="28">
        <f>(D50-C50)/E50</f>
        <v>74.999999999999943</v>
      </c>
      <c r="G50" s="18"/>
      <c r="H50" s="18"/>
      <c r="I50" s="19">
        <f>E50*50/C50</f>
        <v>0.02</v>
      </c>
      <c r="J50" s="87"/>
    </row>
    <row r="51" spans="1:16">
      <c r="A51" s="101"/>
      <c r="B51" s="81">
        <f>B50+7</f>
        <v>43170</v>
      </c>
      <c r="C51" s="20">
        <f>D50+G50-H50</f>
        <v>255.49445209379203</v>
      </c>
      <c r="D51" s="17">
        <f>C51+(C51*0.03)</f>
        <v>263.15928565660579</v>
      </c>
      <c r="E51" s="17">
        <f>C51/2500</f>
        <v>0.10219778083751681</v>
      </c>
      <c r="F51" s="28">
        <f>(D51-C51)/E51</f>
        <v>74.999999999999943</v>
      </c>
      <c r="G51" s="18"/>
      <c r="H51" s="18"/>
      <c r="I51" s="19">
        <f>E51*50/C51</f>
        <v>0.02</v>
      </c>
      <c r="J51" s="87"/>
    </row>
    <row r="52" spans="1:16" ht="13.5" thickBot="1">
      <c r="A52" s="102"/>
      <c r="B52" s="81">
        <f>B51+7</f>
        <v>43177</v>
      </c>
      <c r="C52" s="20">
        <f>D51+G51-H51</f>
        <v>263.15928565660579</v>
      </c>
      <c r="D52" s="17">
        <f>C52+(C52*0.03)</f>
        <v>271.05406422630398</v>
      </c>
      <c r="E52" s="17">
        <f>C52/2500</f>
        <v>0.10526371426264232</v>
      </c>
      <c r="F52" s="28">
        <f>(D52-C52)/E52</f>
        <v>75.000000000000142</v>
      </c>
      <c r="G52" s="80"/>
      <c r="H52" s="80"/>
      <c r="I52" s="19">
        <f>E52*50/C52</f>
        <v>0.02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0">
        <v>11</v>
      </c>
      <c r="B54" s="81">
        <f>B52+7</f>
        <v>43184</v>
      </c>
      <c r="C54" s="20">
        <f>D52+G52-H52</f>
        <v>271.05406422630398</v>
      </c>
      <c r="D54" s="17">
        <f>C54+(C54*0.03)</f>
        <v>279.18568615309312</v>
      </c>
      <c r="E54" s="17">
        <f>C54/2500</f>
        <v>0.10842162569052159</v>
      </c>
      <c r="F54" s="28">
        <f>(D54-C54)/E54</f>
        <v>75.000000000000156</v>
      </c>
      <c r="G54" s="18"/>
      <c r="H54" s="18"/>
      <c r="I54" s="19">
        <f>E54*50/C54</f>
        <v>1.9999999999999997E-2</v>
      </c>
      <c r="J54" s="87"/>
    </row>
    <row r="55" spans="1:16">
      <c r="A55" s="101"/>
      <c r="B55" s="81">
        <f>B54+7</f>
        <v>43191</v>
      </c>
      <c r="C55" s="20">
        <f>D54+G54-H54</f>
        <v>279.18568615309312</v>
      </c>
      <c r="D55" s="17">
        <f>C55+(C55*0.03)</f>
        <v>287.56125673768588</v>
      </c>
      <c r="E55" s="17">
        <f>C55/2500</f>
        <v>0.11167427446123725</v>
      </c>
      <c r="F55" s="28">
        <f>(D55-C55)/E55</f>
        <v>74.999999999999744</v>
      </c>
      <c r="G55" s="18"/>
      <c r="H55" s="18"/>
      <c r="I55" s="19">
        <f>E55*50/C55</f>
        <v>0.02</v>
      </c>
      <c r="J55" s="87"/>
    </row>
    <row r="56" spans="1:16">
      <c r="A56" s="101"/>
      <c r="B56" s="81">
        <f>B55+7</f>
        <v>43198</v>
      </c>
      <c r="C56" s="20">
        <f>D55+G55-H55</f>
        <v>287.56125673768588</v>
      </c>
      <c r="D56" s="17">
        <f>C56+(C56*0.03)</f>
        <v>296.18809443981644</v>
      </c>
      <c r="E56" s="17">
        <f>C56/2500</f>
        <v>0.11502450269507435</v>
      </c>
      <c r="F56" s="28">
        <f>(D56-C56)/E56</f>
        <v>74.999999999999844</v>
      </c>
      <c r="G56" s="18"/>
      <c r="H56" s="18"/>
      <c r="I56" s="19">
        <f>E56*50/C56</f>
        <v>0.02</v>
      </c>
      <c r="J56" s="87"/>
    </row>
    <row r="57" spans="1:16" ht="13.5" thickBot="1">
      <c r="A57" s="102"/>
      <c r="B57" s="81">
        <f>B56+7</f>
        <v>43205</v>
      </c>
      <c r="C57" s="20">
        <f>D56+G56-H56</f>
        <v>296.18809443981644</v>
      </c>
      <c r="D57" s="17">
        <f>C57+(C57*0.03)</f>
        <v>305.07373727301092</v>
      </c>
      <c r="E57" s="17">
        <f>C57/2500</f>
        <v>0.11847523777592657</v>
      </c>
      <c r="F57" s="28">
        <f>(D57-C57)/E57</f>
        <v>74.999999999999901</v>
      </c>
      <c r="G57" s="80"/>
      <c r="H57" s="80"/>
      <c r="I57" s="19">
        <f>E57*50/C57</f>
        <v>0.02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0">
        <v>12</v>
      </c>
      <c r="B59" s="81">
        <f>B57+7</f>
        <v>43212</v>
      </c>
      <c r="C59" s="20">
        <f>D57+G57-H57</f>
        <v>305.07373727301092</v>
      </c>
      <c r="D59" s="17">
        <f>C59+(C59*0.03)</f>
        <v>314.22594939120125</v>
      </c>
      <c r="E59" s="17">
        <f>C59/2500</f>
        <v>0.12202949490920437</v>
      </c>
      <c r="F59" s="28">
        <f>(D59-C59)/E59</f>
        <v>75.000000000000057</v>
      </c>
      <c r="G59" s="18"/>
      <c r="H59" s="18"/>
      <c r="I59" s="19">
        <f>E59*50/C59</f>
        <v>0.02</v>
      </c>
      <c r="J59" s="87"/>
    </row>
    <row r="60" spans="1:16">
      <c r="A60" s="101"/>
      <c r="B60" s="81">
        <f>B59+7</f>
        <v>43219</v>
      </c>
      <c r="C60" s="20">
        <f>D59+G59-H59</f>
        <v>314.22594939120125</v>
      </c>
      <c r="D60" s="17">
        <f>C60+(C60*0.03)</f>
        <v>323.65272787293731</v>
      </c>
      <c r="E60" s="17">
        <f>C60/2500</f>
        <v>0.12569037975648051</v>
      </c>
      <c r="F60" s="28">
        <f>(D60-C60)/E60</f>
        <v>75.000000000000099</v>
      </c>
      <c r="G60" s="18"/>
      <c r="H60" s="18"/>
      <c r="I60" s="19">
        <f>E60*50/C60</f>
        <v>0.02</v>
      </c>
      <c r="J60" s="87"/>
    </row>
    <row r="61" spans="1:16">
      <c r="A61" s="101"/>
      <c r="B61" s="81">
        <f>B60+7</f>
        <v>43226</v>
      </c>
      <c r="C61" s="20">
        <f>D60+G60-H60</f>
        <v>323.65272787293731</v>
      </c>
      <c r="D61" s="17">
        <f>C61+(C61*0.03)</f>
        <v>333.36230970912544</v>
      </c>
      <c r="E61" s="17">
        <f>C61/2500</f>
        <v>0.12946109114917492</v>
      </c>
      <c r="F61" s="28">
        <f>(D61-C61)/E61</f>
        <v>75.000000000000128</v>
      </c>
      <c r="G61" s="18"/>
      <c r="H61" s="18"/>
      <c r="I61" s="19">
        <f>E61*50/C61</f>
        <v>0.02</v>
      </c>
      <c r="J61" s="87"/>
    </row>
    <row r="62" spans="1:16" ht="13.5" thickBot="1">
      <c r="A62" s="102"/>
      <c r="B62" s="81">
        <f>B61+7</f>
        <v>43233</v>
      </c>
      <c r="C62" s="20">
        <f>D61+G61-H61</f>
        <v>333.36230970912544</v>
      </c>
      <c r="D62" s="17">
        <f>C62+(C62*0.03)</f>
        <v>343.36317900039921</v>
      </c>
      <c r="E62" s="17">
        <f>C62/2500</f>
        <v>0.13334492388365018</v>
      </c>
      <c r="F62" s="28">
        <f>(D62-C62)/E62</f>
        <v>75.000000000000071</v>
      </c>
      <c r="G62" s="80"/>
      <c r="H62" s="80">
        <f>(D62-C49)*0.35</f>
        <v>35.887303777647297</v>
      </c>
      <c r="I62" s="19">
        <f>E62*50/C62</f>
        <v>2.0000000000000004E-2</v>
      </c>
      <c r="J62" s="87"/>
      <c r="K62" s="103" t="s">
        <v>46</v>
      </c>
      <c r="L62" s="104"/>
      <c r="M62" s="104"/>
      <c r="N62" s="104"/>
      <c r="O62" s="104"/>
      <c r="P62" s="104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0">
        <v>13</v>
      </c>
      <c r="B64" s="81">
        <f>B62+7</f>
        <v>43240</v>
      </c>
      <c r="C64" s="20">
        <f>D62+G62-H62</f>
        <v>307.47587522275194</v>
      </c>
      <c r="D64" s="17">
        <f>C64+(C64*0.03)</f>
        <v>316.70015147943451</v>
      </c>
      <c r="E64" s="17">
        <f>C64/2500</f>
        <v>0.12299035008910078</v>
      </c>
      <c r="F64" s="28">
        <f>(D64-C64)/E64</f>
        <v>75.000000000000114</v>
      </c>
      <c r="G64" s="17"/>
      <c r="H64" s="79"/>
      <c r="I64" s="19">
        <f>E64*50/C64</f>
        <v>0.02</v>
      </c>
      <c r="J64" s="87"/>
    </row>
    <row r="65" spans="1:16">
      <c r="A65" s="101"/>
      <c r="B65" s="81">
        <f>B64+7</f>
        <v>43247</v>
      </c>
      <c r="C65" s="20">
        <f>D64+G64-H64</f>
        <v>316.70015147943451</v>
      </c>
      <c r="D65" s="17">
        <f>C65+(C65*0.03)</f>
        <v>326.20115602381753</v>
      </c>
      <c r="E65" s="17">
        <f>C65/2500</f>
        <v>0.12668006059177381</v>
      </c>
      <c r="F65" s="28">
        <f>(D65-C65)/E65</f>
        <v>74.999999999999901</v>
      </c>
      <c r="G65" s="17"/>
      <c r="H65" s="79"/>
      <c r="I65" s="19">
        <f>E65*50/C65</f>
        <v>0.02</v>
      </c>
      <c r="J65" s="87"/>
    </row>
    <row r="66" spans="1:16">
      <c r="A66" s="101"/>
      <c r="B66" s="81">
        <f>B65+7</f>
        <v>43254</v>
      </c>
      <c r="C66" s="20">
        <f>D65+G65-H65</f>
        <v>326.20115602381753</v>
      </c>
      <c r="D66" s="17">
        <f>C66+(C66*0.03)</f>
        <v>335.98719070453205</v>
      </c>
      <c r="E66" s="17">
        <f>C66/2500</f>
        <v>0.13048046240952701</v>
      </c>
      <c r="F66" s="28">
        <f>(D66-C66)/E66</f>
        <v>74.999999999999972</v>
      </c>
      <c r="G66" s="17"/>
      <c r="H66" s="79"/>
      <c r="I66" s="19">
        <f>E66*50/C66</f>
        <v>0.02</v>
      </c>
      <c r="J66" s="87"/>
    </row>
    <row r="67" spans="1:16" ht="13.5" thickBot="1">
      <c r="A67" s="102"/>
      <c r="B67" s="81">
        <f>B66+7</f>
        <v>43261</v>
      </c>
      <c r="C67" s="20">
        <f>D66+G66-H66</f>
        <v>335.98719070453205</v>
      </c>
      <c r="D67" s="17">
        <f>C67+(C67*0.03)</f>
        <v>346.06680642566801</v>
      </c>
      <c r="E67" s="17">
        <f>C67/2500</f>
        <v>0.13439487628181282</v>
      </c>
      <c r="F67" s="28">
        <f>(D67-C67)/E67</f>
        <v>74.999999999999929</v>
      </c>
      <c r="G67" s="80"/>
      <c r="H67" s="80"/>
      <c r="I67" s="19">
        <f>E67*50/C67</f>
        <v>0.02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0">
        <v>14</v>
      </c>
      <c r="B69" s="81">
        <f>B67+7</f>
        <v>43268</v>
      </c>
      <c r="C69" s="20">
        <f>D67+G67-H67</f>
        <v>346.06680642566801</v>
      </c>
      <c r="D69" s="17">
        <f>C69+(C69*0.03)</f>
        <v>356.44881061843807</v>
      </c>
      <c r="E69" s="17">
        <f>C69/2500</f>
        <v>0.1384267225702672</v>
      </c>
      <c r="F69" s="28">
        <f>(D69-C69)/E69</f>
        <v>75.000000000000213</v>
      </c>
      <c r="G69" s="18"/>
      <c r="H69" s="18"/>
      <c r="I69" s="19">
        <f>E69*50/C69</f>
        <v>0.02</v>
      </c>
      <c r="J69" s="87"/>
    </row>
    <row r="70" spans="1:16">
      <c r="A70" s="101"/>
      <c r="B70" s="81">
        <f>B69+7</f>
        <v>43275</v>
      </c>
      <c r="C70" s="20">
        <f>D69+G69-H69</f>
        <v>356.44881061843807</v>
      </c>
      <c r="D70" s="17">
        <f>C70+(C70*0.03)</f>
        <v>367.14227493699121</v>
      </c>
      <c r="E70" s="17">
        <f>C70/2500</f>
        <v>0.14257952424737522</v>
      </c>
      <c r="F70" s="28">
        <f>(D70-C70)/E70</f>
        <v>74.999999999999986</v>
      </c>
      <c r="G70" s="18"/>
      <c r="H70" s="18"/>
      <c r="I70" s="19">
        <f>E70*50/C70</f>
        <v>1.9999999999999997E-2</v>
      </c>
      <c r="J70" s="87"/>
    </row>
    <row r="71" spans="1:16">
      <c r="A71" s="101"/>
      <c r="B71" s="81">
        <f>B70+7</f>
        <v>43282</v>
      </c>
      <c r="C71" s="20">
        <f>D70+G70-H70</f>
        <v>367.14227493699121</v>
      </c>
      <c r="D71" s="17">
        <f>C71+(C71*0.03)</f>
        <v>378.15654318510093</v>
      </c>
      <c r="E71" s="17">
        <f>C71/2500</f>
        <v>0.14685690997479647</v>
      </c>
      <c r="F71" s="28">
        <f>(D71-C71)/E71</f>
        <v>74.999999999999858</v>
      </c>
      <c r="G71" s="18"/>
      <c r="H71" s="18"/>
      <c r="I71" s="19">
        <f>E71*50/C71</f>
        <v>1.9999999999999997E-2</v>
      </c>
      <c r="J71" s="87"/>
    </row>
    <row r="72" spans="1:16" ht="13.5" thickBot="1">
      <c r="A72" s="102"/>
      <c r="B72" s="81">
        <f>B71+7</f>
        <v>43289</v>
      </c>
      <c r="C72" s="20">
        <f>D71+G71-H71</f>
        <v>378.15654318510093</v>
      </c>
      <c r="D72" s="17">
        <f>C72+(C72*0.03)</f>
        <v>389.50123948065396</v>
      </c>
      <c r="E72" s="17">
        <f>C72/2500</f>
        <v>0.15126261727404036</v>
      </c>
      <c r="F72" s="28">
        <f>(D72-C72)/E72</f>
        <v>75.000000000000057</v>
      </c>
      <c r="G72" s="80"/>
      <c r="H72" s="80"/>
      <c r="I72" s="19">
        <f>E72*50/C72</f>
        <v>0.02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0">
        <v>15</v>
      </c>
      <c r="B74" s="81">
        <f>B72+7</f>
        <v>43296</v>
      </c>
      <c r="C74" s="20">
        <f>D72+G72-H72</f>
        <v>389.50123948065396</v>
      </c>
      <c r="D74" s="17">
        <f>C74+(C74*0.03)</f>
        <v>401.18627666507359</v>
      </c>
      <c r="E74" s="17">
        <f>C74/2500</f>
        <v>0.15580049579226157</v>
      </c>
      <c r="F74" s="28">
        <f>(D74-C74)/E74</f>
        <v>75.000000000000057</v>
      </c>
      <c r="G74" s="18"/>
      <c r="H74" s="18"/>
      <c r="I74" s="19">
        <f>E74*50/C74</f>
        <v>1.9999999999999997E-2</v>
      </c>
      <c r="J74" s="87"/>
    </row>
    <row r="75" spans="1:16">
      <c r="A75" s="101"/>
      <c r="B75" s="81">
        <f>B74+7</f>
        <v>43303</v>
      </c>
      <c r="C75" s="20">
        <f>D74+G74-H74</f>
        <v>401.18627666507359</v>
      </c>
      <c r="D75" s="17">
        <f>C75+(C75*0.03)</f>
        <v>413.22186496502582</v>
      </c>
      <c r="E75" s="17">
        <f>C75/2500</f>
        <v>0.16047451066602944</v>
      </c>
      <c r="F75" s="28">
        <f>(D75-C75)/E75</f>
        <v>75.000000000000099</v>
      </c>
      <c r="G75" s="18"/>
      <c r="H75" s="18"/>
      <c r="I75" s="19">
        <f>E75*50/C75</f>
        <v>1.9999999999999997E-2</v>
      </c>
      <c r="J75" s="87"/>
    </row>
    <row r="76" spans="1:16">
      <c r="A76" s="101"/>
      <c r="B76" s="81">
        <f>B75+7</f>
        <v>43310</v>
      </c>
      <c r="C76" s="20">
        <f>D75+G75-H75</f>
        <v>413.22186496502582</v>
      </c>
      <c r="D76" s="17">
        <f>C76+(C76*0.03)</f>
        <v>425.61852091397657</v>
      </c>
      <c r="E76" s="17">
        <f>C76/2500</f>
        <v>0.16528874598601032</v>
      </c>
      <c r="F76" s="28">
        <f>(D76-C76)/E76</f>
        <v>74.999999999999872</v>
      </c>
      <c r="G76" s="18"/>
      <c r="H76" s="18"/>
      <c r="I76" s="19">
        <f>E76*50/C76</f>
        <v>0.02</v>
      </c>
      <c r="J76" s="87"/>
    </row>
    <row r="77" spans="1:16" ht="13.5" thickBot="1">
      <c r="A77" s="102"/>
      <c r="B77" s="81">
        <f>B76+7</f>
        <v>43317</v>
      </c>
      <c r="C77" s="20">
        <f>D76+G76-H76</f>
        <v>425.61852091397657</v>
      </c>
      <c r="D77" s="17">
        <f>C77+(C77*0.03)</f>
        <v>438.38707654139586</v>
      </c>
      <c r="E77" s="17">
        <f>C77/2500</f>
        <v>0.17024740836559063</v>
      </c>
      <c r="F77" s="28">
        <f>(D77-C77)/E77</f>
        <v>74.999999999999957</v>
      </c>
      <c r="G77" s="80"/>
      <c r="H77" s="80">
        <f>(D77-C64)*0.35</f>
        <v>45.818920461525366</v>
      </c>
      <c r="I77" s="19">
        <f>E77*50/C77</f>
        <v>1.9999999999999997E-2</v>
      </c>
      <c r="J77" s="87"/>
      <c r="K77" s="103" t="s">
        <v>46</v>
      </c>
      <c r="L77" s="104"/>
      <c r="M77" s="104"/>
      <c r="N77" s="104"/>
      <c r="O77" s="104"/>
      <c r="P77" s="104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0">
        <v>16</v>
      </c>
      <c r="B79" s="81">
        <f>B77+7</f>
        <v>43324</v>
      </c>
      <c r="C79" s="20">
        <f>D77+G77-H77</f>
        <v>392.5681560798705</v>
      </c>
      <c r="D79" s="17">
        <f>C79+(C79*0.03)</f>
        <v>404.34520076226664</v>
      </c>
      <c r="E79" s="17">
        <f>C79/2500</f>
        <v>0.1570272624319482</v>
      </c>
      <c r="F79" s="28">
        <f>(D79-C79)/E79</f>
        <v>75.000000000000142</v>
      </c>
      <c r="G79" s="18"/>
      <c r="H79" s="18"/>
      <c r="I79" s="19">
        <f>E79*50/C79</f>
        <v>0.02</v>
      </c>
      <c r="J79" s="87"/>
    </row>
    <row r="80" spans="1:16">
      <c r="A80" s="101"/>
      <c r="B80" s="81">
        <f>B79+7</f>
        <v>43331</v>
      </c>
      <c r="C80" s="20">
        <f>D79+G79-H79</f>
        <v>404.34520076226664</v>
      </c>
      <c r="D80" s="17">
        <f>C80+(C80*0.03)</f>
        <v>416.47555678513464</v>
      </c>
      <c r="E80" s="17">
        <f>C80/2500</f>
        <v>0.16173808030490666</v>
      </c>
      <c r="F80" s="28">
        <f>(D80-C80)/E80</f>
        <v>75</v>
      </c>
      <c r="G80" s="18"/>
      <c r="H80" s="18"/>
      <c r="I80" s="19">
        <f>E80*50/C80</f>
        <v>0.02</v>
      </c>
      <c r="J80" s="87"/>
    </row>
    <row r="81" spans="1:16">
      <c r="A81" s="101"/>
      <c r="B81" s="81">
        <f>B80+7</f>
        <v>43338</v>
      </c>
      <c r="C81" s="20">
        <f>D80+G80-H80</f>
        <v>416.47555678513464</v>
      </c>
      <c r="D81" s="17">
        <f>C81+(C81*0.03)</f>
        <v>428.96982348868869</v>
      </c>
      <c r="E81" s="17">
        <f>C81/2500</f>
        <v>0.16659022271405385</v>
      </c>
      <c r="F81" s="28">
        <f>(D81-C81)/E81</f>
        <v>75.000000000000043</v>
      </c>
      <c r="G81" s="18"/>
      <c r="H81" s="18"/>
      <c r="I81" s="19">
        <f>E81*50/C81</f>
        <v>1.9999999999999997E-2</v>
      </c>
      <c r="J81" s="87"/>
    </row>
    <row r="82" spans="1:16" ht="13.5" thickBot="1">
      <c r="A82" s="102"/>
      <c r="B82" s="81">
        <f>B81+7</f>
        <v>43345</v>
      </c>
      <c r="C82" s="20">
        <f>D81+G81-H81</f>
        <v>428.96982348868869</v>
      </c>
      <c r="D82" s="17">
        <f>C82+(C82*0.03)</f>
        <v>441.83891819334934</v>
      </c>
      <c r="E82" s="17">
        <f>C82/2500</f>
        <v>0.17158792939547549</v>
      </c>
      <c r="F82" s="28">
        <f>(D82-C82)/E82</f>
        <v>74.999999999999957</v>
      </c>
      <c r="G82" s="80"/>
      <c r="H82" s="80"/>
      <c r="I82" s="19">
        <f>E82*50/C82</f>
        <v>0.02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0">
        <v>17</v>
      </c>
      <c r="B84" s="81">
        <f>B82+7</f>
        <v>43352</v>
      </c>
      <c r="C84" s="20">
        <f>D82+G82-H82</f>
        <v>441.83891819334934</v>
      </c>
      <c r="D84" s="17">
        <f>C84+(C84*0.03)</f>
        <v>455.09408573914982</v>
      </c>
      <c r="E84" s="17">
        <f>C84/2500</f>
        <v>0.17673556727733974</v>
      </c>
      <c r="F84" s="28">
        <f>(D84-C84)/E84</f>
        <v>74.999999999999972</v>
      </c>
      <c r="G84" s="18"/>
      <c r="H84" s="18"/>
      <c r="I84" s="19">
        <f>E84*50/C84</f>
        <v>0.02</v>
      </c>
      <c r="J84" s="87"/>
    </row>
    <row r="85" spans="1:16">
      <c r="A85" s="101"/>
      <c r="B85" s="81">
        <f>B84+7</f>
        <v>43359</v>
      </c>
      <c r="C85" s="20">
        <f>D84+G84-H84</f>
        <v>455.09408573914982</v>
      </c>
      <c r="D85" s="17">
        <f>C85+(C85*0.03)</f>
        <v>468.74690831132432</v>
      </c>
      <c r="E85" s="17">
        <f>C85/2500</f>
        <v>0.18203763429565992</v>
      </c>
      <c r="F85" s="28">
        <f>(D85-C85)/E85</f>
        <v>75.000000000000028</v>
      </c>
      <c r="G85" s="18"/>
      <c r="H85" s="18"/>
      <c r="I85" s="19">
        <f>E85*50/C85</f>
        <v>0.02</v>
      </c>
      <c r="J85" s="87"/>
      <c r="K85" s="31"/>
      <c r="L85" s="31"/>
    </row>
    <row r="86" spans="1:16">
      <c r="A86" s="101"/>
      <c r="B86" s="81">
        <f>B85+7</f>
        <v>43366</v>
      </c>
      <c r="C86" s="20">
        <f>D85+G85-H85</f>
        <v>468.74690831132432</v>
      </c>
      <c r="D86" s="17">
        <f>C86+(C86*0.03)</f>
        <v>482.80931556066406</v>
      </c>
      <c r="E86" s="17">
        <f>C86/2500</f>
        <v>0.18749876332452972</v>
      </c>
      <c r="F86" s="28">
        <f>(D86-C86)/E86</f>
        <v>75.000000000000071</v>
      </c>
      <c r="G86" s="18"/>
      <c r="H86" s="18"/>
      <c r="I86" s="19">
        <f>E86*50/C86</f>
        <v>1.9999999999999997E-2</v>
      </c>
      <c r="J86" s="87"/>
      <c r="K86" s="31"/>
      <c r="L86" s="31"/>
    </row>
    <row r="87" spans="1:16" ht="13.5" thickBot="1">
      <c r="A87" s="102"/>
      <c r="B87" s="81">
        <f>B86+7</f>
        <v>43373</v>
      </c>
      <c r="C87" s="20">
        <f>D86+G86-H86</f>
        <v>482.80931556066406</v>
      </c>
      <c r="D87" s="17">
        <f>C87+(C87*0.03)</f>
        <v>497.293595027484</v>
      </c>
      <c r="E87" s="17">
        <f>C87/2500</f>
        <v>0.19312372622426563</v>
      </c>
      <c r="F87" s="28">
        <f>(D87-C87)/E87</f>
        <v>75.000000000000099</v>
      </c>
      <c r="G87" s="80"/>
      <c r="H87" s="80"/>
      <c r="I87" s="19">
        <f>E87*50/C87</f>
        <v>0.02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0">
        <v>18</v>
      </c>
      <c r="B89" s="81">
        <f>B87+7</f>
        <v>43380</v>
      </c>
      <c r="C89" s="20">
        <f>D87+G87-H87</f>
        <v>497.293595027484</v>
      </c>
      <c r="D89" s="17">
        <f>C89+(C89*0.03)</f>
        <v>512.21240287830847</v>
      </c>
      <c r="E89" s="17">
        <f>C89/2500</f>
        <v>0.1989174380109936</v>
      </c>
      <c r="F89" s="28">
        <f>(D89-C89)/E89</f>
        <v>74.999999999999716</v>
      </c>
      <c r="G89" s="18"/>
      <c r="H89" s="18"/>
      <c r="I89" s="19">
        <f>E89*50/C89</f>
        <v>0.02</v>
      </c>
      <c r="J89" s="87"/>
    </row>
    <row r="90" spans="1:16">
      <c r="A90" s="101"/>
      <c r="B90" s="81">
        <f>B89+7</f>
        <v>43387</v>
      </c>
      <c r="C90" s="20">
        <f>D89+G89-H89</f>
        <v>512.21240287830847</v>
      </c>
      <c r="D90" s="17">
        <f>C90+(C90*0.03)</f>
        <v>527.57877496465767</v>
      </c>
      <c r="E90" s="17">
        <f>C90/2500</f>
        <v>0.20488496115132337</v>
      </c>
      <c r="F90" s="28">
        <f>(D90-C90)/E90</f>
        <v>74.999999999999744</v>
      </c>
      <c r="G90" s="18"/>
      <c r="H90" s="18"/>
      <c r="I90" s="19">
        <f>E90*50/C90</f>
        <v>0.02</v>
      </c>
      <c r="J90" s="87"/>
    </row>
    <row r="91" spans="1:16">
      <c r="A91" s="101"/>
      <c r="B91" s="81">
        <f>B90+7</f>
        <v>43394</v>
      </c>
      <c r="C91" s="20">
        <f>D90+G90-H90</f>
        <v>527.57877496465767</v>
      </c>
      <c r="D91" s="17">
        <f>C91+(C91*0.03)</f>
        <v>543.40613821359739</v>
      </c>
      <c r="E91" s="17">
        <f>C91/2500</f>
        <v>0.21103150998586306</v>
      </c>
      <c r="F91" s="28">
        <f>(D91-C91)/E91</f>
        <v>74.999999999999943</v>
      </c>
      <c r="G91" s="18"/>
      <c r="H91" s="18"/>
      <c r="I91" s="19">
        <f>E91*50/C91</f>
        <v>0.02</v>
      </c>
      <c r="J91" s="87"/>
    </row>
    <row r="92" spans="1:16" ht="13.5" thickBot="1">
      <c r="A92" s="102"/>
      <c r="B92" s="81">
        <f>B91+7</f>
        <v>43401</v>
      </c>
      <c r="C92" s="20">
        <f>D91+G91-H91</f>
        <v>543.40613821359739</v>
      </c>
      <c r="D92" s="17">
        <f>C92+(C92*0.03)</f>
        <v>559.70832236000535</v>
      </c>
      <c r="E92" s="17">
        <f>C92/2500</f>
        <v>0.21736245528543896</v>
      </c>
      <c r="F92" s="28">
        <f>(D92-C92)/E92</f>
        <v>75.000000000000213</v>
      </c>
      <c r="G92" s="80"/>
      <c r="H92" s="80">
        <f>(D92-C79)*0.35</f>
        <v>58.499058198047194</v>
      </c>
      <c r="I92" s="19">
        <f>E92*50/C92</f>
        <v>0.02</v>
      </c>
      <c r="J92" s="87"/>
      <c r="K92" s="103" t="s">
        <v>46</v>
      </c>
      <c r="L92" s="104"/>
      <c r="M92" s="104"/>
      <c r="N92" s="104"/>
      <c r="O92" s="104"/>
      <c r="P92" s="104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0">
        <v>19</v>
      </c>
      <c r="B94" s="81">
        <f>B92+7</f>
        <v>43408</v>
      </c>
      <c r="C94" s="20">
        <f>D92+G92-H92</f>
        <v>501.20926416195817</v>
      </c>
      <c r="D94" s="17">
        <f>C94+(C94*0.03)</f>
        <v>516.24554208681695</v>
      </c>
      <c r="E94" s="17">
        <f>C94/2500</f>
        <v>0.20048370566478327</v>
      </c>
      <c r="F94" s="28">
        <f>(D94-C94)/E94</f>
        <v>75.000000000000171</v>
      </c>
      <c r="G94" s="17"/>
      <c r="H94" s="18"/>
      <c r="I94" s="19">
        <f>E94*50/C94</f>
        <v>0.02</v>
      </c>
      <c r="J94" s="87"/>
    </row>
    <row r="95" spans="1:16">
      <c r="A95" s="101"/>
      <c r="B95" s="81">
        <f>B94+7</f>
        <v>43415</v>
      </c>
      <c r="C95" s="20">
        <f>D94+G94-H94</f>
        <v>516.24554208681695</v>
      </c>
      <c r="D95" s="17">
        <f>C95+(C95*0.03)</f>
        <v>531.73290834942145</v>
      </c>
      <c r="E95" s="17">
        <f>C95/2500</f>
        <v>0.20649821683472677</v>
      </c>
      <c r="F95" s="28">
        <f>(D95-C95)/E95</f>
        <v>74.999999999999943</v>
      </c>
      <c r="G95" s="17"/>
      <c r="H95" s="18"/>
      <c r="I95" s="19">
        <f>E95*50/C95</f>
        <v>0.02</v>
      </c>
      <c r="J95" s="87"/>
    </row>
    <row r="96" spans="1:16">
      <c r="A96" s="101"/>
      <c r="B96" s="81">
        <f>B95+7</f>
        <v>43422</v>
      </c>
      <c r="C96" s="20">
        <f>D95+G95-H95</f>
        <v>531.73290834942145</v>
      </c>
      <c r="D96" s="17">
        <f>C96+(C96*0.03)</f>
        <v>547.68489559990405</v>
      </c>
      <c r="E96" s="17">
        <f>C96/2500</f>
        <v>0.21269316333976859</v>
      </c>
      <c r="F96" s="28">
        <f>(D96-C96)/E96</f>
        <v>74.999999999999801</v>
      </c>
      <c r="G96" s="17"/>
      <c r="H96" s="18"/>
      <c r="I96" s="19">
        <f>E96*50/C96</f>
        <v>0.02</v>
      </c>
      <c r="J96" s="87"/>
    </row>
    <row r="97" spans="1:16" ht="13.5" thickBot="1">
      <c r="A97" s="102"/>
      <c r="B97" s="81">
        <f>B96+7</f>
        <v>43429</v>
      </c>
      <c r="C97" s="20">
        <f>D96+G96-H96</f>
        <v>547.68489559990405</v>
      </c>
      <c r="D97" s="17">
        <f>C97+(C97*0.03)</f>
        <v>564.11544246790118</v>
      </c>
      <c r="E97" s="17">
        <f>C97/2500</f>
        <v>0.21907395823996162</v>
      </c>
      <c r="F97" s="28">
        <f>(D97-C97)/E97</f>
        <v>75</v>
      </c>
      <c r="G97" s="80"/>
      <c r="H97" s="80"/>
      <c r="I97" s="19">
        <f>E97*50/C97</f>
        <v>0.02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0">
        <v>20</v>
      </c>
      <c r="B99" s="81">
        <f>B97+7</f>
        <v>43436</v>
      </c>
      <c r="C99" s="20">
        <f>D97+G97-H97</f>
        <v>564.11544246790118</v>
      </c>
      <c r="D99" s="17">
        <f>C99+(C99*0.03)</f>
        <v>581.03890574193815</v>
      </c>
      <c r="E99" s="17">
        <f>C99/2500</f>
        <v>0.22564617698716047</v>
      </c>
      <c r="F99" s="28">
        <f>(D99-C99)/E99</f>
        <v>74.999999999999744</v>
      </c>
      <c r="G99" s="18"/>
      <c r="H99" s="18"/>
      <c r="I99" s="19">
        <f>E99*50/C99</f>
        <v>1.9999999999999997E-2</v>
      </c>
      <c r="J99" s="87"/>
    </row>
    <row r="100" spans="1:16">
      <c r="A100" s="101"/>
      <c r="B100" s="81">
        <f>B99+7</f>
        <v>43443</v>
      </c>
      <c r="C100" s="20">
        <f>D99+G99-H99</f>
        <v>581.03890574193815</v>
      </c>
      <c r="D100" s="17">
        <f>C100+(C100*0.03)</f>
        <v>598.47007291419629</v>
      </c>
      <c r="E100" s="17">
        <f>C100/2500</f>
        <v>0.23241556229677526</v>
      </c>
      <c r="F100" s="28">
        <f>(D100-C100)/E100</f>
        <v>74.999999999999986</v>
      </c>
      <c r="G100" s="18"/>
      <c r="H100" s="18"/>
      <c r="I100" s="19">
        <f>E100*50/C100</f>
        <v>0.02</v>
      </c>
      <c r="J100" s="87"/>
    </row>
    <row r="101" spans="1:16">
      <c r="A101" s="101"/>
      <c r="B101" s="81">
        <f>B100+7</f>
        <v>43450</v>
      </c>
      <c r="C101" s="20">
        <f>D100+G100-H100</f>
        <v>598.47007291419629</v>
      </c>
      <c r="D101" s="17">
        <f>C101+(C101*0.03)</f>
        <v>616.42417510162215</v>
      </c>
      <c r="E101" s="17">
        <f>C101/2500</f>
        <v>0.23938802916567853</v>
      </c>
      <c r="F101" s="28">
        <f>(D101-C101)/E101</f>
        <v>74.999999999999872</v>
      </c>
      <c r="G101" s="18"/>
      <c r="H101" s="18"/>
      <c r="I101" s="19">
        <f>E101*50/C101</f>
        <v>0.02</v>
      </c>
      <c r="J101" s="87"/>
    </row>
    <row r="102" spans="1:16" ht="13.5" thickBot="1">
      <c r="A102" s="102"/>
      <c r="B102" s="81">
        <f>B101+7</f>
        <v>43457</v>
      </c>
      <c r="C102" s="20">
        <f>D101+G101-H101</f>
        <v>616.42417510162215</v>
      </c>
      <c r="D102" s="17">
        <f>C102+(C102*0.03)</f>
        <v>634.91690035467082</v>
      </c>
      <c r="E102" s="17">
        <f>C102/2500</f>
        <v>0.24656967004064886</v>
      </c>
      <c r="F102" s="28">
        <f>(D102-C102)/E102</f>
        <v>74.999999999999986</v>
      </c>
      <c r="G102" s="80"/>
      <c r="H102" s="80"/>
      <c r="I102" s="19">
        <f>E102*50/C102</f>
        <v>0.02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0">
        <v>21</v>
      </c>
      <c r="B104" s="81">
        <f>B102+7</f>
        <v>43464</v>
      </c>
      <c r="C104" s="20">
        <f>D102+G102-H102</f>
        <v>634.91690035467082</v>
      </c>
      <c r="D104" s="17">
        <f>C104+(C104*0.03)</f>
        <v>653.96440736531099</v>
      </c>
      <c r="E104" s="17">
        <f>C104/2500</f>
        <v>0.25396676014186831</v>
      </c>
      <c r="F104" s="28">
        <f>(D104-C104)/E104</f>
        <v>75.000000000000199</v>
      </c>
      <c r="G104" s="18"/>
      <c r="H104" s="18"/>
      <c r="I104" s="19">
        <f>E104*50/C104</f>
        <v>1.9999999999999997E-2</v>
      </c>
      <c r="J104" s="87"/>
    </row>
    <row r="105" spans="1:16">
      <c r="A105" s="101"/>
      <c r="B105" s="81">
        <f>B104+7</f>
        <v>43471</v>
      </c>
      <c r="C105" s="20">
        <f>D104+G104-H104</f>
        <v>653.96440736531099</v>
      </c>
      <c r="D105" s="17">
        <f>C105+(C105*0.03)</f>
        <v>673.58333958627031</v>
      </c>
      <c r="E105" s="17">
        <f>C105/2500</f>
        <v>0.2615857629461244</v>
      </c>
      <c r="F105" s="28">
        <f>(D105-C105)/E105</f>
        <v>74.999999999999972</v>
      </c>
      <c r="G105" s="18"/>
      <c r="H105" s="18"/>
      <c r="I105" s="19">
        <f>E105*50/C105</f>
        <v>0.02</v>
      </c>
      <c r="J105" s="87"/>
    </row>
    <row r="106" spans="1:16">
      <c r="A106" s="101"/>
      <c r="B106" s="81">
        <f>B105+7</f>
        <v>43478</v>
      </c>
      <c r="C106" s="20">
        <f>D105+G105-H105</f>
        <v>673.58333958627031</v>
      </c>
      <c r="D106" s="17">
        <f>C106+(C106*0.03)</f>
        <v>693.79083977385847</v>
      </c>
      <c r="E106" s="17">
        <f>C106/2500</f>
        <v>0.26943333583450813</v>
      </c>
      <c r="F106" s="28">
        <f>(D106-C106)/E106</f>
        <v>75.000000000000156</v>
      </c>
      <c r="G106" s="18"/>
      <c r="H106" s="18"/>
      <c r="I106" s="19">
        <f>E106*50/C106</f>
        <v>0.02</v>
      </c>
      <c r="J106" s="87"/>
    </row>
    <row r="107" spans="1:16" ht="13.5" thickBot="1">
      <c r="A107" s="102"/>
      <c r="B107" s="81">
        <f>B106+7</f>
        <v>43485</v>
      </c>
      <c r="C107" s="20">
        <f>D106+G106-H106</f>
        <v>693.79083977385847</v>
      </c>
      <c r="D107" s="17">
        <f>C107+(C107*0.03)</f>
        <v>714.60456496707423</v>
      </c>
      <c r="E107" s="17">
        <f>C107/2500</f>
        <v>0.27751633590954339</v>
      </c>
      <c r="F107" s="28">
        <f>(D107-C107)/E107</f>
        <v>75.000000000000014</v>
      </c>
      <c r="G107" s="80"/>
      <c r="H107" s="80">
        <f>(D107-C94)*0.35</f>
        <v>74.688355281790606</v>
      </c>
      <c r="I107" s="19">
        <f>E107*50/C107</f>
        <v>0.02</v>
      </c>
      <c r="J107" s="87"/>
      <c r="K107" s="103" t="s">
        <v>46</v>
      </c>
      <c r="L107" s="104"/>
      <c r="M107" s="104"/>
      <c r="N107" s="104"/>
      <c r="O107" s="104"/>
      <c r="P107" s="104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0">
        <v>22</v>
      </c>
      <c r="B109" s="81">
        <f>B107+7</f>
        <v>43492</v>
      </c>
      <c r="C109" s="20">
        <f>D107+G107-H107</f>
        <v>639.91620968528366</v>
      </c>
      <c r="D109" s="17">
        <f>C109+(C109*0.03)</f>
        <v>659.11369597584212</v>
      </c>
      <c r="E109" s="17">
        <f>C109/2500</f>
        <v>0.25596648387411347</v>
      </c>
      <c r="F109" s="28">
        <f>(D109-C109)/E109</f>
        <v>74.999999999999801</v>
      </c>
      <c r="G109" s="18"/>
      <c r="H109" s="18"/>
      <c r="I109" s="19">
        <f>E109*50/C109</f>
        <v>0.02</v>
      </c>
      <c r="J109" s="87"/>
    </row>
    <row r="110" spans="1:16">
      <c r="A110" s="101"/>
      <c r="B110" s="81">
        <f>B109+7</f>
        <v>43499</v>
      </c>
      <c r="C110" s="20">
        <f>D109+G109-H109</f>
        <v>659.11369597584212</v>
      </c>
      <c r="D110" s="17">
        <f>C110+(C110*0.03)</f>
        <v>678.88710685511739</v>
      </c>
      <c r="E110" s="17">
        <f>C110/2500</f>
        <v>0.26364547839033686</v>
      </c>
      <c r="F110" s="28">
        <f>(D110-C110)/E110</f>
        <v>75.000000000000043</v>
      </c>
      <c r="G110" s="18"/>
      <c r="H110" s="18"/>
      <c r="I110" s="19">
        <f>E110*50/C110</f>
        <v>0.02</v>
      </c>
      <c r="J110" s="87"/>
    </row>
    <row r="111" spans="1:16">
      <c r="A111" s="101"/>
      <c r="B111" s="81">
        <f>B110+7</f>
        <v>43506</v>
      </c>
      <c r="C111" s="20">
        <f>D110+G110-H110</f>
        <v>678.88710685511739</v>
      </c>
      <c r="D111" s="17">
        <f>C111+(C111*0.03)</f>
        <v>699.25372006077089</v>
      </c>
      <c r="E111" s="17">
        <f>C111/2500</f>
        <v>0.27155484274204694</v>
      </c>
      <c r="F111" s="28">
        <f>(D111-C111)/E111</f>
        <v>74.999999999999901</v>
      </c>
      <c r="G111" s="18"/>
      <c r="H111" s="18"/>
      <c r="I111" s="19">
        <f>E111*50/C111</f>
        <v>0.02</v>
      </c>
      <c r="J111" s="87"/>
    </row>
    <row r="112" spans="1:16" ht="13.5" thickBot="1">
      <c r="A112" s="102"/>
      <c r="B112" s="81">
        <f>B111+7</f>
        <v>43513</v>
      </c>
      <c r="C112" s="20">
        <f>D111+G111-H111</f>
        <v>699.25372006077089</v>
      </c>
      <c r="D112" s="17">
        <f>C112+(C112*0.03)</f>
        <v>720.23133166259402</v>
      </c>
      <c r="E112" s="17">
        <f>C112/2500</f>
        <v>0.27970148802430833</v>
      </c>
      <c r="F112" s="28">
        <f>(D112-C112)/E112</f>
        <v>75.000000000000014</v>
      </c>
      <c r="G112" s="80"/>
      <c r="H112" s="80"/>
      <c r="I112" s="19">
        <f>E112*50/C112</f>
        <v>0.02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0">
        <v>23</v>
      </c>
      <c r="B114" s="81">
        <f>B112+7</f>
        <v>43520</v>
      </c>
      <c r="C114" s="20">
        <f>D112+G112-H112</f>
        <v>720.23133166259402</v>
      </c>
      <c r="D114" s="17">
        <f>C114+(C114*0.03)</f>
        <v>741.83827161247189</v>
      </c>
      <c r="E114" s="17">
        <f>C114/2500</f>
        <v>0.28809253266503759</v>
      </c>
      <c r="F114" s="28">
        <f>(D114-C114)/E114</f>
        <v>75.000000000000171</v>
      </c>
      <c r="G114" s="18"/>
      <c r="H114" s="18"/>
      <c r="I114" s="19">
        <f>E114*50/C114</f>
        <v>0.02</v>
      </c>
      <c r="J114" s="87"/>
    </row>
    <row r="115" spans="1:16">
      <c r="A115" s="101"/>
      <c r="B115" s="81">
        <f>B114+7</f>
        <v>43527</v>
      </c>
      <c r="C115" s="20">
        <f>D114+G114-H114</f>
        <v>741.83827161247189</v>
      </c>
      <c r="D115" s="17">
        <f>C115+(C115*0.03)</f>
        <v>764.09341976084602</v>
      </c>
      <c r="E115" s="17">
        <f>C115/2500</f>
        <v>0.29673530864498876</v>
      </c>
      <c r="F115" s="28">
        <f>(D115-C115)/E115</f>
        <v>74.999999999999915</v>
      </c>
      <c r="G115" s="18"/>
      <c r="H115" s="18"/>
      <c r="I115" s="19">
        <f>E115*50/C115</f>
        <v>0.02</v>
      </c>
      <c r="J115" s="87"/>
    </row>
    <row r="116" spans="1:16">
      <c r="A116" s="101"/>
      <c r="B116" s="81">
        <f>B115+7</f>
        <v>43534</v>
      </c>
      <c r="C116" s="20">
        <f>D115+G115-H115</f>
        <v>764.09341976084602</v>
      </c>
      <c r="D116" s="17">
        <f>C116+(C116*0.03)</f>
        <v>787.01622235367142</v>
      </c>
      <c r="E116" s="17">
        <f>C116/2500</f>
        <v>0.30563736790433843</v>
      </c>
      <c r="F116" s="28">
        <f>(D116-C116)/E116</f>
        <v>75.000000000000071</v>
      </c>
      <c r="G116" s="18"/>
      <c r="H116" s="18"/>
      <c r="I116" s="19">
        <f>E116*50/C116</f>
        <v>0.02</v>
      </c>
      <c r="J116" s="87"/>
    </row>
    <row r="117" spans="1:16" ht="13.5" thickBot="1">
      <c r="A117" s="102"/>
      <c r="B117" s="81">
        <f>B116+7</f>
        <v>43541</v>
      </c>
      <c r="C117" s="20">
        <f>D116+G116-H116</f>
        <v>787.01622235367142</v>
      </c>
      <c r="D117" s="17">
        <f>C117+(C117*0.03)</f>
        <v>810.62670902428158</v>
      </c>
      <c r="E117" s="17">
        <f>C117/2500</f>
        <v>0.31480648894146857</v>
      </c>
      <c r="F117" s="28">
        <f>(D117-C117)/E117</f>
        <v>75.000000000000043</v>
      </c>
      <c r="G117" s="80"/>
      <c r="H117" s="80"/>
      <c r="I117" s="19">
        <f>E117*50/C117</f>
        <v>0.02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0">
        <v>24</v>
      </c>
      <c r="B119" s="81">
        <f>B117+7</f>
        <v>43548</v>
      </c>
      <c r="C119" s="20">
        <f>D117+G117-H117</f>
        <v>810.62670902428158</v>
      </c>
      <c r="D119" s="17">
        <f>C119+(C119*0.03)</f>
        <v>834.94551029501008</v>
      </c>
      <c r="E119" s="17">
        <f>C119/2500</f>
        <v>0.32425068360971265</v>
      </c>
      <c r="F119" s="28">
        <f>(D119-C119)/E119</f>
        <v>75.000000000000156</v>
      </c>
      <c r="G119" s="18"/>
      <c r="H119" s="18"/>
      <c r="I119" s="19">
        <f>E119*50/C119</f>
        <v>0.02</v>
      </c>
      <c r="J119" s="87"/>
    </row>
    <row r="120" spans="1:16">
      <c r="A120" s="101"/>
      <c r="B120" s="81">
        <f>B119+7</f>
        <v>43555</v>
      </c>
      <c r="C120" s="20">
        <f>D119+G119-H119</f>
        <v>834.94551029501008</v>
      </c>
      <c r="D120" s="17">
        <f>C120+(C120*0.03)</f>
        <v>859.99387560386037</v>
      </c>
      <c r="E120" s="17">
        <f>C120/2500</f>
        <v>0.33397820411800405</v>
      </c>
      <c r="F120" s="28">
        <f>(D120-C120)/E120</f>
        <v>74.999999999999972</v>
      </c>
      <c r="G120" s="18"/>
      <c r="H120" s="18"/>
      <c r="I120" s="19">
        <f>E120*50/C120</f>
        <v>0.02</v>
      </c>
      <c r="J120" s="87"/>
    </row>
    <row r="121" spans="1:16">
      <c r="A121" s="101"/>
      <c r="B121" s="81">
        <f>B120+7</f>
        <v>43562</v>
      </c>
      <c r="C121" s="20">
        <f>D120+G120-H120</f>
        <v>859.99387560386037</v>
      </c>
      <c r="D121" s="17">
        <f>C121+(C121*0.03)</f>
        <v>885.79369187197619</v>
      </c>
      <c r="E121" s="17">
        <f>C121/2500</f>
        <v>0.34399755024154416</v>
      </c>
      <c r="F121" s="28">
        <f>(D121-C121)/E121</f>
        <v>75.000000000000014</v>
      </c>
      <c r="G121" s="18"/>
      <c r="H121" s="18"/>
      <c r="I121" s="19">
        <f>E121*50/C121</f>
        <v>0.02</v>
      </c>
      <c r="J121" s="87"/>
    </row>
    <row r="122" spans="1:16" ht="13.5" thickBot="1">
      <c r="A122" s="102"/>
      <c r="B122" s="81">
        <f>B121+7</f>
        <v>43569</v>
      </c>
      <c r="C122" s="20">
        <f>D121+G121-H121</f>
        <v>885.79369187197619</v>
      </c>
      <c r="D122" s="17">
        <f>C122+(C122*0.03)</f>
        <v>912.36750262813553</v>
      </c>
      <c r="E122" s="17">
        <f>C122/2500</f>
        <v>0.35431747674879049</v>
      </c>
      <c r="F122" s="28">
        <f>(D122-C122)/E122</f>
        <v>75.000000000000128</v>
      </c>
      <c r="G122" s="80"/>
      <c r="H122" s="80">
        <f>(D122-C109)*0.35</f>
        <v>95.357952529998144</v>
      </c>
      <c r="I122" s="19">
        <f>E122*50/C122</f>
        <v>0.02</v>
      </c>
      <c r="J122" s="87"/>
      <c r="K122" s="103" t="s">
        <v>46</v>
      </c>
      <c r="L122" s="104"/>
      <c r="M122" s="104"/>
      <c r="N122" s="104"/>
      <c r="O122" s="104"/>
      <c r="P122" s="104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0">
        <v>25</v>
      </c>
      <c r="B124" s="81">
        <f>B122+7</f>
        <v>43576</v>
      </c>
      <c r="C124" s="20">
        <f>D122+G122-H122</f>
        <v>817.00955009813742</v>
      </c>
      <c r="D124" s="17">
        <f>C124+(C124*0.03)</f>
        <v>841.51983660108158</v>
      </c>
      <c r="E124" s="17">
        <f>C124/2500</f>
        <v>0.32680382003925496</v>
      </c>
      <c r="F124" s="28">
        <f>(D124-C124)/E124</f>
        <v>75.000000000000099</v>
      </c>
      <c r="G124" s="17"/>
      <c r="H124" s="18"/>
      <c r="I124" s="19">
        <f>E124*50/C124</f>
        <v>1.9999999999999997E-2</v>
      </c>
      <c r="J124" s="87"/>
    </row>
    <row r="125" spans="1:16">
      <c r="A125" s="101"/>
      <c r="B125" s="81">
        <f>B124+7</f>
        <v>43583</v>
      </c>
      <c r="C125" s="20">
        <f>D124+G124-H124</f>
        <v>841.51983660108158</v>
      </c>
      <c r="D125" s="17">
        <f>C125+(C125*0.03)</f>
        <v>866.76543169911406</v>
      </c>
      <c r="E125" s="17">
        <f>C125/2500</f>
        <v>0.33660793464043265</v>
      </c>
      <c r="F125" s="28">
        <f>(D125-C125)/E125</f>
        <v>75.000000000000099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1"/>
      <c r="B126" s="81">
        <f>B125+7</f>
        <v>43590</v>
      </c>
      <c r="C126" s="20">
        <f>D125+G125-H125</f>
        <v>866.76543169911406</v>
      </c>
      <c r="D126" s="17">
        <f>C126+(C126*0.03)</f>
        <v>892.76839465008743</v>
      </c>
      <c r="E126" s="17">
        <f>C126/2500</f>
        <v>0.3467061726796456</v>
      </c>
      <c r="F126" s="28">
        <f>(D126-C126)/E126</f>
        <v>74.999999999999858</v>
      </c>
      <c r="G126" s="17"/>
      <c r="H126" s="18"/>
      <c r="I126" s="19">
        <f>E126*50/C126</f>
        <v>1.9999999999999997E-2</v>
      </c>
      <c r="J126" s="87"/>
      <c r="K126" s="31"/>
      <c r="L126" s="31"/>
    </row>
    <row r="127" spans="1:16" ht="13.5" thickBot="1">
      <c r="A127" s="102"/>
      <c r="B127" s="81">
        <f>B126+7</f>
        <v>43597</v>
      </c>
      <c r="C127" s="20">
        <f>D126+G126-H126</f>
        <v>892.76839465008743</v>
      </c>
      <c r="D127" s="17">
        <f>C127+(C127*0.03)</f>
        <v>919.55144648959003</v>
      </c>
      <c r="E127" s="17">
        <f>C127/2500</f>
        <v>0.35710735786003495</v>
      </c>
      <c r="F127" s="28">
        <f>(D127-C127)/E127</f>
        <v>74.999999999999957</v>
      </c>
      <c r="G127" s="80"/>
      <c r="H127" s="80"/>
      <c r="I127" s="19">
        <f>E127*50/C127</f>
        <v>0.02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0">
        <v>26</v>
      </c>
      <c r="B129" s="81">
        <f>B127+7</f>
        <v>43604</v>
      </c>
      <c r="C129" s="20">
        <f>D127+G127-H127</f>
        <v>919.55144648959003</v>
      </c>
      <c r="D129" s="17">
        <f>C129+(C129*0.03)</f>
        <v>947.13798988427777</v>
      </c>
      <c r="E129" s="17">
        <f>C129/2500</f>
        <v>0.367820578595836</v>
      </c>
      <c r="F129" s="28">
        <f>(D129-C129)/E129</f>
        <v>75.000000000000099</v>
      </c>
      <c r="G129" s="18"/>
      <c r="H129" s="18"/>
      <c r="I129" s="19">
        <f>E129*50/C129</f>
        <v>0.02</v>
      </c>
      <c r="J129" s="87"/>
    </row>
    <row r="130" spans="1:16">
      <c r="A130" s="101"/>
      <c r="B130" s="81">
        <f>B129+7</f>
        <v>43611</v>
      </c>
      <c r="C130" s="20">
        <f>D129+G129-H129</f>
        <v>947.13798988427777</v>
      </c>
      <c r="D130" s="17">
        <f>C130+(C130*0.03)</f>
        <v>975.55212958080608</v>
      </c>
      <c r="E130" s="17">
        <f>C130/2500</f>
        <v>0.37885519595371109</v>
      </c>
      <c r="F130" s="28">
        <f>(D130-C130)/E130</f>
        <v>74.999999999999943</v>
      </c>
      <c r="G130" s="18"/>
      <c r="H130" s="18"/>
      <c r="I130" s="19">
        <f>E130*50/C130</f>
        <v>1.9999999999999997E-2</v>
      </c>
      <c r="J130" s="87"/>
    </row>
    <row r="131" spans="1:16">
      <c r="A131" s="101"/>
      <c r="B131" s="81">
        <f>B130+7</f>
        <v>43618</v>
      </c>
      <c r="C131" s="20">
        <f>D130+G130-H130</f>
        <v>975.55212958080608</v>
      </c>
      <c r="D131" s="17">
        <f>C131+(C131*0.03)</f>
        <v>1004.8186934682302</v>
      </c>
      <c r="E131" s="17">
        <f>C131/2500</f>
        <v>0.39022085183232241</v>
      </c>
      <c r="F131" s="28">
        <f>(D131-C131)/E131</f>
        <v>74.999999999999858</v>
      </c>
      <c r="G131" s="18"/>
      <c r="H131" s="18"/>
      <c r="I131" s="19">
        <f>E131*50/C131</f>
        <v>0.02</v>
      </c>
      <c r="J131" s="87"/>
    </row>
    <row r="132" spans="1:16" ht="13.5" thickBot="1">
      <c r="A132" s="102"/>
      <c r="B132" s="81">
        <f>B131+7</f>
        <v>43625</v>
      </c>
      <c r="C132" s="20">
        <f>D131+G131-H131</f>
        <v>1004.8186934682302</v>
      </c>
      <c r="D132" s="17">
        <f>C132+(C132*0.03)</f>
        <v>1034.963254272277</v>
      </c>
      <c r="E132" s="17">
        <f>C132/2500</f>
        <v>0.40192747738729206</v>
      </c>
      <c r="F132" s="28">
        <f>(D132-C132)/E132</f>
        <v>74.999999999999787</v>
      </c>
      <c r="G132" s="80"/>
      <c r="H132" s="80"/>
      <c r="I132" s="19">
        <f>E132*50/C132</f>
        <v>0.02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0">
        <v>27</v>
      </c>
      <c r="B134" s="81">
        <f>B132+7</f>
        <v>43632</v>
      </c>
      <c r="C134" s="20">
        <f>D132+G132-H132</f>
        <v>1034.963254272277</v>
      </c>
      <c r="D134" s="17">
        <f>C134+(C134*0.03)</f>
        <v>1066.0121519004454</v>
      </c>
      <c r="E134" s="17">
        <f>C134/2500</f>
        <v>0.41398530170891079</v>
      </c>
      <c r="F134" s="28">
        <f>(D134-C134)/E134</f>
        <v>75.000000000000057</v>
      </c>
      <c r="G134" s="18"/>
      <c r="H134" s="18"/>
      <c r="I134" s="19">
        <f>E134*50/C134</f>
        <v>1.9999999999999997E-2</v>
      </c>
      <c r="J134" s="87"/>
    </row>
    <row r="135" spans="1:16">
      <c r="A135" s="101"/>
      <c r="B135" s="81">
        <f>B134+7</f>
        <v>43639</v>
      </c>
      <c r="C135" s="20">
        <f>D134+G134-H134</f>
        <v>1066.0121519004454</v>
      </c>
      <c r="D135" s="17">
        <f>C135+(C135*0.03)</f>
        <v>1097.9925164574588</v>
      </c>
      <c r="E135" s="17">
        <f>C135/2500</f>
        <v>0.42640486076017814</v>
      </c>
      <c r="F135" s="28">
        <f>(D135-C135)/E135</f>
        <v>75.000000000000199</v>
      </c>
      <c r="G135" s="18"/>
      <c r="H135" s="18"/>
      <c r="I135" s="19">
        <f>E135*50/C135</f>
        <v>0.02</v>
      </c>
      <c r="J135" s="87"/>
    </row>
    <row r="136" spans="1:16">
      <c r="A136" s="101"/>
      <c r="B136" s="81">
        <f>B135+7</f>
        <v>43646</v>
      </c>
      <c r="C136" s="20">
        <f>D135+G135-H135</f>
        <v>1097.9925164574588</v>
      </c>
      <c r="D136" s="17">
        <f>C136+(C136*0.03)</f>
        <v>1130.9322919511826</v>
      </c>
      <c r="E136" s="17">
        <f>C136/2500</f>
        <v>0.4391970065829835</v>
      </c>
      <c r="F136" s="28">
        <f>(D136-C136)/E136</f>
        <v>75.000000000000085</v>
      </c>
      <c r="G136" s="18"/>
      <c r="H136" s="18"/>
      <c r="I136" s="19">
        <f>E136*50/C136</f>
        <v>1.9999999999999997E-2</v>
      </c>
      <c r="J136" s="87"/>
    </row>
    <row r="137" spans="1:16" ht="13.5" thickBot="1">
      <c r="A137" s="102"/>
      <c r="B137" s="81">
        <f>B136+7</f>
        <v>43653</v>
      </c>
      <c r="C137" s="20">
        <f>D136+G136-H136</f>
        <v>1130.9322919511826</v>
      </c>
      <c r="D137" s="17">
        <f>C137+(C137*0.03)</f>
        <v>1164.860260709718</v>
      </c>
      <c r="E137" s="17">
        <f>C137/2500</f>
        <v>0.45237291678047303</v>
      </c>
      <c r="F137" s="28">
        <f>(D137-C137)/E137</f>
        <v>74.999999999999758</v>
      </c>
      <c r="G137" s="80"/>
      <c r="H137" s="80">
        <f>(D137-C124)*0.35</f>
        <v>121.74774871405319</v>
      </c>
      <c r="I137" s="19">
        <f>E137*50/C137</f>
        <v>0.02</v>
      </c>
      <c r="J137" s="87"/>
      <c r="K137" s="103" t="s">
        <v>46</v>
      </c>
      <c r="L137" s="104"/>
      <c r="M137" s="104"/>
      <c r="N137" s="104"/>
      <c r="O137" s="104"/>
      <c r="P137" s="104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0">
        <v>28</v>
      </c>
      <c r="B139" s="81">
        <f>B137+7</f>
        <v>43660</v>
      </c>
      <c r="C139" s="20">
        <f>D137+G137-H137</f>
        <v>1043.1125119956648</v>
      </c>
      <c r="D139" s="17">
        <f>C139+(C139*0.03)</f>
        <v>1074.4058873555348</v>
      </c>
      <c r="E139" s="17">
        <f>C139/2500</f>
        <v>0.41724500479826593</v>
      </c>
      <c r="F139" s="28">
        <f>(D139-C139)/E139</f>
        <v>75.000000000000057</v>
      </c>
      <c r="G139" s="18"/>
      <c r="H139" s="18"/>
      <c r="I139" s="19">
        <f>E139*50/C139</f>
        <v>0.02</v>
      </c>
      <c r="J139" s="87"/>
    </row>
    <row r="140" spans="1:16">
      <c r="A140" s="101"/>
      <c r="B140" s="81">
        <f>B139+7</f>
        <v>43667</v>
      </c>
      <c r="C140" s="20">
        <f>D139+G139-H139</f>
        <v>1074.4058873555348</v>
      </c>
      <c r="D140" s="17">
        <f>C140+(C140*0.03)</f>
        <v>1106.6380639762008</v>
      </c>
      <c r="E140" s="17">
        <f>C140/2500</f>
        <v>0.42976235494221393</v>
      </c>
      <c r="F140" s="28">
        <f>(D140-C140)/E140</f>
        <v>74.999999999999886</v>
      </c>
      <c r="G140" s="18"/>
      <c r="H140" s="18"/>
      <c r="I140" s="19">
        <f>E140*50/C140</f>
        <v>0.02</v>
      </c>
      <c r="J140" s="87"/>
    </row>
    <row r="141" spans="1:16">
      <c r="A141" s="101"/>
      <c r="B141" s="81">
        <f>B140+7</f>
        <v>43674</v>
      </c>
      <c r="C141" s="20">
        <f>D140+G140-H140</f>
        <v>1106.6380639762008</v>
      </c>
      <c r="D141" s="17">
        <f>C141+(C141*0.03)</f>
        <v>1139.8372058954867</v>
      </c>
      <c r="E141" s="17">
        <f>C141/2500</f>
        <v>0.44265522559048032</v>
      </c>
      <c r="F141" s="28">
        <f>(D141-C141)/E141</f>
        <v>74.999999999999773</v>
      </c>
      <c r="G141" s="18"/>
      <c r="H141" s="18"/>
      <c r="I141" s="19">
        <f>E141*50/C141</f>
        <v>0.02</v>
      </c>
      <c r="J141" s="87"/>
    </row>
    <row r="142" spans="1:16" ht="13.5" thickBot="1">
      <c r="A142" s="102"/>
      <c r="B142" s="81">
        <f>B141+7</f>
        <v>43681</v>
      </c>
      <c r="C142" s="20">
        <f>D141+G141-H141</f>
        <v>1139.8372058954867</v>
      </c>
      <c r="D142" s="17">
        <f>C142+(C142*0.03)</f>
        <v>1174.0323220723512</v>
      </c>
      <c r="E142" s="17">
        <f>C142/2500</f>
        <v>0.45593488235819468</v>
      </c>
      <c r="F142" s="28">
        <f>(D142-C142)/E142</f>
        <v>74.999999999999844</v>
      </c>
      <c r="G142" s="80"/>
      <c r="H142" s="80"/>
      <c r="I142" s="19">
        <f>E142*50/C142</f>
        <v>0.02</v>
      </c>
      <c r="J142" s="87"/>
      <c r="K142" s="107"/>
      <c r="L142" s="108"/>
      <c r="M142" s="108"/>
      <c r="N142" s="108"/>
      <c r="O142" s="108"/>
      <c r="P142" s="108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0">
        <v>29</v>
      </c>
      <c r="B144" s="81">
        <f>B142+7</f>
        <v>43688</v>
      </c>
      <c r="C144" s="20">
        <f>D142+G142-H142</f>
        <v>1174.0323220723512</v>
      </c>
      <c r="D144" s="17">
        <f>C144+(C144*0.03)</f>
        <v>1209.2532917345218</v>
      </c>
      <c r="E144" s="17">
        <f>C144/2500</f>
        <v>0.46961292882894051</v>
      </c>
      <c r="F144" s="28">
        <f>(D144-C144)/E144</f>
        <v>75.000000000000014</v>
      </c>
      <c r="G144" s="18"/>
      <c r="H144" s="18"/>
      <c r="I144" s="19">
        <f>E144*50/C144</f>
        <v>0.02</v>
      </c>
      <c r="J144" s="87"/>
    </row>
    <row r="145" spans="1:16">
      <c r="A145" s="101"/>
      <c r="B145" s="81">
        <f>B144+7</f>
        <v>43695</v>
      </c>
      <c r="C145" s="20">
        <f>D144+G144-H144</f>
        <v>1209.2532917345218</v>
      </c>
      <c r="D145" s="17">
        <f>C145+(C145*0.03)</f>
        <v>1245.5308904865574</v>
      </c>
      <c r="E145" s="17">
        <f>C145/2500</f>
        <v>0.48370131669380872</v>
      </c>
      <c r="F145" s="28">
        <f>(D145-C145)/E145</f>
        <v>74.999999999999886</v>
      </c>
      <c r="G145" s="18"/>
      <c r="H145" s="18"/>
      <c r="I145" s="19">
        <f>E145*50/C145</f>
        <v>0.02</v>
      </c>
      <c r="J145" s="87"/>
    </row>
    <row r="146" spans="1:16">
      <c r="A146" s="101"/>
      <c r="B146" s="81">
        <f>B145+7</f>
        <v>43702</v>
      </c>
      <c r="C146" s="20">
        <f>D145+G145-H145</f>
        <v>1245.5308904865574</v>
      </c>
      <c r="D146" s="17">
        <f>C146+(C146*0.03)</f>
        <v>1282.8968172011541</v>
      </c>
      <c r="E146" s="17">
        <f>C146/2500</f>
        <v>0.49821235619462295</v>
      </c>
      <c r="F146" s="28">
        <f>(D146-C146)/E146</f>
        <v>75.000000000000071</v>
      </c>
      <c r="G146" s="18"/>
      <c r="H146" s="18"/>
      <c r="I146" s="19">
        <f>E146*50/C146</f>
        <v>0.02</v>
      </c>
      <c r="J146" s="87"/>
    </row>
    <row r="147" spans="1:16" ht="13.5" thickBot="1">
      <c r="A147" s="102"/>
      <c r="B147" s="81">
        <f>B146+7</f>
        <v>43709</v>
      </c>
      <c r="C147" s="20">
        <f>D146+G146-H146</f>
        <v>1282.8968172011541</v>
      </c>
      <c r="D147" s="17">
        <f>C147+(C147*0.03)</f>
        <v>1321.3837217171888</v>
      </c>
      <c r="E147" s="17">
        <f>C147/2500</f>
        <v>0.5131587268804616</v>
      </c>
      <c r="F147" s="28">
        <f>(D147-C147)/E147</f>
        <v>75.000000000000071</v>
      </c>
      <c r="G147" s="80"/>
      <c r="H147" s="80"/>
      <c r="I147" s="19">
        <f>E147*50/C147</f>
        <v>0.02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0">
        <v>30</v>
      </c>
      <c r="B149" s="81">
        <f>B147+7</f>
        <v>43716</v>
      </c>
      <c r="C149" s="20">
        <f>D147+G147-H147</f>
        <v>1321.3837217171888</v>
      </c>
      <c r="D149" s="17">
        <f>C149+(C149*0.03)</f>
        <v>1361.0252333687044</v>
      </c>
      <c r="E149" s="17">
        <f>C149/2500</f>
        <v>0.52855348868687546</v>
      </c>
      <c r="F149" s="28">
        <f>(D149-C149)/E149</f>
        <v>75</v>
      </c>
      <c r="G149" s="18"/>
      <c r="H149" s="18"/>
      <c r="I149" s="19">
        <f>E149*50/C149</f>
        <v>1.9999999999999997E-2</v>
      </c>
      <c r="J149" s="87"/>
    </row>
    <row r="150" spans="1:16">
      <c r="A150" s="101"/>
      <c r="B150" s="81">
        <f>B149+7</f>
        <v>43723</v>
      </c>
      <c r="C150" s="20">
        <f>D149+G149-H149</f>
        <v>1361.0252333687044</v>
      </c>
      <c r="D150" s="17">
        <f>C150+(C150*0.03)</f>
        <v>1401.8559903697655</v>
      </c>
      <c r="E150" s="17">
        <f>C150/2500</f>
        <v>0.5444100933474818</v>
      </c>
      <c r="F150" s="28">
        <f>(D150-C150)/E150</f>
        <v>74.999999999999943</v>
      </c>
      <c r="G150" s="18"/>
      <c r="H150" s="18"/>
      <c r="I150" s="19">
        <f>E150*50/C150</f>
        <v>0.02</v>
      </c>
      <c r="J150" s="87"/>
    </row>
    <row r="151" spans="1:16">
      <c r="A151" s="101"/>
      <c r="B151" s="81">
        <f>B150+7</f>
        <v>43730</v>
      </c>
      <c r="C151" s="20">
        <f>D150+G150-H150</f>
        <v>1401.8559903697655</v>
      </c>
      <c r="D151" s="17">
        <f>C151+(C151*0.03)</f>
        <v>1443.9116700808586</v>
      </c>
      <c r="E151" s="17">
        <f>C151/2500</f>
        <v>0.56074239614790622</v>
      </c>
      <c r="F151" s="28">
        <f>(D151-C151)/E151</f>
        <v>75.000000000000128</v>
      </c>
      <c r="G151" s="18"/>
      <c r="H151" s="18"/>
      <c r="I151" s="19">
        <f>E151*50/C151</f>
        <v>0.02</v>
      </c>
      <c r="J151" s="87"/>
    </row>
    <row r="152" spans="1:16" ht="13.5" thickBot="1">
      <c r="A152" s="102"/>
      <c r="B152" s="81">
        <f>B151+7</f>
        <v>43737</v>
      </c>
      <c r="C152" s="20">
        <f>D151+G151-H151</f>
        <v>1443.9116700808586</v>
      </c>
      <c r="D152" s="17">
        <f>C152+(C152*0.03)</f>
        <v>1487.2290201832843</v>
      </c>
      <c r="E152" s="17">
        <f>C152/2500</f>
        <v>0.57756466803234341</v>
      </c>
      <c r="F152" s="28">
        <f>(D152-C152)/E152</f>
        <v>74.999999999999957</v>
      </c>
      <c r="G152" s="80"/>
      <c r="H152" s="80">
        <f>(D152-C139)*0.35</f>
        <v>155.4407778656668</v>
      </c>
      <c r="I152" s="19">
        <f>E152*50/C152</f>
        <v>1.9999999999999997E-2</v>
      </c>
      <c r="J152" s="87"/>
      <c r="K152" s="103" t="s">
        <v>46</v>
      </c>
      <c r="L152" s="104"/>
      <c r="M152" s="104"/>
      <c r="N152" s="104"/>
      <c r="O152" s="104"/>
      <c r="P152" s="104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0">
        <v>31</v>
      </c>
      <c r="B154" s="81">
        <f>B152+7</f>
        <v>43744</v>
      </c>
      <c r="C154" s="20">
        <f>D152+G152-H152</f>
        <v>1331.7882423176175</v>
      </c>
      <c r="D154" s="17">
        <f>C154+(C154*0.03)</f>
        <v>1371.741889587146</v>
      </c>
      <c r="E154" s="17">
        <f>C154/2500</f>
        <v>0.532715296927047</v>
      </c>
      <c r="F154" s="28">
        <f>(D154-C154)/E154</f>
        <v>75.000000000000085</v>
      </c>
      <c r="G154" s="17"/>
      <c r="H154" s="79"/>
      <c r="I154" s="19">
        <f>E154*50/C154</f>
        <v>0.02</v>
      </c>
      <c r="J154" s="87"/>
    </row>
    <row r="155" spans="1:16">
      <c r="A155" s="101"/>
      <c r="B155" s="81">
        <f>B154+7</f>
        <v>43751</v>
      </c>
      <c r="C155" s="20">
        <f>D154+G154-H154</f>
        <v>1371.741889587146</v>
      </c>
      <c r="D155" s="17">
        <f>C155+(C155*0.03)</f>
        <v>1412.8941462747605</v>
      </c>
      <c r="E155" s="17">
        <f>C155/2500</f>
        <v>0.54869675583485844</v>
      </c>
      <c r="F155" s="28">
        <f>(D155-C155)/E155</f>
        <v>75.000000000000128</v>
      </c>
      <c r="G155" s="17"/>
      <c r="H155" s="79"/>
      <c r="I155" s="19">
        <f>E155*50/C155</f>
        <v>0.02</v>
      </c>
      <c r="J155" s="87"/>
    </row>
    <row r="156" spans="1:16">
      <c r="A156" s="101"/>
      <c r="B156" s="81">
        <f>B155+7</f>
        <v>43758</v>
      </c>
      <c r="C156" s="20">
        <f>D155+G155-H155</f>
        <v>1412.8941462747605</v>
      </c>
      <c r="D156" s="17">
        <f>C156+(C156*0.03)</f>
        <v>1455.2809706630032</v>
      </c>
      <c r="E156" s="17">
        <f>C156/2500</f>
        <v>0.56515765850990418</v>
      </c>
      <c r="F156" s="28">
        <f>(D156-C156)/E156</f>
        <v>74.999999999999901</v>
      </c>
      <c r="G156" s="17"/>
      <c r="H156" s="79"/>
      <c r="I156" s="19">
        <f>E156*50/C156</f>
        <v>0.02</v>
      </c>
      <c r="J156" s="87"/>
    </row>
    <row r="157" spans="1:16" ht="13.5" thickBot="1">
      <c r="A157" s="102"/>
      <c r="B157" s="81">
        <f>B156+7</f>
        <v>43765</v>
      </c>
      <c r="C157" s="20">
        <f>D156+G156-H156</f>
        <v>1455.2809706630032</v>
      </c>
      <c r="D157" s="17">
        <f>C157+(C157*0.03)</f>
        <v>1498.9393997828934</v>
      </c>
      <c r="E157" s="17">
        <f>C157/2500</f>
        <v>0.58211238826520129</v>
      </c>
      <c r="F157" s="28">
        <f>(D157-C157)/E157</f>
        <v>75.000000000000028</v>
      </c>
      <c r="G157" s="80"/>
      <c r="H157" s="80"/>
      <c r="I157" s="19">
        <f>E157*50/C157</f>
        <v>0.02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0">
        <v>32</v>
      </c>
      <c r="B159" s="81">
        <f>B157+7</f>
        <v>43772</v>
      </c>
      <c r="C159" s="20">
        <f>D157+G157-H157</f>
        <v>1498.9393997828934</v>
      </c>
      <c r="D159" s="17">
        <f>C159+(C159*0.03)</f>
        <v>1543.9075817763801</v>
      </c>
      <c r="E159" s="17">
        <f>C159/2500</f>
        <v>0.59957575991315737</v>
      </c>
      <c r="F159" s="28">
        <f>(D159-C159)/E159</f>
        <v>74.999999999999872</v>
      </c>
      <c r="G159" s="18"/>
      <c r="H159" s="18"/>
      <c r="I159" s="19">
        <f>E159*50/C159</f>
        <v>0.02</v>
      </c>
      <c r="J159" s="87"/>
    </row>
    <row r="160" spans="1:16">
      <c r="A160" s="101"/>
      <c r="B160" s="81">
        <f>B159+7</f>
        <v>43779</v>
      </c>
      <c r="C160" s="20">
        <f>D159+G159-H159</f>
        <v>1543.9075817763801</v>
      </c>
      <c r="D160" s="17">
        <f>C160+(C160*0.03)</f>
        <v>1590.2248092296716</v>
      </c>
      <c r="E160" s="17">
        <f>C160/2500</f>
        <v>0.61756303271055202</v>
      </c>
      <c r="F160" s="28">
        <f>(D160-C160)/E160</f>
        <v>75.000000000000128</v>
      </c>
      <c r="G160" s="18"/>
      <c r="H160" s="18"/>
      <c r="I160" s="19">
        <f>E160*50/C160</f>
        <v>0.02</v>
      </c>
      <c r="J160" s="87"/>
    </row>
    <row r="161" spans="1:16">
      <c r="A161" s="101"/>
      <c r="B161" s="81">
        <f>B160+7</f>
        <v>43786</v>
      </c>
      <c r="C161" s="20">
        <f>D160+G160-H160</f>
        <v>1590.2248092296716</v>
      </c>
      <c r="D161" s="17">
        <f>C161+(C161*0.03)</f>
        <v>1637.9315535065616</v>
      </c>
      <c r="E161" s="17">
        <f>C161/2500</f>
        <v>0.63608992369186867</v>
      </c>
      <c r="F161" s="28">
        <f>(D161-C161)/E161</f>
        <v>74.999999999999844</v>
      </c>
      <c r="G161" s="18"/>
      <c r="H161" s="18"/>
      <c r="I161" s="19">
        <f>E161*50/C161</f>
        <v>0.02</v>
      </c>
      <c r="J161" s="87"/>
    </row>
    <row r="162" spans="1:16" ht="13.5" thickBot="1">
      <c r="A162" s="102"/>
      <c r="B162" s="81">
        <f>B161+7</f>
        <v>43793</v>
      </c>
      <c r="C162" s="20">
        <f>D161+G161-H161</f>
        <v>1637.9315535065616</v>
      </c>
      <c r="D162" s="17">
        <f>C162+(C162*0.03)</f>
        <v>1687.0695001117585</v>
      </c>
      <c r="E162" s="17">
        <f>C162/2500</f>
        <v>0.65517262140262467</v>
      </c>
      <c r="F162" s="28">
        <f>(D162-C162)/E162</f>
        <v>75.000000000000128</v>
      </c>
      <c r="G162" s="80"/>
      <c r="H162" s="80"/>
      <c r="I162" s="19">
        <f>E162*50/C162</f>
        <v>1.9999999999999997E-2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0">
        <v>33</v>
      </c>
      <c r="B164" s="81">
        <f>B162+7</f>
        <v>43800</v>
      </c>
      <c r="C164" s="20">
        <f>D162+G162-H162</f>
        <v>1687.0695001117585</v>
      </c>
      <c r="D164" s="17">
        <f>C164+(C164*0.03)</f>
        <v>1737.6815851151114</v>
      </c>
      <c r="E164" s="17">
        <f>C164/2500</f>
        <v>0.67482780004470344</v>
      </c>
      <c r="F164" s="28">
        <f>(D164-C164)/E164</f>
        <v>75.000000000000114</v>
      </c>
      <c r="G164" s="18"/>
      <c r="H164" s="18"/>
      <c r="I164" s="19">
        <f>E164*50/C164</f>
        <v>0.02</v>
      </c>
      <c r="J164" s="87"/>
    </row>
    <row r="165" spans="1:16">
      <c r="A165" s="101"/>
      <c r="B165" s="81">
        <f>B164+7</f>
        <v>43807</v>
      </c>
      <c r="C165" s="20">
        <f>D164+G164-H164</f>
        <v>1737.6815851151114</v>
      </c>
      <c r="D165" s="17">
        <f>C165+(C165*0.03)</f>
        <v>1789.8120326685648</v>
      </c>
      <c r="E165" s="17">
        <f>C165/2500</f>
        <v>0.69507263404604458</v>
      </c>
      <c r="F165" s="28">
        <f>(D165-C165)/E165</f>
        <v>75.000000000000156</v>
      </c>
      <c r="G165" s="18"/>
      <c r="H165" s="18"/>
      <c r="I165" s="19">
        <f>E165*50/C165</f>
        <v>0.02</v>
      </c>
      <c r="J165" s="87"/>
      <c r="K165" s="31"/>
      <c r="L165" s="31"/>
    </row>
    <row r="166" spans="1:16">
      <c r="A166" s="101"/>
      <c r="B166" s="81">
        <f>B165+7</f>
        <v>43814</v>
      </c>
      <c r="C166" s="20">
        <f>D165+G165-H165</f>
        <v>1789.8120326685648</v>
      </c>
      <c r="D166" s="17">
        <f>C166+(C166*0.03)</f>
        <v>1843.5063936486217</v>
      </c>
      <c r="E166" s="17">
        <f>C166/2500</f>
        <v>0.71592481306742595</v>
      </c>
      <c r="F166" s="28">
        <f>(D166-C166)/E166</f>
        <v>74.999999999999929</v>
      </c>
      <c r="G166" s="18"/>
      <c r="H166" s="18"/>
      <c r="I166" s="19">
        <f>E166*50/C166</f>
        <v>0.02</v>
      </c>
      <c r="J166" s="87"/>
      <c r="K166" s="31"/>
      <c r="L166" s="31"/>
    </row>
    <row r="167" spans="1:16" ht="13.5" thickBot="1">
      <c r="A167" s="102"/>
      <c r="B167" s="81">
        <f>B166+7</f>
        <v>43821</v>
      </c>
      <c r="C167" s="20">
        <f>D166+G166-H166</f>
        <v>1843.5063936486217</v>
      </c>
      <c r="D167" s="17">
        <f>C167+(C167*0.03)</f>
        <v>1898.8115854580803</v>
      </c>
      <c r="E167" s="17">
        <f>C167/2500</f>
        <v>0.73740255745944872</v>
      </c>
      <c r="F167" s="28">
        <f>(D167-C167)/E167</f>
        <v>74.999999999999957</v>
      </c>
      <c r="G167" s="80"/>
      <c r="H167" s="80">
        <f>(D167-C154)*0.35</f>
        <v>198.458170099162</v>
      </c>
      <c r="I167" s="19">
        <f>E167*50/C167</f>
        <v>0.02</v>
      </c>
      <c r="J167" s="87"/>
      <c r="K167" s="103" t="s">
        <v>46</v>
      </c>
      <c r="L167" s="104"/>
      <c r="M167" s="104"/>
      <c r="N167" s="104"/>
      <c r="O167" s="104"/>
      <c r="P167" s="104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0">
        <v>34</v>
      </c>
      <c r="B169" s="81">
        <f>B167+7</f>
        <v>43828</v>
      </c>
      <c r="C169" s="20">
        <f>D167+G167-H167</f>
        <v>1700.3534153589183</v>
      </c>
      <c r="D169" s="17">
        <f>C169+(C169*0.03)</f>
        <v>1751.3640178196858</v>
      </c>
      <c r="E169" s="17">
        <f>C169/2500</f>
        <v>0.68014136614356735</v>
      </c>
      <c r="F169" s="28">
        <f>(D169-C169)/E169</f>
        <v>75.000000000000057</v>
      </c>
      <c r="G169" s="18"/>
      <c r="H169" s="18"/>
      <c r="I169" s="19">
        <f>E169*50/C169</f>
        <v>0.02</v>
      </c>
      <c r="J169" s="87"/>
    </row>
    <row r="170" spans="1:16">
      <c r="A170" s="101"/>
      <c r="B170" s="81">
        <f>B169+7</f>
        <v>43835</v>
      </c>
      <c r="C170" s="20">
        <f>D169+G169-H169</f>
        <v>1751.3640178196858</v>
      </c>
      <c r="D170" s="17">
        <f>C170+(C170*0.03)</f>
        <v>1803.9049383542765</v>
      </c>
      <c r="E170" s="17">
        <f>C170/2500</f>
        <v>0.70054560712787428</v>
      </c>
      <c r="F170" s="28">
        <f>(D170-C170)/E170</f>
        <v>75.000000000000142</v>
      </c>
      <c r="G170" s="18"/>
      <c r="H170" s="18"/>
      <c r="I170" s="19">
        <f>E170*50/C170</f>
        <v>0.02</v>
      </c>
      <c r="J170" s="87"/>
    </row>
    <row r="171" spans="1:16">
      <c r="A171" s="101"/>
      <c r="B171" s="81">
        <f>B170+7</f>
        <v>43842</v>
      </c>
      <c r="C171" s="20">
        <f>D170+G170-H170</f>
        <v>1803.9049383542765</v>
      </c>
      <c r="D171" s="17">
        <f>C171+(C171*0.03)</f>
        <v>1858.0220865049048</v>
      </c>
      <c r="E171" s="17">
        <f>C171/2500</f>
        <v>0.72156197534171063</v>
      </c>
      <c r="F171" s="28">
        <f>(D171-C171)/E171</f>
        <v>74.999999999999986</v>
      </c>
      <c r="G171" s="18"/>
      <c r="H171" s="18"/>
      <c r="I171" s="19">
        <f>E171*50/C171</f>
        <v>0.02</v>
      </c>
      <c r="J171" s="87"/>
    </row>
    <row r="172" spans="1:16" ht="13.5" thickBot="1">
      <c r="A172" s="102"/>
      <c r="B172" s="81">
        <f>B171+7</f>
        <v>43849</v>
      </c>
      <c r="C172" s="20">
        <f>D171+G171-H171</f>
        <v>1858.0220865049048</v>
      </c>
      <c r="D172" s="17">
        <f>C172+(C172*0.03)</f>
        <v>1913.7627491000519</v>
      </c>
      <c r="E172" s="17">
        <f>C172/2500</f>
        <v>0.74320883460196197</v>
      </c>
      <c r="F172" s="28">
        <f>(D172-C172)/E172</f>
        <v>74.999999999999957</v>
      </c>
      <c r="G172" s="80"/>
      <c r="H172" s="80"/>
      <c r="I172" s="19">
        <f>E172*50/C172</f>
        <v>0.02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0">
        <v>35</v>
      </c>
      <c r="B174" s="81">
        <f>B172+7</f>
        <v>43856</v>
      </c>
      <c r="C174" s="20">
        <f>D172+G172-H172</f>
        <v>1913.7627491000519</v>
      </c>
      <c r="D174" s="17">
        <f>C174+(C174*0.03)</f>
        <v>1971.1756315730534</v>
      </c>
      <c r="E174" s="17">
        <f>C174/2500</f>
        <v>0.76550509964002078</v>
      </c>
      <c r="F174" s="28">
        <f>(D174-C174)/E174</f>
        <v>74.999999999999858</v>
      </c>
      <c r="G174" s="18"/>
      <c r="H174" s="18"/>
      <c r="I174" s="19">
        <f>E174*50/C174</f>
        <v>0.02</v>
      </c>
      <c r="J174" s="87"/>
    </row>
    <row r="175" spans="1:16">
      <c r="A175" s="101"/>
      <c r="B175" s="81">
        <f>B174+7</f>
        <v>43863</v>
      </c>
      <c r="C175" s="20">
        <f>D174+G174-H174</f>
        <v>1971.1756315730534</v>
      </c>
      <c r="D175" s="17">
        <f>C175+(C175*0.03)</f>
        <v>2030.310900520245</v>
      </c>
      <c r="E175" s="17">
        <f>C175/2500</f>
        <v>0.78847025262922132</v>
      </c>
      <c r="F175" s="28">
        <f>(D175-C175)/E175</f>
        <v>75.000000000000085</v>
      </c>
      <c r="G175" s="18"/>
      <c r="H175" s="18"/>
      <c r="I175" s="19">
        <f>E175*50/C175</f>
        <v>0.02</v>
      </c>
      <c r="J175" s="87"/>
    </row>
    <row r="176" spans="1:16">
      <c r="A176" s="101"/>
      <c r="B176" s="81">
        <f>B175+7</f>
        <v>43870</v>
      </c>
      <c r="C176" s="20">
        <f>D175+G175-H175</f>
        <v>2030.310900520245</v>
      </c>
      <c r="D176" s="17">
        <f>C176+(C176*0.03)</f>
        <v>2091.2202275358522</v>
      </c>
      <c r="E176" s="17">
        <f>C176/2500</f>
        <v>0.81212436020809797</v>
      </c>
      <c r="F176" s="28">
        <f>(D176-C176)/E176</f>
        <v>74.999999999999858</v>
      </c>
      <c r="G176" s="18"/>
      <c r="H176" s="18"/>
      <c r="I176" s="19">
        <f>E176*50/C176</f>
        <v>0.02</v>
      </c>
      <c r="J176" s="87"/>
    </row>
    <row r="177" spans="1:16" ht="13.5" thickBot="1">
      <c r="A177" s="102"/>
      <c r="B177" s="81">
        <f>B176+7</f>
        <v>43877</v>
      </c>
      <c r="C177" s="20">
        <f>D176+G176-H176</f>
        <v>2091.2202275358522</v>
      </c>
      <c r="D177" s="17">
        <f>C177+(C177*0.03)</f>
        <v>2153.956834361928</v>
      </c>
      <c r="E177" s="17">
        <f>C177/2500</f>
        <v>0.83648809101434085</v>
      </c>
      <c r="F177" s="28">
        <f>(D177-C177)/E177</f>
        <v>75.00000000000027</v>
      </c>
      <c r="G177" s="80"/>
      <c r="H177" s="80">
        <f>(D177-C169)*0.35</f>
        <v>158.76119665105341</v>
      </c>
      <c r="I177" s="19">
        <f>E177*50/C177</f>
        <v>1.9999999999999997E-2</v>
      </c>
      <c r="J177" s="87"/>
      <c r="K177" s="103" t="s">
        <v>46</v>
      </c>
      <c r="L177" s="104"/>
      <c r="M177" s="104"/>
      <c r="N177" s="104"/>
      <c r="O177" s="104"/>
      <c r="P177" s="104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J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P178"/>
  <sheetViews>
    <sheetView topLeftCell="A20" workbookViewId="0">
      <selection activeCell="J35" sqref="J3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5"/>
      <c r="C1" s="106"/>
      <c r="D1" s="106"/>
      <c r="E1" s="106"/>
      <c r="F1" s="106"/>
      <c r="G1" s="106"/>
      <c r="H1" s="106"/>
      <c r="I1" s="106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0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1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1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2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7"/>
      <c r="L7" s="108"/>
      <c r="M7" s="108"/>
      <c r="N7" s="108"/>
      <c r="O7" s="108"/>
      <c r="P7" s="108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0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1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1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2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0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1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1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2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3" t="s">
        <v>45</v>
      </c>
      <c r="L17" s="104"/>
      <c r="M17" s="104"/>
      <c r="N17" s="104"/>
      <c r="O17" s="104"/>
      <c r="P17" s="104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0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1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1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2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0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1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1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2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0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1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1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2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3" t="s">
        <v>46</v>
      </c>
      <c r="L32" s="104"/>
      <c r="M32" s="104"/>
      <c r="N32" s="104"/>
      <c r="O32" s="104"/>
      <c r="P32" s="104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0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6">
        <f>(D34-$C4)/$C4</f>
        <v>-2.7936757061670734E-2</v>
      </c>
    </row>
    <row r="35" spans="1:16" ht="14.5">
      <c r="A35" s="101"/>
      <c r="B35" s="81">
        <f>B34+7</f>
        <v>43058</v>
      </c>
      <c r="C35" s="32">
        <f>D34+G34-H34</f>
        <v>1944.1264858766585</v>
      </c>
      <c r="D35" s="17">
        <f>C35+(C35*0.03)</f>
        <v>2002.4502804529584</v>
      </c>
      <c r="E35" s="17">
        <f>C35/2500</f>
        <v>0.77765059435066342</v>
      </c>
      <c r="F35" s="28">
        <f>(D35-C35)/E35</f>
        <v>75.000000000000128</v>
      </c>
      <c r="G35" s="18"/>
      <c r="H35" s="18"/>
      <c r="I35" s="19">
        <f>E35*50/C35</f>
        <v>0.02</v>
      </c>
      <c r="J35" s="87"/>
    </row>
    <row r="36" spans="1:16">
      <c r="A36" s="101"/>
      <c r="B36" s="81">
        <f>B35+7</f>
        <v>43065</v>
      </c>
      <c r="C36" s="20">
        <f>D35+G35-H35</f>
        <v>2002.4502804529584</v>
      </c>
      <c r="D36" s="17">
        <f>C36+(C36*0.03)</f>
        <v>2062.523788866547</v>
      </c>
      <c r="E36" s="17">
        <f>C36/2500</f>
        <v>0.80098011218118337</v>
      </c>
      <c r="F36" s="28">
        <f>(D36-C36)/E36</f>
        <v>74.999999999999773</v>
      </c>
      <c r="G36" s="18"/>
      <c r="H36" s="18"/>
      <c r="I36" s="19">
        <f>E36*50/C36</f>
        <v>1.9999999999999997E-2</v>
      </c>
      <c r="J36" s="87"/>
    </row>
    <row r="37" spans="1:16" ht="13.5" thickBot="1">
      <c r="A37" s="102"/>
      <c r="B37" s="81">
        <f>B36+7</f>
        <v>43072</v>
      </c>
      <c r="C37" s="20">
        <f>D36+G36-H36</f>
        <v>2062.523788866547</v>
      </c>
      <c r="D37" s="17">
        <f>C37+(C37*0.03)</f>
        <v>2124.3995025325435</v>
      </c>
      <c r="E37" s="17">
        <f>C37/2500</f>
        <v>0.82500951554661883</v>
      </c>
      <c r="F37" s="28">
        <f>(D37-C37)/E37</f>
        <v>75.000000000000099</v>
      </c>
      <c r="G37" s="80"/>
      <c r="H37" s="80"/>
      <c r="I37" s="19">
        <f>E37*50/C37</f>
        <v>0.02</v>
      </c>
      <c r="J37" s="87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0">
        <v>8</v>
      </c>
      <c r="B39" s="81">
        <f>B37+7</f>
        <v>43079</v>
      </c>
      <c r="C39" s="20">
        <f>D37+G37-H37</f>
        <v>2124.3995025325435</v>
      </c>
      <c r="D39" s="17">
        <f>C39+(C39*0.03)</f>
        <v>2188.1314876085198</v>
      </c>
      <c r="E39" s="17">
        <f>C39/2500</f>
        <v>0.8497598010130174</v>
      </c>
      <c r="F39" s="28">
        <f>(D39-C39)/E39</f>
        <v>75.000000000000057</v>
      </c>
      <c r="G39" s="18"/>
      <c r="H39" s="18"/>
      <c r="I39" s="19">
        <f>E39*50/C39</f>
        <v>0.02</v>
      </c>
      <c r="J39" s="87"/>
    </row>
    <row r="40" spans="1:16">
      <c r="A40" s="101"/>
      <c r="B40" s="81">
        <f>B39+7</f>
        <v>43086</v>
      </c>
      <c r="C40" s="20">
        <f>D39+G39-H39</f>
        <v>2188.1314876085198</v>
      </c>
      <c r="D40" s="17">
        <f>C40+(C40*0.03)</f>
        <v>2253.7754322367755</v>
      </c>
      <c r="E40" s="17">
        <f>C40/2500</f>
        <v>0.87525259504340791</v>
      </c>
      <c r="F40" s="28">
        <f>(D40-C40)/E40</f>
        <v>75.000000000000085</v>
      </c>
      <c r="G40" s="18"/>
      <c r="H40" s="18"/>
      <c r="I40" s="19">
        <f>E40*50/C40</f>
        <v>0.02</v>
      </c>
      <c r="J40" s="87"/>
    </row>
    <row r="41" spans="1:16">
      <c r="A41" s="101"/>
      <c r="B41" s="81">
        <f>B40+7</f>
        <v>43093</v>
      </c>
      <c r="C41" s="20">
        <f>D40+G40-H40</f>
        <v>2253.7754322367755</v>
      </c>
      <c r="D41" s="17">
        <f>C41+(C41*0.03)</f>
        <v>2321.3886952038788</v>
      </c>
      <c r="E41" s="17">
        <f>C41/2500</f>
        <v>0.90151017289471025</v>
      </c>
      <c r="F41" s="28">
        <f>(D41-C41)/E41</f>
        <v>75.000000000000043</v>
      </c>
      <c r="G41" s="18"/>
      <c r="H41" s="18"/>
      <c r="I41" s="19">
        <f>E41*50/C41</f>
        <v>0.02</v>
      </c>
      <c r="J41" s="87"/>
    </row>
    <row r="42" spans="1:16" ht="13.5" thickBot="1">
      <c r="A42" s="102"/>
      <c r="B42" s="81">
        <f>B41+7</f>
        <v>43100</v>
      </c>
      <c r="C42" s="20">
        <f>D41+G41-H41</f>
        <v>2321.3886952038788</v>
      </c>
      <c r="D42" s="17">
        <f>C42+(C42*0.03)</f>
        <v>2391.030356059995</v>
      </c>
      <c r="E42" s="17">
        <f>C42/2500</f>
        <v>0.92855547808155148</v>
      </c>
      <c r="F42" s="28">
        <f>(D42-C42)/E42</f>
        <v>74.999999999999858</v>
      </c>
      <c r="G42" s="80"/>
      <c r="H42" s="80"/>
      <c r="I42" s="19">
        <f>E42*50/C42</f>
        <v>0.02</v>
      </c>
      <c r="J42" s="87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0">
        <v>9</v>
      </c>
      <c r="B44" s="81">
        <f>B42+7</f>
        <v>43107</v>
      </c>
      <c r="C44" s="20">
        <f>D42+G42-H42</f>
        <v>2391.030356059995</v>
      </c>
      <c r="D44" s="17">
        <f>C44+(C44*0.03)</f>
        <v>2462.7612667417948</v>
      </c>
      <c r="E44" s="17">
        <f>C44/2500</f>
        <v>0.95641214242399797</v>
      </c>
      <c r="F44" s="28">
        <f>(D44-C44)/E44</f>
        <v>74.999999999999886</v>
      </c>
      <c r="G44" s="18"/>
      <c r="H44" s="18"/>
      <c r="I44" s="19">
        <f>E44*50/C44</f>
        <v>0.02</v>
      </c>
      <c r="J44" s="87"/>
    </row>
    <row r="45" spans="1:16">
      <c r="A45" s="101"/>
      <c r="B45" s="81">
        <f>B44+7</f>
        <v>43114</v>
      </c>
      <c r="C45" s="20">
        <f>D44+G44-H44</f>
        <v>2462.7612667417948</v>
      </c>
      <c r="D45" s="17">
        <f>C45+(C45*0.03)</f>
        <v>2536.6441047440485</v>
      </c>
      <c r="E45" s="17">
        <f>C45/2500</f>
        <v>0.9851045066967179</v>
      </c>
      <c r="F45" s="28">
        <f>(D45-C45)/E45</f>
        <v>74.999999999999872</v>
      </c>
      <c r="G45" s="18"/>
      <c r="H45" s="18"/>
      <c r="I45" s="19">
        <f>E45*50/C45</f>
        <v>1.9999999999999997E-2</v>
      </c>
      <c r="J45" s="87"/>
    </row>
    <row r="46" spans="1:16">
      <c r="A46" s="101"/>
      <c r="B46" s="81">
        <f>B45+7</f>
        <v>43121</v>
      </c>
      <c r="C46" s="20">
        <f>D45+G45-H45</f>
        <v>2536.6441047440485</v>
      </c>
      <c r="D46" s="17">
        <f>C46+(C46*0.03)</f>
        <v>2612.7434278863698</v>
      </c>
      <c r="E46" s="17">
        <f>C46/2500</f>
        <v>1.0146576418976194</v>
      </c>
      <c r="F46" s="28">
        <f>(D46-C46)/E46</f>
        <v>74.999999999999829</v>
      </c>
      <c r="G46" s="18"/>
      <c r="H46" s="18"/>
      <c r="I46" s="19">
        <f>E46*50/C46</f>
        <v>0.02</v>
      </c>
      <c r="J46" s="87"/>
    </row>
    <row r="47" spans="1:16" ht="13.5" thickBot="1">
      <c r="A47" s="102"/>
      <c r="B47" s="81">
        <f>B46+7</f>
        <v>43128</v>
      </c>
      <c r="C47" s="20">
        <f>D46+G46-H46</f>
        <v>2612.7434278863698</v>
      </c>
      <c r="D47" s="17">
        <f>C47+(C47*0.03)</f>
        <v>2691.1257307229607</v>
      </c>
      <c r="E47" s="17">
        <f>C47/2500</f>
        <v>1.0450973711545479</v>
      </c>
      <c r="F47" s="28">
        <f>(D47-C47)/E47</f>
        <v>74.999999999999858</v>
      </c>
      <c r="G47" s="80"/>
      <c r="H47" s="80">
        <f>(D47-C34)*0.35</f>
        <v>135.4893244816088</v>
      </c>
      <c r="I47" s="19">
        <f>E47*50/C47</f>
        <v>0.02</v>
      </c>
      <c r="J47" s="87"/>
      <c r="K47" s="103" t="s">
        <v>46</v>
      </c>
      <c r="L47" s="104"/>
      <c r="M47" s="104"/>
      <c r="N47" s="104"/>
      <c r="O47" s="104"/>
      <c r="P47" s="104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0">
        <v>10</v>
      </c>
      <c r="B49" s="81">
        <f>B47+7</f>
        <v>43135</v>
      </c>
      <c r="C49" s="20">
        <f>D47+G47-H47</f>
        <v>2555.6364062413518</v>
      </c>
      <c r="D49" s="17">
        <f>C49+(C49*0.03)</f>
        <v>2632.3054984285923</v>
      </c>
      <c r="E49" s="17">
        <f>C49/2500</f>
        <v>1.0222545624965407</v>
      </c>
      <c r="F49" s="28">
        <f>(D49-C49)/E49</f>
        <v>74.999999999999943</v>
      </c>
      <c r="G49" s="18"/>
      <c r="H49" s="18"/>
      <c r="I49" s="19">
        <f>E49*50/C49</f>
        <v>0.02</v>
      </c>
      <c r="J49" s="87"/>
    </row>
    <row r="50" spans="1:16">
      <c r="A50" s="101"/>
      <c r="B50" s="81">
        <f>B49+7</f>
        <v>43142</v>
      </c>
      <c r="C50" s="20">
        <f>D49+G49-H49</f>
        <v>2632.3054984285923</v>
      </c>
      <c r="D50" s="17">
        <f>C50+(C50*0.03)</f>
        <v>2711.27466338145</v>
      </c>
      <c r="E50" s="17">
        <f>C50/2500</f>
        <v>1.0529221993714368</v>
      </c>
      <c r="F50" s="28">
        <f>(D50-C50)/E50</f>
        <v>74.999999999999929</v>
      </c>
      <c r="G50" s="18"/>
      <c r="H50" s="18"/>
      <c r="I50" s="19">
        <f>E50*50/C50</f>
        <v>0.02</v>
      </c>
      <c r="J50" s="87"/>
    </row>
    <row r="51" spans="1:16">
      <c r="A51" s="101"/>
      <c r="B51" s="81">
        <f>B50+7</f>
        <v>43149</v>
      </c>
      <c r="C51" s="20">
        <f>D50+G50-H50</f>
        <v>2711.27466338145</v>
      </c>
      <c r="D51" s="17">
        <f>C51+(C51*0.03)</f>
        <v>2792.6129032828935</v>
      </c>
      <c r="E51" s="17">
        <f>C51/2500</f>
        <v>1.08450986535258</v>
      </c>
      <c r="F51" s="28">
        <f>(D51-C51)/E51</f>
        <v>75.000000000000057</v>
      </c>
      <c r="G51" s="18"/>
      <c r="H51" s="18"/>
      <c r="I51" s="19">
        <f>E51*50/C51</f>
        <v>0.02</v>
      </c>
      <c r="J51" s="87"/>
    </row>
    <row r="52" spans="1:16" ht="13.5" thickBot="1">
      <c r="A52" s="102"/>
      <c r="B52" s="81">
        <f>B51+7</f>
        <v>43156</v>
      </c>
      <c r="C52" s="20">
        <f>D51+G51-H51</f>
        <v>2792.6129032828935</v>
      </c>
      <c r="D52" s="17">
        <f>C52+(C52*0.03)</f>
        <v>2876.3912903813803</v>
      </c>
      <c r="E52" s="17">
        <f>C52/2500</f>
        <v>1.1170451613131573</v>
      </c>
      <c r="F52" s="28">
        <f>(D52-C52)/E52</f>
        <v>74.999999999999957</v>
      </c>
      <c r="G52" s="80"/>
      <c r="H52" s="80"/>
      <c r="I52" s="19">
        <f>E52*50/C52</f>
        <v>1.9999999999999997E-2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0">
        <v>11</v>
      </c>
      <c r="B54" s="81">
        <f>B52+7</f>
        <v>43163</v>
      </c>
      <c r="C54" s="20">
        <f>D52+G52-H52</f>
        <v>2876.3912903813803</v>
      </c>
      <c r="D54" s="17">
        <f>C54+(C54*0.03)</f>
        <v>2962.6830290928215</v>
      </c>
      <c r="E54" s="17">
        <f>C54/2500</f>
        <v>1.1505565161525522</v>
      </c>
      <c r="F54" s="28">
        <f>(D54-C54)/E54</f>
        <v>74.999999999999829</v>
      </c>
      <c r="G54" s="18"/>
      <c r="H54" s="18"/>
      <c r="I54" s="19">
        <f>E54*50/C54</f>
        <v>0.02</v>
      </c>
      <c r="J54" s="87"/>
    </row>
    <row r="55" spans="1:16">
      <c r="A55" s="101"/>
      <c r="B55" s="81">
        <f>B54+7</f>
        <v>43170</v>
      </c>
      <c r="C55" s="20">
        <f>D54+G54-H54</f>
        <v>2962.6830290928215</v>
      </c>
      <c r="D55" s="17">
        <f>C55+(C55*0.03)</f>
        <v>3051.5635199656062</v>
      </c>
      <c r="E55" s="17">
        <f>C55/2500</f>
        <v>1.1850732116371285</v>
      </c>
      <c r="F55" s="28">
        <f>(D55-C55)/E55</f>
        <v>75.000000000000114</v>
      </c>
      <c r="G55" s="18"/>
      <c r="H55" s="18"/>
      <c r="I55" s="19">
        <f>E55*50/C55</f>
        <v>0.02</v>
      </c>
      <c r="J55" s="87"/>
    </row>
    <row r="56" spans="1:16">
      <c r="A56" s="101"/>
      <c r="B56" s="81">
        <f>B55+7</f>
        <v>43177</v>
      </c>
      <c r="C56" s="20">
        <f>D55+G55-H55</f>
        <v>3051.5635199656062</v>
      </c>
      <c r="D56" s="17">
        <f>C56+(C56*0.03)</f>
        <v>3143.1104255645746</v>
      </c>
      <c r="E56" s="17">
        <f>C56/2500</f>
        <v>1.2206254079862424</v>
      </c>
      <c r="F56" s="28">
        <f>(D56-C56)/E56</f>
        <v>75.000000000000142</v>
      </c>
      <c r="G56" s="18"/>
      <c r="H56" s="18"/>
      <c r="I56" s="19">
        <f>E56*50/C56</f>
        <v>1.9999999999999997E-2</v>
      </c>
      <c r="J56" s="87"/>
    </row>
    <row r="57" spans="1:16" ht="13.5" thickBot="1">
      <c r="A57" s="102"/>
      <c r="B57" s="81">
        <f>B56+7</f>
        <v>43184</v>
      </c>
      <c r="C57" s="20">
        <f>D56+G56-H56</f>
        <v>3143.1104255645746</v>
      </c>
      <c r="D57" s="17">
        <f>C57+(C57*0.03)</f>
        <v>3237.4037383315117</v>
      </c>
      <c r="E57" s="17">
        <f>C57/2500</f>
        <v>1.2572441702258299</v>
      </c>
      <c r="F57" s="28">
        <f>(D57-C57)/E57</f>
        <v>74.999999999999886</v>
      </c>
      <c r="G57" s="80"/>
      <c r="H57" s="80"/>
      <c r="I57" s="19">
        <f>E57*50/C57</f>
        <v>2.0000000000000004E-2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0">
        <v>12</v>
      </c>
      <c r="B59" s="81">
        <f>B57+7</f>
        <v>43191</v>
      </c>
      <c r="C59" s="20">
        <f>D57+G57-H57</f>
        <v>3237.4037383315117</v>
      </c>
      <c r="D59" s="17">
        <f>C59+(C59*0.03)</f>
        <v>3334.5258504814569</v>
      </c>
      <c r="E59" s="17">
        <f>C59/2500</f>
        <v>1.2949614953326047</v>
      </c>
      <c r="F59" s="28">
        <f>(D59-C59)/E59</f>
        <v>74.999999999999901</v>
      </c>
      <c r="G59" s="18"/>
      <c r="H59" s="18"/>
      <c r="I59" s="19">
        <f>E59*50/C59</f>
        <v>0.02</v>
      </c>
      <c r="J59" s="87"/>
    </row>
    <row r="60" spans="1:16">
      <c r="A60" s="101"/>
      <c r="B60" s="81">
        <f>B59+7</f>
        <v>43198</v>
      </c>
      <c r="C60" s="20">
        <f>D59+G59-H59</f>
        <v>3334.5258504814569</v>
      </c>
      <c r="D60" s="17">
        <f>C60+(C60*0.03)</f>
        <v>3434.5616259959006</v>
      </c>
      <c r="E60" s="17">
        <f>C60/2500</f>
        <v>1.3338103401925827</v>
      </c>
      <c r="F60" s="28">
        <f>(D60-C60)/E60</f>
        <v>74.999999999999986</v>
      </c>
      <c r="G60" s="18"/>
      <c r="H60" s="18"/>
      <c r="I60" s="19">
        <f>E60*50/C60</f>
        <v>1.9999999999999997E-2</v>
      </c>
      <c r="J60" s="87"/>
    </row>
    <row r="61" spans="1:16">
      <c r="A61" s="101"/>
      <c r="B61" s="81">
        <f>B60+7</f>
        <v>43205</v>
      </c>
      <c r="C61" s="20">
        <f>D60+G60-H60</f>
        <v>3434.5616259959006</v>
      </c>
      <c r="D61" s="17">
        <f>C61+(C61*0.03)</f>
        <v>3537.5984747757775</v>
      </c>
      <c r="E61" s="17">
        <f>C61/2500</f>
        <v>1.3738246503983602</v>
      </c>
      <c r="F61" s="28">
        <f>(D61-C61)/E61</f>
        <v>74.999999999999915</v>
      </c>
      <c r="G61" s="18"/>
      <c r="H61" s="18"/>
      <c r="I61" s="19">
        <f>E61*50/C61</f>
        <v>0.02</v>
      </c>
      <c r="J61" s="87"/>
    </row>
    <row r="62" spans="1:16" ht="13.5" thickBot="1">
      <c r="A62" s="102"/>
      <c r="B62" s="81">
        <f>B61+7</f>
        <v>43212</v>
      </c>
      <c r="C62" s="20">
        <f>D61+G61-H61</f>
        <v>3537.5984747757775</v>
      </c>
      <c r="D62" s="17">
        <f>C62+(C62*0.03)</f>
        <v>3643.726429019051</v>
      </c>
      <c r="E62" s="17">
        <f>C62/2500</f>
        <v>1.4150393899103111</v>
      </c>
      <c r="F62" s="28">
        <f>(D62-C62)/E62</f>
        <v>75.000000000000128</v>
      </c>
      <c r="G62" s="80"/>
      <c r="H62" s="80">
        <f>(D62-C49)*0.35</f>
        <v>380.83150797219469</v>
      </c>
      <c r="I62" s="19">
        <f>E62*50/C62</f>
        <v>0.02</v>
      </c>
      <c r="J62" s="87"/>
      <c r="K62" s="103" t="s">
        <v>46</v>
      </c>
      <c r="L62" s="104"/>
      <c r="M62" s="104"/>
      <c r="N62" s="104"/>
      <c r="O62" s="104"/>
      <c r="P62" s="104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0">
        <v>13</v>
      </c>
      <c r="B64" s="81">
        <f>B62+7</f>
        <v>43219</v>
      </c>
      <c r="C64" s="20">
        <f>D62+G62-H62</f>
        <v>3262.8949210468563</v>
      </c>
      <c r="D64" s="17">
        <f>C64+(C64*0.03)</f>
        <v>3360.7817686782619</v>
      </c>
      <c r="E64" s="17">
        <f>C64/2500</f>
        <v>1.3051579684187424</v>
      </c>
      <c r="F64" s="28">
        <f>(D64-C64)/E64</f>
        <v>74.999999999999901</v>
      </c>
      <c r="G64" s="17"/>
      <c r="H64" s="79"/>
      <c r="I64" s="19">
        <f>E64*50/C64</f>
        <v>0.02</v>
      </c>
      <c r="J64" s="87"/>
    </row>
    <row r="65" spans="1:16">
      <c r="A65" s="101"/>
      <c r="B65" s="81">
        <f>B64+7</f>
        <v>43226</v>
      </c>
      <c r="C65" s="20">
        <f>D64+G64-H64</f>
        <v>3360.7817686782619</v>
      </c>
      <c r="D65" s="17">
        <f>C65+(C65*0.03)</f>
        <v>3461.6052217386095</v>
      </c>
      <c r="E65" s="17">
        <f>C65/2500</f>
        <v>1.3443127074713048</v>
      </c>
      <c r="F65" s="28">
        <f>(D65-C65)/E65</f>
        <v>74.999999999999858</v>
      </c>
      <c r="G65" s="17"/>
      <c r="H65" s="79"/>
      <c r="I65" s="19">
        <f>E65*50/C65</f>
        <v>0.02</v>
      </c>
      <c r="J65" s="87"/>
    </row>
    <row r="66" spans="1:16">
      <c r="A66" s="101"/>
      <c r="B66" s="81">
        <f>B65+7</f>
        <v>43233</v>
      </c>
      <c r="C66" s="20">
        <f>D65+G65-H65</f>
        <v>3461.6052217386095</v>
      </c>
      <c r="D66" s="17">
        <f>C66+(C66*0.03)</f>
        <v>3565.4533783907677</v>
      </c>
      <c r="E66" s="17">
        <f>C66/2500</f>
        <v>1.3846420886954438</v>
      </c>
      <c r="F66" s="28">
        <f>(D66-C66)/E66</f>
        <v>74.999999999999929</v>
      </c>
      <c r="G66" s="17"/>
      <c r="H66" s="79"/>
      <c r="I66" s="19">
        <f>E66*50/C66</f>
        <v>0.02</v>
      </c>
      <c r="J66" s="87"/>
    </row>
    <row r="67" spans="1:16" ht="13.5" thickBot="1">
      <c r="A67" s="102"/>
      <c r="B67" s="81">
        <f>B66+7</f>
        <v>43240</v>
      </c>
      <c r="C67" s="20">
        <f>D66+G66-H66</f>
        <v>3565.4533783907677</v>
      </c>
      <c r="D67" s="17">
        <f>C67+(C67*0.03)</f>
        <v>3672.4169797424906</v>
      </c>
      <c r="E67" s="17">
        <f>C67/2500</f>
        <v>1.4261813513563071</v>
      </c>
      <c r="F67" s="28">
        <f>(D67-C67)/E67</f>
        <v>74.999999999999915</v>
      </c>
      <c r="G67" s="80"/>
      <c r="H67" s="80"/>
      <c r="I67" s="19">
        <f>E67*50/C67</f>
        <v>1.9999999999999997E-2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0">
        <v>14</v>
      </c>
      <c r="B69" s="81">
        <f>B67+7</f>
        <v>43247</v>
      </c>
      <c r="C69" s="20">
        <f>D67+G67-H67</f>
        <v>3672.4169797424906</v>
      </c>
      <c r="D69" s="17">
        <f>C69+(C69*0.03)</f>
        <v>3782.5894891347652</v>
      </c>
      <c r="E69" s="17">
        <f>C69/2500</f>
        <v>1.4689667918969962</v>
      </c>
      <c r="F69" s="28">
        <f>(D69-C69)/E69</f>
        <v>74.999999999999929</v>
      </c>
      <c r="G69" s="18"/>
      <c r="H69" s="18"/>
      <c r="I69" s="19">
        <f>E69*50/C69</f>
        <v>0.02</v>
      </c>
      <c r="J69" s="87"/>
    </row>
    <row r="70" spans="1:16">
      <c r="A70" s="101"/>
      <c r="B70" s="81">
        <f>B69+7</f>
        <v>43254</v>
      </c>
      <c r="C70" s="20">
        <f>D69+G69-H69</f>
        <v>3782.5894891347652</v>
      </c>
      <c r="D70" s="17">
        <f>C70+(C70*0.03)</f>
        <v>3896.0671738088081</v>
      </c>
      <c r="E70" s="17">
        <f>C70/2500</f>
        <v>1.513035795653906</v>
      </c>
      <c r="F70" s="28">
        <f>(D70-C70)/E70</f>
        <v>74.999999999999929</v>
      </c>
      <c r="G70" s="18"/>
      <c r="H70" s="18"/>
      <c r="I70" s="19">
        <f>E70*50/C70</f>
        <v>0.02</v>
      </c>
      <c r="J70" s="87"/>
    </row>
    <row r="71" spans="1:16">
      <c r="A71" s="101"/>
      <c r="B71" s="81">
        <f>B70+7</f>
        <v>43261</v>
      </c>
      <c r="C71" s="20">
        <f>D70+G70-H70</f>
        <v>3896.0671738088081</v>
      </c>
      <c r="D71" s="17">
        <f>C71+(C71*0.03)</f>
        <v>4012.9491890230724</v>
      </c>
      <c r="E71" s="17">
        <f>C71/2500</f>
        <v>1.5584268695235233</v>
      </c>
      <c r="F71" s="28">
        <f>(D71-C71)/E71</f>
        <v>75.000000000000071</v>
      </c>
      <c r="G71" s="18"/>
      <c r="H71" s="18"/>
      <c r="I71" s="19">
        <f>E71*50/C71</f>
        <v>0.02</v>
      </c>
      <c r="J71" s="87"/>
    </row>
    <row r="72" spans="1:16" ht="13.5" thickBot="1">
      <c r="A72" s="102"/>
      <c r="B72" s="81">
        <f>B71+7</f>
        <v>43268</v>
      </c>
      <c r="C72" s="20">
        <f>D71+G71-H71</f>
        <v>4012.9491890230724</v>
      </c>
      <c r="D72" s="17">
        <f>C72+(C72*0.03)</f>
        <v>4133.337664693765</v>
      </c>
      <c r="E72" s="17">
        <f>C72/2500</f>
        <v>1.6051796756092289</v>
      </c>
      <c r="F72" s="28">
        <f>(D72-C72)/E72</f>
        <v>75.000000000000213</v>
      </c>
      <c r="G72" s="80"/>
      <c r="H72" s="80"/>
      <c r="I72" s="19">
        <f>E72*50/C72</f>
        <v>0.02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0">
        <v>15</v>
      </c>
      <c r="B74" s="81">
        <f>B72+7</f>
        <v>43275</v>
      </c>
      <c r="C74" s="20">
        <f>D72+G72-H72</f>
        <v>4133.337664693765</v>
      </c>
      <c r="D74" s="17">
        <f>C74+(C74*0.03)</f>
        <v>4257.3377946345781</v>
      </c>
      <c r="E74" s="17">
        <f>C74/2500</f>
        <v>1.6533350658775059</v>
      </c>
      <c r="F74" s="28">
        <f>(D74-C74)/E74</f>
        <v>75.000000000000142</v>
      </c>
      <c r="G74" s="18"/>
      <c r="H74" s="18"/>
      <c r="I74" s="19">
        <f>E74*50/C74</f>
        <v>1.9999999999999997E-2</v>
      </c>
      <c r="J74" s="87"/>
    </row>
    <row r="75" spans="1:16">
      <c r="A75" s="101"/>
      <c r="B75" s="81">
        <f>B74+7</f>
        <v>43282</v>
      </c>
      <c r="C75" s="20">
        <f>D74+G74-H74</f>
        <v>4257.3377946345781</v>
      </c>
      <c r="D75" s="17">
        <f>C75+(C75*0.03)</f>
        <v>4385.0579284736159</v>
      </c>
      <c r="E75" s="17">
        <f>C75/2500</f>
        <v>1.7029351178538312</v>
      </c>
      <c r="F75" s="28">
        <f>(D75-C75)/E75</f>
        <v>75.000000000000256</v>
      </c>
      <c r="G75" s="18"/>
      <c r="H75" s="18"/>
      <c r="I75" s="19">
        <f>E75*50/C75</f>
        <v>0.02</v>
      </c>
      <c r="J75" s="87"/>
    </row>
    <row r="76" spans="1:16">
      <c r="A76" s="101"/>
      <c r="B76" s="81">
        <f>B75+7</f>
        <v>43289</v>
      </c>
      <c r="C76" s="20">
        <f>D75+G75-H75</f>
        <v>4385.0579284736159</v>
      </c>
      <c r="D76" s="17">
        <f>C76+(C76*0.03)</f>
        <v>4516.609666327824</v>
      </c>
      <c r="E76" s="17">
        <f>C76/2500</f>
        <v>1.7540231713894463</v>
      </c>
      <c r="F76" s="28">
        <f>(D76-C76)/E76</f>
        <v>74.999999999999801</v>
      </c>
      <c r="G76" s="18"/>
      <c r="H76" s="18"/>
      <c r="I76" s="19">
        <f>E76*50/C76</f>
        <v>0.02</v>
      </c>
      <c r="J76" s="87"/>
    </row>
    <row r="77" spans="1:16" ht="13.5" thickBot="1">
      <c r="A77" s="102"/>
      <c r="B77" s="81">
        <f>B76+7</f>
        <v>43296</v>
      </c>
      <c r="C77" s="20">
        <f>D76+G76-H76</f>
        <v>4516.609666327824</v>
      </c>
      <c r="D77" s="17">
        <f>C77+(C77*0.03)</f>
        <v>4652.107956317659</v>
      </c>
      <c r="E77" s="17">
        <f>C77/2500</f>
        <v>1.8066438665311295</v>
      </c>
      <c r="F77" s="28">
        <f>(D77-C77)/E77</f>
        <v>75.000000000000171</v>
      </c>
      <c r="G77" s="80"/>
      <c r="H77" s="80">
        <f>(D77-C64)*0.35</f>
        <v>486.22456234478091</v>
      </c>
      <c r="I77" s="19">
        <f>E77*50/C77</f>
        <v>0.02</v>
      </c>
      <c r="J77" s="87"/>
      <c r="K77" s="103" t="s">
        <v>46</v>
      </c>
      <c r="L77" s="104"/>
      <c r="M77" s="104"/>
      <c r="N77" s="104"/>
      <c r="O77" s="104"/>
      <c r="P77" s="104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0">
        <v>16</v>
      </c>
      <c r="B79" s="81">
        <f>B77+7</f>
        <v>43303</v>
      </c>
      <c r="C79" s="20">
        <f>D77+G77-H77</f>
        <v>4165.8833939728784</v>
      </c>
      <c r="D79" s="17">
        <f>C79+(C79*0.03)</f>
        <v>4290.8598957920649</v>
      </c>
      <c r="E79" s="17">
        <f>C79/2500</f>
        <v>1.6663533575891514</v>
      </c>
      <c r="F79" s="28">
        <f>(D79-C79)/E79</f>
        <v>75.000000000000099</v>
      </c>
      <c r="G79" s="18"/>
      <c r="H79" s="18"/>
      <c r="I79" s="19">
        <f>E79*50/C79</f>
        <v>0.02</v>
      </c>
      <c r="J79" s="87"/>
    </row>
    <row r="80" spans="1:16">
      <c r="A80" s="101"/>
      <c r="B80" s="81">
        <f>B79+7</f>
        <v>43310</v>
      </c>
      <c r="C80" s="20">
        <f>D79+G79-H79</f>
        <v>4290.8598957920649</v>
      </c>
      <c r="D80" s="17">
        <f>C80+(C80*0.03)</f>
        <v>4419.5856926658271</v>
      </c>
      <c r="E80" s="17">
        <f>C80/2500</f>
        <v>1.7163439583168258</v>
      </c>
      <c r="F80" s="28">
        <f>(D80-C80)/E80</f>
        <v>75.000000000000142</v>
      </c>
      <c r="G80" s="18"/>
      <c r="H80" s="18"/>
      <c r="I80" s="19">
        <f>E80*50/C80</f>
        <v>1.9999999999999997E-2</v>
      </c>
      <c r="J80" s="87"/>
    </row>
    <row r="81" spans="1:16">
      <c r="A81" s="101"/>
      <c r="B81" s="81">
        <f>B80+7</f>
        <v>43317</v>
      </c>
      <c r="C81" s="20">
        <f>D80+G80-H80</f>
        <v>4419.5856926658271</v>
      </c>
      <c r="D81" s="17">
        <f>C81+(C81*0.03)</f>
        <v>4552.1732634458021</v>
      </c>
      <c r="E81" s="17">
        <f>C81/2500</f>
        <v>1.7678342770663309</v>
      </c>
      <c r="F81" s="28">
        <f>(D81-C81)/E81</f>
        <v>75.000000000000142</v>
      </c>
      <c r="G81" s="18"/>
      <c r="H81" s="18"/>
      <c r="I81" s="19">
        <f>E81*50/C81</f>
        <v>0.02</v>
      </c>
      <c r="J81" s="87"/>
    </row>
    <row r="82" spans="1:16" ht="13.5" thickBot="1">
      <c r="A82" s="102"/>
      <c r="B82" s="81">
        <f>B81+7</f>
        <v>43324</v>
      </c>
      <c r="C82" s="20">
        <f>D81+G81-H81</f>
        <v>4552.1732634458021</v>
      </c>
      <c r="D82" s="17">
        <f>C82+(C82*0.03)</f>
        <v>4688.7384613491759</v>
      </c>
      <c r="E82" s="17">
        <f>C82/2500</f>
        <v>1.8208693053783209</v>
      </c>
      <c r="F82" s="28">
        <f>(D82-C82)/E82</f>
        <v>74.999999999999801</v>
      </c>
      <c r="G82" s="80"/>
      <c r="H82" s="80"/>
      <c r="I82" s="19">
        <f>E82*50/C82</f>
        <v>0.02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0">
        <v>17</v>
      </c>
      <c r="B84" s="81">
        <f>B82+7</f>
        <v>43331</v>
      </c>
      <c r="C84" s="20">
        <f>D82+G82-H82</f>
        <v>4688.7384613491759</v>
      </c>
      <c r="D84" s="17">
        <f>C84+(C84*0.03)</f>
        <v>4829.400615189651</v>
      </c>
      <c r="E84" s="17">
        <f>C84/2500</f>
        <v>1.8754953845396702</v>
      </c>
      <c r="F84" s="28">
        <f>(D84-C84)/E84</f>
        <v>74.999999999999957</v>
      </c>
      <c r="G84" s="18"/>
      <c r="H84" s="18"/>
      <c r="I84" s="19">
        <f>E84*50/C84</f>
        <v>1.9999999999999997E-2</v>
      </c>
      <c r="J84" s="87"/>
    </row>
    <row r="85" spans="1:16">
      <c r="A85" s="101"/>
      <c r="B85" s="81">
        <f>B84+7</f>
        <v>43338</v>
      </c>
      <c r="C85" s="20">
        <f>D84+G84-H84</f>
        <v>4829.400615189651</v>
      </c>
      <c r="D85" s="17">
        <f>C85+(C85*0.03)</f>
        <v>4974.2826336453409</v>
      </c>
      <c r="E85" s="17">
        <f>C85/2500</f>
        <v>1.9317602460758605</v>
      </c>
      <c r="F85" s="28">
        <f>(D85-C85)/E85</f>
        <v>75.000000000000156</v>
      </c>
      <c r="G85" s="18"/>
      <c r="H85" s="18"/>
      <c r="I85" s="19">
        <f>E85*50/C85</f>
        <v>0.02</v>
      </c>
      <c r="J85" s="87"/>
      <c r="K85" s="31"/>
      <c r="L85" s="31"/>
    </row>
    <row r="86" spans="1:16">
      <c r="A86" s="101"/>
      <c r="B86" s="81">
        <f>B85+7</f>
        <v>43345</v>
      </c>
      <c r="C86" s="20">
        <f>D85+G85-H85</f>
        <v>4974.2826336453409</v>
      </c>
      <c r="D86" s="17">
        <f>C86+(C86*0.03)</f>
        <v>5123.5111126547008</v>
      </c>
      <c r="E86" s="17">
        <f>C86/2500</f>
        <v>1.9897130534581364</v>
      </c>
      <c r="F86" s="28">
        <f>(D86-C86)/E86</f>
        <v>74.999999999999858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2"/>
      <c r="B87" s="81">
        <f>B86+7</f>
        <v>43352</v>
      </c>
      <c r="C87" s="20">
        <f>D86+G86-H86</f>
        <v>5123.5111126547008</v>
      </c>
      <c r="D87" s="17">
        <f>C87+(C87*0.03)</f>
        <v>5277.216446034342</v>
      </c>
      <c r="E87" s="17">
        <f>C87/2500</f>
        <v>2.0494044450618802</v>
      </c>
      <c r="F87" s="28">
        <f>(D87-C87)/E87</f>
        <v>75.000000000000071</v>
      </c>
      <c r="G87" s="80"/>
      <c r="H87" s="80"/>
      <c r="I87" s="19">
        <f>E87*50/C87</f>
        <v>1.9999999999999997E-2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0">
        <v>18</v>
      </c>
      <c r="B89" s="81">
        <f>B87+7</f>
        <v>43359</v>
      </c>
      <c r="C89" s="20">
        <f>D87+G87-H87</f>
        <v>5277.216446034342</v>
      </c>
      <c r="D89" s="17">
        <f>C89+(C89*0.03)</f>
        <v>5435.5329394153723</v>
      </c>
      <c r="E89" s="17">
        <f>C89/2500</f>
        <v>2.1108865784137367</v>
      </c>
      <c r="F89" s="28">
        <f>(D89-C89)/E89</f>
        <v>75.000000000000043</v>
      </c>
      <c r="G89" s="18"/>
      <c r="H89" s="18"/>
      <c r="I89" s="19">
        <f>E89*50/C89</f>
        <v>0.02</v>
      </c>
      <c r="J89" s="87"/>
    </row>
    <row r="90" spans="1:16">
      <c r="A90" s="101"/>
      <c r="B90" s="81">
        <f>B89+7</f>
        <v>43366</v>
      </c>
      <c r="C90" s="20">
        <f>D89+G89-H89</f>
        <v>5435.5329394153723</v>
      </c>
      <c r="D90" s="17">
        <f>C90+(C90*0.03)</f>
        <v>5598.5989275978336</v>
      </c>
      <c r="E90" s="17">
        <f>C90/2500</f>
        <v>2.1742131757661491</v>
      </c>
      <c r="F90" s="28">
        <f>(D90-C90)/E90</f>
        <v>75.000000000000057</v>
      </c>
      <c r="G90" s="18"/>
      <c r="H90" s="18"/>
      <c r="I90" s="19">
        <f>E90*50/C90</f>
        <v>0.02</v>
      </c>
      <c r="J90" s="87"/>
    </row>
    <row r="91" spans="1:16">
      <c r="A91" s="101"/>
      <c r="B91" s="81">
        <f>B90+7</f>
        <v>43373</v>
      </c>
      <c r="C91" s="20">
        <f>D90+G90-H90</f>
        <v>5598.5989275978336</v>
      </c>
      <c r="D91" s="17">
        <f>C91+(C91*0.03)</f>
        <v>5766.5568954257687</v>
      </c>
      <c r="E91" s="17">
        <f>C91/2500</f>
        <v>2.2394395710391333</v>
      </c>
      <c r="F91" s="28">
        <f>(D91-C91)/E91</f>
        <v>75.000000000000057</v>
      </c>
      <c r="G91" s="18"/>
      <c r="H91" s="18"/>
      <c r="I91" s="19">
        <f>E91*50/C91</f>
        <v>0.02</v>
      </c>
      <c r="J91" s="87"/>
    </row>
    <row r="92" spans="1:16" ht="13.5" thickBot="1">
      <c r="A92" s="102"/>
      <c r="B92" s="81">
        <f>B91+7</f>
        <v>43380</v>
      </c>
      <c r="C92" s="20">
        <f>D91+G91-H91</f>
        <v>5766.5568954257687</v>
      </c>
      <c r="D92" s="17">
        <f>C92+(C92*0.03)</f>
        <v>5939.5536022885417</v>
      </c>
      <c r="E92" s="17">
        <f>C92/2500</f>
        <v>2.3066227581703074</v>
      </c>
      <c r="F92" s="28">
        <f>(D92-C92)/E92</f>
        <v>74.999999999999957</v>
      </c>
      <c r="G92" s="80"/>
      <c r="H92" s="80">
        <f>(D92-C79)*0.35</f>
        <v>620.7845729104821</v>
      </c>
      <c r="I92" s="19">
        <f>E92*50/C92</f>
        <v>0.02</v>
      </c>
      <c r="J92" s="87"/>
      <c r="K92" s="103" t="s">
        <v>46</v>
      </c>
      <c r="L92" s="104"/>
      <c r="M92" s="104"/>
      <c r="N92" s="104"/>
      <c r="O92" s="104"/>
      <c r="P92" s="104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0">
        <v>19</v>
      </c>
      <c r="B94" s="81">
        <f>B92+7</f>
        <v>43387</v>
      </c>
      <c r="C94" s="20">
        <f>D92+G92-H92</f>
        <v>5318.7690293780597</v>
      </c>
      <c r="D94" s="17">
        <f>C94+(C94*0.03)</f>
        <v>5478.3321002594012</v>
      </c>
      <c r="E94" s="17">
        <f>C94/2500</f>
        <v>2.1275076117512239</v>
      </c>
      <c r="F94" s="28">
        <f>(D94-C94)/E94</f>
        <v>74.999999999999829</v>
      </c>
      <c r="G94" s="17"/>
      <c r="H94" s="18"/>
      <c r="I94" s="19">
        <f>E94*50/C94</f>
        <v>0.02</v>
      </c>
      <c r="J94" s="87"/>
    </row>
    <row r="95" spans="1:16">
      <c r="A95" s="101"/>
      <c r="B95" s="81">
        <f>B94+7</f>
        <v>43394</v>
      </c>
      <c r="C95" s="20">
        <f>D94+G94-H94</f>
        <v>5478.3321002594012</v>
      </c>
      <c r="D95" s="17">
        <f>C95+(C95*0.03)</f>
        <v>5642.6820632671834</v>
      </c>
      <c r="E95" s="17">
        <f>C95/2500</f>
        <v>2.1913328401037604</v>
      </c>
      <c r="F95" s="28">
        <f>(D95-C95)/E95</f>
        <v>75.000000000000085</v>
      </c>
      <c r="G95" s="17"/>
      <c r="H95" s="18"/>
      <c r="I95" s="19">
        <f>E95*50/C95</f>
        <v>1.9999999999999997E-2</v>
      </c>
      <c r="J95" s="87"/>
    </row>
    <row r="96" spans="1:16">
      <c r="A96" s="101"/>
      <c r="B96" s="81">
        <f>B95+7</f>
        <v>43401</v>
      </c>
      <c r="C96" s="20">
        <f>D95+G95-H95</f>
        <v>5642.6820632671834</v>
      </c>
      <c r="D96" s="17">
        <f>C96+(C96*0.03)</f>
        <v>5811.9625251651987</v>
      </c>
      <c r="E96" s="17">
        <f>C96/2500</f>
        <v>2.2570728253068735</v>
      </c>
      <c r="F96" s="28">
        <f>(D96-C96)/E96</f>
        <v>74.999999999999929</v>
      </c>
      <c r="G96" s="17"/>
      <c r="H96" s="18"/>
      <c r="I96" s="19">
        <f>E96*50/C96</f>
        <v>0.02</v>
      </c>
      <c r="J96" s="87"/>
    </row>
    <row r="97" spans="1:16" ht="13.5" thickBot="1">
      <c r="A97" s="102"/>
      <c r="B97" s="81">
        <f>B96+7</f>
        <v>43408</v>
      </c>
      <c r="C97" s="20">
        <f>D96+G96-H96</f>
        <v>5811.9625251651987</v>
      </c>
      <c r="D97" s="17">
        <f>C97+(C97*0.03)</f>
        <v>5986.3214009201547</v>
      </c>
      <c r="E97" s="17">
        <f>C97/2500</f>
        <v>2.3247850100660794</v>
      </c>
      <c r="F97" s="28">
        <f>(D97-C97)/E97</f>
        <v>75.000000000000014</v>
      </c>
      <c r="G97" s="80"/>
      <c r="H97" s="80"/>
      <c r="I97" s="19">
        <f>E97*50/C97</f>
        <v>1.9999999999999997E-2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0">
        <v>20</v>
      </c>
      <c r="B99" s="81">
        <f>B97+7</f>
        <v>43415</v>
      </c>
      <c r="C99" s="20">
        <f>D97+G97-H97</f>
        <v>5986.3214009201547</v>
      </c>
      <c r="D99" s="17">
        <f>C99+(C99*0.03)</f>
        <v>6165.9110429477596</v>
      </c>
      <c r="E99" s="17">
        <f>C99/2500</f>
        <v>2.3945285603680619</v>
      </c>
      <c r="F99" s="28">
        <f>(D99-C99)/E99</f>
        <v>75.000000000000099</v>
      </c>
      <c r="G99" s="18"/>
      <c r="H99" s="18"/>
      <c r="I99" s="19">
        <f>E99*50/C99</f>
        <v>0.02</v>
      </c>
      <c r="J99" s="87"/>
    </row>
    <row r="100" spans="1:16">
      <c r="A100" s="101"/>
      <c r="B100" s="81">
        <f>B99+7</f>
        <v>43422</v>
      </c>
      <c r="C100" s="20">
        <f>D99+G99-H99</f>
        <v>6165.9110429477596</v>
      </c>
      <c r="D100" s="17">
        <f>C100+(C100*0.03)</f>
        <v>6350.8883742361922</v>
      </c>
      <c r="E100" s="17">
        <f>C100/2500</f>
        <v>2.4663644171791037</v>
      </c>
      <c r="F100" s="28">
        <f>(D100-C100)/E100</f>
        <v>74.999999999999943</v>
      </c>
      <c r="G100" s="18"/>
      <c r="H100" s="18"/>
      <c r="I100" s="19">
        <f>E100*50/C100</f>
        <v>0.02</v>
      </c>
      <c r="J100" s="87"/>
    </row>
    <row r="101" spans="1:16">
      <c r="A101" s="101"/>
      <c r="B101" s="81">
        <f>B100+7</f>
        <v>43429</v>
      </c>
      <c r="C101" s="20">
        <f>D100+G100-H100</f>
        <v>6350.8883742361922</v>
      </c>
      <c r="D101" s="17">
        <f>C101+(C101*0.03)</f>
        <v>6541.4150254632777</v>
      </c>
      <c r="E101" s="17">
        <f>C101/2500</f>
        <v>2.5403553496944768</v>
      </c>
      <c r="F101" s="28">
        <f>(D101-C101)/E101</f>
        <v>74.999999999999901</v>
      </c>
      <c r="G101" s="18"/>
      <c r="H101" s="18"/>
      <c r="I101" s="19">
        <f>E101*50/C101</f>
        <v>0.02</v>
      </c>
      <c r="J101" s="87"/>
    </row>
    <row r="102" spans="1:16" ht="13.5" thickBot="1">
      <c r="A102" s="102"/>
      <c r="B102" s="81">
        <f>B101+7</f>
        <v>43436</v>
      </c>
      <c r="C102" s="20">
        <f>D101+G101-H101</f>
        <v>6541.4150254632777</v>
      </c>
      <c r="D102" s="17">
        <f>C102+(C102*0.03)</f>
        <v>6737.6574762271757</v>
      </c>
      <c r="E102" s="17">
        <f>C102/2500</f>
        <v>2.616566010185311</v>
      </c>
      <c r="F102" s="28">
        <f>(D102-C102)/E102</f>
        <v>74.999999999999872</v>
      </c>
      <c r="G102" s="80"/>
      <c r="H102" s="80"/>
      <c r="I102" s="19">
        <f>E102*50/C102</f>
        <v>1.9999999999999997E-2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0">
        <v>21</v>
      </c>
      <c r="B104" s="81">
        <f>B102+7</f>
        <v>43443</v>
      </c>
      <c r="C104" s="20">
        <f>D102+G102-H102</f>
        <v>6737.6574762271757</v>
      </c>
      <c r="D104" s="17">
        <f>C104+(C104*0.03)</f>
        <v>6939.7872005139907</v>
      </c>
      <c r="E104" s="17">
        <f>C104/2500</f>
        <v>2.6950629904908703</v>
      </c>
      <c r="F104" s="28">
        <f>(D104-C104)/E104</f>
        <v>74.999999999999886</v>
      </c>
      <c r="G104" s="18"/>
      <c r="H104" s="18"/>
      <c r="I104" s="19">
        <f>E104*50/C104</f>
        <v>0.02</v>
      </c>
      <c r="J104" s="87"/>
    </row>
    <row r="105" spans="1:16">
      <c r="A105" s="101"/>
      <c r="B105" s="81">
        <f>B104+7</f>
        <v>43450</v>
      </c>
      <c r="C105" s="20">
        <f>D104+G104-H104</f>
        <v>6939.7872005139907</v>
      </c>
      <c r="D105" s="17">
        <f>C105+(C105*0.03)</f>
        <v>7147.9808165294107</v>
      </c>
      <c r="E105" s="17">
        <f>C105/2500</f>
        <v>2.7759148802055962</v>
      </c>
      <c r="F105" s="28">
        <f>(D105-C105)/E105</f>
        <v>75.000000000000114</v>
      </c>
      <c r="G105" s="18"/>
      <c r="H105" s="18"/>
      <c r="I105" s="19">
        <f>E105*50/C105</f>
        <v>0.02</v>
      </c>
      <c r="J105" s="87"/>
    </row>
    <row r="106" spans="1:16">
      <c r="A106" s="101"/>
      <c r="B106" s="81">
        <f>B105+7</f>
        <v>43457</v>
      </c>
      <c r="C106" s="20">
        <f>D105+G105-H105</f>
        <v>7147.9808165294107</v>
      </c>
      <c r="D106" s="17">
        <f>C106+(C106*0.03)</f>
        <v>7362.4202410252929</v>
      </c>
      <c r="E106" s="17">
        <f>C106/2500</f>
        <v>2.8591923266117645</v>
      </c>
      <c r="F106" s="28">
        <f>(D106-C106)/E106</f>
        <v>74.999999999999929</v>
      </c>
      <c r="G106" s="18"/>
      <c r="H106" s="18"/>
      <c r="I106" s="19">
        <f>E106*50/C106</f>
        <v>2.0000000000000004E-2</v>
      </c>
      <c r="J106" s="87"/>
    </row>
    <row r="107" spans="1:16" ht="13.5" thickBot="1">
      <c r="A107" s="102"/>
      <c r="B107" s="81">
        <f>B106+7</f>
        <v>43464</v>
      </c>
      <c r="C107" s="20">
        <f>D106+G106-H106</f>
        <v>7362.4202410252929</v>
      </c>
      <c r="D107" s="17">
        <f>C107+(C107*0.03)</f>
        <v>7583.2928482560519</v>
      </c>
      <c r="E107" s="17">
        <f>C107/2500</f>
        <v>2.944968096410117</v>
      </c>
      <c r="F107" s="28">
        <f>(D107-C107)/E107</f>
        <v>75.000000000000099</v>
      </c>
      <c r="G107" s="80"/>
      <c r="H107" s="80">
        <f>(D107-C94)*0.35</f>
        <v>792.58333660729727</v>
      </c>
      <c r="I107" s="19">
        <f>E107*50/C107</f>
        <v>1.9999999999999997E-2</v>
      </c>
      <c r="J107" s="87"/>
      <c r="K107" s="103" t="s">
        <v>46</v>
      </c>
      <c r="L107" s="104"/>
      <c r="M107" s="104"/>
      <c r="N107" s="104"/>
      <c r="O107" s="104"/>
      <c r="P107" s="104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0">
        <v>22</v>
      </c>
      <c r="B109" s="81">
        <f>B107+7</f>
        <v>43471</v>
      </c>
      <c r="C109" s="20">
        <f>D107+G107-H107</f>
        <v>6790.7095116487544</v>
      </c>
      <c r="D109" s="17">
        <f>C109+(C109*0.03)</f>
        <v>6994.4307969982174</v>
      </c>
      <c r="E109" s="17">
        <f>C109/2500</f>
        <v>2.7162838046595019</v>
      </c>
      <c r="F109" s="28">
        <f>(D109-C109)/E109</f>
        <v>75.000000000000114</v>
      </c>
      <c r="G109" s="18"/>
      <c r="H109" s="18"/>
      <c r="I109" s="19">
        <f>E109*50/C109</f>
        <v>2.0000000000000004E-2</v>
      </c>
      <c r="J109" s="87"/>
    </row>
    <row r="110" spans="1:16">
      <c r="A110" s="101"/>
      <c r="B110" s="81">
        <f>B109+7</f>
        <v>43478</v>
      </c>
      <c r="C110" s="20">
        <f>D109+G109-H109</f>
        <v>6994.4307969982174</v>
      </c>
      <c r="D110" s="17">
        <f>C110+(C110*0.03)</f>
        <v>7204.263720908164</v>
      </c>
      <c r="E110" s="17">
        <f>C110/2500</f>
        <v>2.7977723187992871</v>
      </c>
      <c r="F110" s="28">
        <f>(D110-C110)/E110</f>
        <v>75.000000000000043</v>
      </c>
      <c r="G110" s="18"/>
      <c r="H110" s="18"/>
      <c r="I110" s="19">
        <f>E110*50/C110</f>
        <v>0.02</v>
      </c>
      <c r="J110" s="87"/>
    </row>
    <row r="111" spans="1:16">
      <c r="A111" s="101"/>
      <c r="B111" s="81">
        <f>B110+7</f>
        <v>43485</v>
      </c>
      <c r="C111" s="20">
        <f>D110+G110-H110</f>
        <v>7204.263720908164</v>
      </c>
      <c r="D111" s="17">
        <f>C111+(C111*0.03)</f>
        <v>7420.3916325354094</v>
      </c>
      <c r="E111" s="17">
        <f>C111/2500</f>
        <v>2.8817054883632656</v>
      </c>
      <c r="F111" s="28">
        <f>(D111-C111)/E111</f>
        <v>75.000000000000142</v>
      </c>
      <c r="G111" s="18"/>
      <c r="H111" s="18"/>
      <c r="I111" s="19">
        <f>E111*50/C111</f>
        <v>1.9999999999999997E-2</v>
      </c>
      <c r="J111" s="87"/>
    </row>
    <row r="112" spans="1:16" ht="13.5" thickBot="1">
      <c r="A112" s="102"/>
      <c r="B112" s="81">
        <f>B111+7</f>
        <v>43492</v>
      </c>
      <c r="C112" s="20">
        <f>D111+G111-H111</f>
        <v>7420.3916325354094</v>
      </c>
      <c r="D112" s="17">
        <f>C112+(C112*0.03)</f>
        <v>7643.0033815114721</v>
      </c>
      <c r="E112" s="17">
        <f>C112/2500</f>
        <v>2.9681566530141636</v>
      </c>
      <c r="F112" s="28">
        <f>(D112-C112)/E112</f>
        <v>75.000000000000142</v>
      </c>
      <c r="G112" s="80"/>
      <c r="H112" s="80"/>
      <c r="I112" s="19">
        <f>E112*50/C112</f>
        <v>1.9999999999999997E-2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0">
        <v>23</v>
      </c>
      <c r="B114" s="81">
        <f>B112+7</f>
        <v>43499</v>
      </c>
      <c r="C114" s="20">
        <f>D112+G112-H112</f>
        <v>7643.0033815114721</v>
      </c>
      <c r="D114" s="17">
        <f>C114+(C114*0.03)</f>
        <v>7872.2934829568167</v>
      </c>
      <c r="E114" s="17">
        <f>C114/2500</f>
        <v>3.0572013526045887</v>
      </c>
      <c r="F114" s="28">
        <f>(D114-C114)/E114</f>
        <v>75.000000000000142</v>
      </c>
      <c r="G114" s="18"/>
      <c r="H114" s="18"/>
      <c r="I114" s="19">
        <f>E114*50/C114</f>
        <v>1.9999999999999997E-2</v>
      </c>
      <c r="J114" s="87"/>
    </row>
    <row r="115" spans="1:16">
      <c r="A115" s="101"/>
      <c r="B115" s="81">
        <f>B114+7</f>
        <v>43506</v>
      </c>
      <c r="C115" s="20">
        <f>D114+G114-H114</f>
        <v>7872.2934829568167</v>
      </c>
      <c r="D115" s="17">
        <f>C115+(C115*0.03)</f>
        <v>8108.4622874455208</v>
      </c>
      <c r="E115" s="17">
        <f>C115/2500</f>
        <v>3.1489173931827268</v>
      </c>
      <c r="F115" s="28">
        <f>(D115-C115)/E115</f>
        <v>74.999999999999886</v>
      </c>
      <c r="G115" s="18"/>
      <c r="H115" s="18"/>
      <c r="I115" s="19">
        <f>E115*50/C115</f>
        <v>0.02</v>
      </c>
      <c r="J115" s="87"/>
    </row>
    <row r="116" spans="1:16">
      <c r="A116" s="101"/>
      <c r="B116" s="81">
        <f>B115+7</f>
        <v>43513</v>
      </c>
      <c r="C116" s="20">
        <f>D115+G115-H115</f>
        <v>8108.4622874455208</v>
      </c>
      <c r="D116" s="17">
        <f>C116+(C116*0.03)</f>
        <v>8351.7161560688855</v>
      </c>
      <c r="E116" s="17">
        <f>C116/2500</f>
        <v>3.2433849149782081</v>
      </c>
      <c r="F116" s="28">
        <f>(D116-C116)/E116</f>
        <v>74.99999999999973</v>
      </c>
      <c r="G116" s="18"/>
      <c r="H116" s="18"/>
      <c r="I116" s="19">
        <f>E116*50/C116</f>
        <v>0.02</v>
      </c>
      <c r="J116" s="87"/>
    </row>
    <row r="117" spans="1:16" ht="13.5" thickBot="1">
      <c r="A117" s="102"/>
      <c r="B117" s="81">
        <f>B116+7</f>
        <v>43520</v>
      </c>
      <c r="C117" s="20">
        <f>D116+G116-H116</f>
        <v>8351.7161560688855</v>
      </c>
      <c r="D117" s="17">
        <f>C117+(C117*0.03)</f>
        <v>8602.2676407509516</v>
      </c>
      <c r="E117" s="17">
        <f>C117/2500</f>
        <v>3.3406864624275543</v>
      </c>
      <c r="F117" s="28">
        <f>(D117-C117)/E117</f>
        <v>74.999999999999858</v>
      </c>
      <c r="G117" s="80"/>
      <c r="H117" s="80"/>
      <c r="I117" s="19">
        <f>E117*50/C117</f>
        <v>0.02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0">
        <v>24</v>
      </c>
      <c r="B119" s="81">
        <f>B117+7</f>
        <v>43527</v>
      </c>
      <c r="C119" s="20">
        <f>D117+G117-H117</f>
        <v>8602.2676407509516</v>
      </c>
      <c r="D119" s="17">
        <f>C119+(C119*0.03)</f>
        <v>8860.3356699734795</v>
      </c>
      <c r="E119" s="17">
        <f>C119/2500</f>
        <v>3.4409070563003805</v>
      </c>
      <c r="F119" s="28">
        <f>(D119-C119)/E119</f>
        <v>74.999999999999815</v>
      </c>
      <c r="G119" s="18"/>
      <c r="H119" s="18"/>
      <c r="I119" s="19">
        <f>E119*50/C119</f>
        <v>1.9999999999999997E-2</v>
      </c>
      <c r="J119" s="87"/>
    </row>
    <row r="120" spans="1:16">
      <c r="A120" s="101"/>
      <c r="B120" s="81">
        <f>B119+7</f>
        <v>43534</v>
      </c>
      <c r="C120" s="20">
        <f>D119+G119-H119</f>
        <v>8860.3356699734795</v>
      </c>
      <c r="D120" s="17">
        <f>C120+(C120*0.03)</f>
        <v>9126.1457400726831</v>
      </c>
      <c r="E120" s="17">
        <f>C120/2500</f>
        <v>3.5441342679893917</v>
      </c>
      <c r="F120" s="28">
        <f>(D120-C120)/E120</f>
        <v>74.999999999999773</v>
      </c>
      <c r="G120" s="18"/>
      <c r="H120" s="18"/>
      <c r="I120" s="19">
        <f>E120*50/C120</f>
        <v>1.9999999999999997E-2</v>
      </c>
      <c r="J120" s="87"/>
    </row>
    <row r="121" spans="1:16">
      <c r="A121" s="101"/>
      <c r="B121" s="81">
        <f>B120+7</f>
        <v>43541</v>
      </c>
      <c r="C121" s="20">
        <f>D120+G120-H120</f>
        <v>9126.1457400726831</v>
      </c>
      <c r="D121" s="17">
        <f>C121+(C121*0.03)</f>
        <v>9399.9301122748639</v>
      </c>
      <c r="E121" s="17">
        <f>C121/2500</f>
        <v>3.6504582960290732</v>
      </c>
      <c r="F121" s="28">
        <f>(D121-C121)/E121</f>
        <v>75.000000000000071</v>
      </c>
      <c r="G121" s="18"/>
      <c r="H121" s="18"/>
      <c r="I121" s="19">
        <f>E121*50/C121</f>
        <v>0.02</v>
      </c>
      <c r="J121" s="87"/>
    </row>
    <row r="122" spans="1:16" ht="13.5" thickBot="1">
      <c r="A122" s="102"/>
      <c r="B122" s="81">
        <f>B121+7</f>
        <v>43548</v>
      </c>
      <c r="C122" s="20">
        <f>D121+G121-H121</f>
        <v>9399.9301122748639</v>
      </c>
      <c r="D122" s="17">
        <f>C122+(C122*0.03)</f>
        <v>9681.9280156431105</v>
      </c>
      <c r="E122" s="17">
        <f>C122/2500</f>
        <v>3.7599720449099454</v>
      </c>
      <c r="F122" s="28">
        <f>(D122-C122)/E122</f>
        <v>75.000000000000185</v>
      </c>
      <c r="G122" s="80"/>
      <c r="H122" s="80">
        <f>(D122-C109)*0.35</f>
        <v>1011.9264763980245</v>
      </c>
      <c r="I122" s="19">
        <f>E122*50/C122</f>
        <v>0.02</v>
      </c>
      <c r="J122" s="87"/>
      <c r="K122" s="103" t="s">
        <v>46</v>
      </c>
      <c r="L122" s="104"/>
      <c r="M122" s="104"/>
      <c r="N122" s="104"/>
      <c r="O122" s="104"/>
      <c r="P122" s="104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0">
        <v>25</v>
      </c>
      <c r="B124" s="81">
        <f>B122+7</f>
        <v>43555</v>
      </c>
      <c r="C124" s="20">
        <f>D122+G122-H122</f>
        <v>8670.001539245086</v>
      </c>
      <c r="D124" s="17">
        <f>C124+(C124*0.03)</f>
        <v>8930.1015854224388</v>
      </c>
      <c r="E124" s="17">
        <f>C124/2500</f>
        <v>3.4680006156980343</v>
      </c>
      <c r="F124" s="28">
        <f>(D124-C124)/E124</f>
        <v>75.000000000000085</v>
      </c>
      <c r="G124" s="17"/>
      <c r="H124" s="18"/>
      <c r="I124" s="19">
        <f>E124*50/C124</f>
        <v>1.9999999999999997E-2</v>
      </c>
      <c r="J124" s="87"/>
    </row>
    <row r="125" spans="1:16">
      <c r="A125" s="101"/>
      <c r="B125" s="81">
        <f>B124+7</f>
        <v>43562</v>
      </c>
      <c r="C125" s="20">
        <f>D124+G124-H124</f>
        <v>8930.1015854224388</v>
      </c>
      <c r="D125" s="17">
        <f>C125+(C125*0.03)</f>
        <v>9198.004632985112</v>
      </c>
      <c r="E125" s="17">
        <f>C125/2500</f>
        <v>3.5720406341689754</v>
      </c>
      <c r="F125" s="28">
        <f>(D125-C125)/E125</f>
        <v>75.000000000000028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1"/>
      <c r="B126" s="81">
        <f>B125+7</f>
        <v>43569</v>
      </c>
      <c r="C126" s="20">
        <f>D125+G125-H125</f>
        <v>9198.004632985112</v>
      </c>
      <c r="D126" s="17">
        <f>C126+(C126*0.03)</f>
        <v>9473.9447719746659</v>
      </c>
      <c r="E126" s="17">
        <f>C126/2500</f>
        <v>3.6792018531940447</v>
      </c>
      <c r="F126" s="28">
        <f>(D126-C126)/E126</f>
        <v>75.000000000000128</v>
      </c>
      <c r="G126" s="17"/>
      <c r="H126" s="18"/>
      <c r="I126" s="19">
        <f>E126*50/C126</f>
        <v>0.02</v>
      </c>
      <c r="J126" s="87"/>
      <c r="K126" s="31"/>
      <c r="L126" s="31"/>
    </row>
    <row r="127" spans="1:16" ht="13.5" thickBot="1">
      <c r="A127" s="102"/>
      <c r="B127" s="81">
        <f>B126+7</f>
        <v>43576</v>
      </c>
      <c r="C127" s="20">
        <f>D126+G126-H126</f>
        <v>9473.9447719746659</v>
      </c>
      <c r="D127" s="17">
        <f>C127+(C127*0.03)</f>
        <v>9758.1631151339061</v>
      </c>
      <c r="E127" s="17">
        <f>C127/2500</f>
        <v>3.7895779087898664</v>
      </c>
      <c r="F127" s="28">
        <f>(D127-C127)/E127</f>
        <v>75.000000000000071</v>
      </c>
      <c r="G127" s="80"/>
      <c r="H127" s="80"/>
      <c r="I127" s="19">
        <f>E127*50/C127</f>
        <v>0.02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0">
        <v>26</v>
      </c>
      <c r="B129" s="81">
        <f>B127+7</f>
        <v>43583</v>
      </c>
      <c r="C129" s="20">
        <f>D127+G127-H127</f>
        <v>9758.1631151339061</v>
      </c>
      <c r="D129" s="17">
        <f>C129+(C129*0.03)</f>
        <v>10050.908008587923</v>
      </c>
      <c r="E129" s="17">
        <f>C129/2500</f>
        <v>3.9032652460535626</v>
      </c>
      <c r="F129" s="28">
        <f>(D129-C129)/E129</f>
        <v>74.999999999999972</v>
      </c>
      <c r="G129" s="18"/>
      <c r="H129" s="18"/>
      <c r="I129" s="19">
        <f>E129*50/C129</f>
        <v>0.02</v>
      </c>
      <c r="J129" s="87"/>
    </row>
    <row r="130" spans="1:16">
      <c r="A130" s="101"/>
      <c r="B130" s="81">
        <f>B129+7</f>
        <v>43590</v>
      </c>
      <c r="C130" s="20">
        <f>D129+G129-H129</f>
        <v>10050.908008587923</v>
      </c>
      <c r="D130" s="17">
        <f>C130+(C130*0.03)</f>
        <v>10352.435248845561</v>
      </c>
      <c r="E130" s="17">
        <f>C130/2500</f>
        <v>4.0203632034351688</v>
      </c>
      <c r="F130" s="28">
        <f>(D130-C130)/E130</f>
        <v>74.999999999999943</v>
      </c>
      <c r="G130" s="18"/>
      <c r="H130" s="18"/>
      <c r="I130" s="19">
        <f>E130*50/C130</f>
        <v>1.9999999999999997E-2</v>
      </c>
      <c r="J130" s="87"/>
    </row>
    <row r="131" spans="1:16">
      <c r="A131" s="101"/>
      <c r="B131" s="81">
        <f>B130+7</f>
        <v>43597</v>
      </c>
      <c r="C131" s="20">
        <f>D130+G130-H130</f>
        <v>10352.435248845561</v>
      </c>
      <c r="D131" s="17">
        <f>C131+(C131*0.03)</f>
        <v>10663.008306310927</v>
      </c>
      <c r="E131" s="17">
        <f>C131/2500</f>
        <v>4.1409740995382238</v>
      </c>
      <c r="F131" s="28">
        <f>(D131-C131)/E131</f>
        <v>74.999999999999858</v>
      </c>
      <c r="G131" s="18"/>
      <c r="H131" s="18"/>
      <c r="I131" s="19">
        <f>E131*50/C131</f>
        <v>1.9999999999999997E-2</v>
      </c>
      <c r="J131" s="87"/>
    </row>
    <row r="132" spans="1:16" ht="13.5" thickBot="1">
      <c r="A132" s="102"/>
      <c r="B132" s="81">
        <f>B131+7</f>
        <v>43604</v>
      </c>
      <c r="C132" s="20">
        <f>D131+G131-H131</f>
        <v>10663.008306310927</v>
      </c>
      <c r="D132" s="17">
        <f>C132+(C132*0.03)</f>
        <v>10982.898555500255</v>
      </c>
      <c r="E132" s="17">
        <f>C132/2500</f>
        <v>4.2652033225243704</v>
      </c>
      <c r="F132" s="28">
        <f>(D132-C132)/E132</f>
        <v>74.999999999999986</v>
      </c>
      <c r="G132" s="80"/>
      <c r="H132" s="80"/>
      <c r="I132" s="19">
        <f>E132*50/C132</f>
        <v>1.9999999999999997E-2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0">
        <v>27</v>
      </c>
      <c r="B134" s="81">
        <f>B132+7</f>
        <v>43611</v>
      </c>
      <c r="C134" s="20">
        <f>D132+G132-H132</f>
        <v>10982.898555500255</v>
      </c>
      <c r="D134" s="17">
        <f>C134+(C134*0.03)</f>
        <v>11312.385512165261</v>
      </c>
      <c r="E134" s="17">
        <f>C134/2500</f>
        <v>4.3931594222001022</v>
      </c>
      <c r="F134" s="28">
        <f>(D134-C134)/E134</f>
        <v>74.999999999999801</v>
      </c>
      <c r="G134" s="18"/>
      <c r="H134" s="18"/>
      <c r="I134" s="19">
        <f>E134*50/C134</f>
        <v>2.0000000000000004E-2</v>
      </c>
      <c r="J134" s="87"/>
    </row>
    <row r="135" spans="1:16">
      <c r="A135" s="101"/>
      <c r="B135" s="81">
        <f>B134+7</f>
        <v>43618</v>
      </c>
      <c r="C135" s="20">
        <f>D134+G134-H134</f>
        <v>11312.385512165261</v>
      </c>
      <c r="D135" s="17">
        <f>C135+(C135*0.03)</f>
        <v>11651.757077530219</v>
      </c>
      <c r="E135" s="17">
        <f>C135/2500</f>
        <v>4.5249542048661047</v>
      </c>
      <c r="F135" s="28">
        <f>(D135-C135)/E135</f>
        <v>75</v>
      </c>
      <c r="G135" s="18"/>
      <c r="H135" s="18"/>
      <c r="I135" s="19">
        <f>E135*50/C135</f>
        <v>0.02</v>
      </c>
      <c r="J135" s="87"/>
    </row>
    <row r="136" spans="1:16">
      <c r="A136" s="101"/>
      <c r="B136" s="81">
        <f>B135+7</f>
        <v>43625</v>
      </c>
      <c r="C136" s="20">
        <f>D135+G135-H135</f>
        <v>11651.757077530219</v>
      </c>
      <c r="D136" s="17">
        <f>C136+(C136*0.03)</f>
        <v>12001.309789856126</v>
      </c>
      <c r="E136" s="17">
        <f>C136/2500</f>
        <v>4.6607028310120873</v>
      </c>
      <c r="F136" s="28">
        <f>(D136-C136)/E136</f>
        <v>75.000000000000128</v>
      </c>
      <c r="G136" s="18"/>
      <c r="H136" s="18"/>
      <c r="I136" s="19">
        <f>E136*50/C136</f>
        <v>1.9999999999999997E-2</v>
      </c>
      <c r="J136" s="87"/>
    </row>
    <row r="137" spans="1:16" ht="13.5" thickBot="1">
      <c r="A137" s="102"/>
      <c r="B137" s="81">
        <f>B136+7</f>
        <v>43632</v>
      </c>
      <c r="C137" s="20">
        <f>D136+G136-H136</f>
        <v>12001.309789856126</v>
      </c>
      <c r="D137" s="17">
        <f>C137+(C137*0.03)</f>
        <v>12361.34908355181</v>
      </c>
      <c r="E137" s="17">
        <f>C137/2500</f>
        <v>4.8005239159424509</v>
      </c>
      <c r="F137" s="28">
        <f>(D137-C137)/E137</f>
        <v>74.999999999999872</v>
      </c>
      <c r="G137" s="80"/>
      <c r="H137" s="80">
        <f>(D137-C124)*0.35</f>
        <v>1291.9716405073532</v>
      </c>
      <c r="I137" s="19">
        <f>E137*50/C137</f>
        <v>0.02</v>
      </c>
      <c r="J137" s="87"/>
      <c r="K137" s="103" t="s">
        <v>46</v>
      </c>
      <c r="L137" s="104"/>
      <c r="M137" s="104"/>
      <c r="N137" s="104"/>
      <c r="O137" s="104"/>
      <c r="P137" s="104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0">
        <v>28</v>
      </c>
      <c r="B139" s="81">
        <f>B137+7</f>
        <v>43639</v>
      </c>
      <c r="C139" s="20">
        <f>D137+G137-H137</f>
        <v>11069.377443044457</v>
      </c>
      <c r="D139" s="17">
        <f>C139+(C139*0.03)</f>
        <v>11401.458766335791</v>
      </c>
      <c r="E139" s="17">
        <f>C139/2500</f>
        <v>4.4277509772177828</v>
      </c>
      <c r="F139" s="28">
        <f>(D139-C139)/E139</f>
        <v>74.999999999999915</v>
      </c>
      <c r="G139" s="18"/>
      <c r="H139" s="18"/>
      <c r="I139" s="19">
        <f>E139*50/C139</f>
        <v>1.9999999999999997E-2</v>
      </c>
      <c r="J139" s="87"/>
    </row>
    <row r="140" spans="1:16">
      <c r="A140" s="101"/>
      <c r="B140" s="81">
        <f>B139+7</f>
        <v>43646</v>
      </c>
      <c r="C140" s="20">
        <f>D139+G139-H139</f>
        <v>11401.458766335791</v>
      </c>
      <c r="D140" s="17">
        <f>C140+(C140*0.03)</f>
        <v>11743.502529325864</v>
      </c>
      <c r="E140" s="17">
        <f>C140/2500</f>
        <v>4.5605835065343161</v>
      </c>
      <c r="F140" s="28">
        <f>(D140-C140)/E140</f>
        <v>74.999999999999943</v>
      </c>
      <c r="G140" s="18"/>
      <c r="H140" s="18"/>
      <c r="I140" s="19">
        <f>E140*50/C140</f>
        <v>0.02</v>
      </c>
      <c r="J140" s="87"/>
    </row>
    <row r="141" spans="1:16">
      <c r="A141" s="101"/>
      <c r="B141" s="81">
        <f>B140+7</f>
        <v>43653</v>
      </c>
      <c r="C141" s="20">
        <f>D140+G140-H140</f>
        <v>11743.502529325864</v>
      </c>
      <c r="D141" s="17">
        <f>C141+(C141*0.03)</f>
        <v>12095.80760520564</v>
      </c>
      <c r="E141" s="17">
        <f>C141/2500</f>
        <v>4.6974010117303457</v>
      </c>
      <c r="F141" s="28">
        <f>(D141-C141)/E141</f>
        <v>75.000000000000071</v>
      </c>
      <c r="G141" s="18"/>
      <c r="H141" s="18"/>
      <c r="I141" s="19">
        <f>E141*50/C141</f>
        <v>0.02</v>
      </c>
      <c r="J141" s="87"/>
    </row>
    <row r="142" spans="1:16" ht="13.5" thickBot="1">
      <c r="A142" s="102"/>
      <c r="B142" s="81">
        <f>B141+7</f>
        <v>43660</v>
      </c>
      <c r="C142" s="20">
        <f>D141+G141-H141</f>
        <v>12095.80760520564</v>
      </c>
      <c r="D142" s="17">
        <f>C142+(C142*0.03)</f>
        <v>12458.68183336181</v>
      </c>
      <c r="E142" s="17">
        <f>C142/2500</f>
        <v>4.8383230420822558</v>
      </c>
      <c r="F142" s="28">
        <f>(D142-C142)/E142</f>
        <v>75.000000000000156</v>
      </c>
      <c r="G142" s="80"/>
      <c r="H142" s="80"/>
      <c r="I142" s="19">
        <f>E142*50/C142</f>
        <v>0.02</v>
      </c>
      <c r="J142" s="87"/>
      <c r="K142" s="107"/>
      <c r="L142" s="108"/>
      <c r="M142" s="108"/>
      <c r="N142" s="108"/>
      <c r="O142" s="108"/>
      <c r="P142" s="108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0">
        <v>29</v>
      </c>
      <c r="B144" s="81">
        <f>B142+7</f>
        <v>43667</v>
      </c>
      <c r="C144" s="20">
        <f>D142+G142-H142</f>
        <v>12458.68183336181</v>
      </c>
      <c r="D144" s="17">
        <f>C144+(C144*0.03)</f>
        <v>12832.442288362665</v>
      </c>
      <c r="E144" s="17">
        <f>C144/2500</f>
        <v>4.9834727333447244</v>
      </c>
      <c r="F144" s="28">
        <f>(D144-C144)/E144</f>
        <v>75.000000000000043</v>
      </c>
      <c r="G144" s="18"/>
      <c r="H144" s="18"/>
      <c r="I144" s="19">
        <f>E144*50/C144</f>
        <v>0.02</v>
      </c>
      <c r="J144" s="87"/>
    </row>
    <row r="145" spans="1:16">
      <c r="A145" s="101"/>
      <c r="B145" s="81">
        <f>B144+7</f>
        <v>43674</v>
      </c>
      <c r="C145" s="20">
        <f>D144+G144-H144</f>
        <v>12832.442288362665</v>
      </c>
      <c r="D145" s="17">
        <f>C145+(C145*0.03)</f>
        <v>13217.415557013544</v>
      </c>
      <c r="E145" s="17">
        <f>C145/2500</f>
        <v>5.1329769153450657</v>
      </c>
      <c r="F145" s="28">
        <f>(D145-C145)/E145</f>
        <v>74.999999999999943</v>
      </c>
      <c r="G145" s="18"/>
      <c r="H145" s="18"/>
      <c r="I145" s="19">
        <f>E145*50/C145</f>
        <v>0.02</v>
      </c>
      <c r="J145" s="87"/>
    </row>
    <row r="146" spans="1:16">
      <c r="A146" s="101"/>
      <c r="B146" s="81">
        <f>B145+7</f>
        <v>43681</v>
      </c>
      <c r="C146" s="20">
        <f>D145+G145-H145</f>
        <v>13217.415557013544</v>
      </c>
      <c r="D146" s="17">
        <f>C146+(C146*0.03)</f>
        <v>13613.938023723951</v>
      </c>
      <c r="E146" s="17">
        <f>C146/2500</f>
        <v>5.2869662228054182</v>
      </c>
      <c r="F146" s="28">
        <f>(D146-C146)/E146</f>
        <v>75.000000000000057</v>
      </c>
      <c r="G146" s="18"/>
      <c r="H146" s="18"/>
      <c r="I146" s="19">
        <f>E146*50/C146</f>
        <v>0.02</v>
      </c>
      <c r="J146" s="87"/>
    </row>
    <row r="147" spans="1:16" ht="13.5" thickBot="1">
      <c r="A147" s="102"/>
      <c r="B147" s="81">
        <f>B146+7</f>
        <v>43688</v>
      </c>
      <c r="C147" s="20">
        <f>D146+G146-H146</f>
        <v>13613.938023723951</v>
      </c>
      <c r="D147" s="17">
        <f>C147+(C147*0.03)</f>
        <v>14022.356164435671</v>
      </c>
      <c r="E147" s="17">
        <f>C147/2500</f>
        <v>5.4455752094895802</v>
      </c>
      <c r="F147" s="28">
        <f>(D147-C147)/E147</f>
        <v>75.000000000000156</v>
      </c>
      <c r="G147" s="80"/>
      <c r="H147" s="80"/>
      <c r="I147" s="19">
        <f>E147*50/C147</f>
        <v>1.9999999999999997E-2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0">
        <v>30</v>
      </c>
      <c r="B149" s="81">
        <f>B147+7</f>
        <v>43695</v>
      </c>
      <c r="C149" s="20">
        <f>D147+G147-H147</f>
        <v>14022.356164435671</v>
      </c>
      <c r="D149" s="17">
        <f>C149+(C149*0.03)</f>
        <v>14443.02684936874</v>
      </c>
      <c r="E149" s="17">
        <f>C149/2500</f>
        <v>5.6089424657742679</v>
      </c>
      <c r="F149" s="28">
        <f>(D149-C149)/E149</f>
        <v>74.999999999999886</v>
      </c>
      <c r="G149" s="18"/>
      <c r="H149" s="18"/>
      <c r="I149" s="19">
        <f>E149*50/C149</f>
        <v>1.9999999999999997E-2</v>
      </c>
      <c r="J149" s="87"/>
    </row>
    <row r="150" spans="1:16">
      <c r="A150" s="101"/>
      <c r="B150" s="81">
        <f>B149+7</f>
        <v>43702</v>
      </c>
      <c r="C150" s="20">
        <f>D149+G149-H149</f>
        <v>14443.02684936874</v>
      </c>
      <c r="D150" s="17">
        <f>C150+(C150*0.03)</f>
        <v>14876.317654849801</v>
      </c>
      <c r="E150" s="17">
        <f>C150/2500</f>
        <v>5.7772107397474963</v>
      </c>
      <c r="F150" s="28">
        <f>(D150-C150)/E150</f>
        <v>74.999999999999858</v>
      </c>
      <c r="G150" s="18"/>
      <c r="H150" s="18"/>
      <c r="I150" s="19">
        <f>E150*50/C150</f>
        <v>0.02</v>
      </c>
      <c r="J150" s="87"/>
    </row>
    <row r="151" spans="1:16">
      <c r="A151" s="101"/>
      <c r="B151" s="81">
        <f>B150+7</f>
        <v>43709</v>
      </c>
      <c r="C151" s="20">
        <f>D150+G150-H150</f>
        <v>14876.317654849801</v>
      </c>
      <c r="D151" s="17">
        <f>C151+(C151*0.03)</f>
        <v>15322.607184495295</v>
      </c>
      <c r="E151" s="17">
        <f>C151/2500</f>
        <v>5.9505270619399209</v>
      </c>
      <c r="F151" s="28">
        <f>(D151-C151)/E151</f>
        <v>74.999999999999915</v>
      </c>
      <c r="G151" s="18"/>
      <c r="H151" s="18"/>
      <c r="I151" s="19">
        <f>E151*50/C151</f>
        <v>0.02</v>
      </c>
      <c r="J151" s="87"/>
    </row>
    <row r="152" spans="1:16" ht="13.5" thickBot="1">
      <c r="A152" s="102"/>
      <c r="B152" s="81">
        <f>B151+7</f>
        <v>43716</v>
      </c>
      <c r="C152" s="20">
        <f>D151+G151-H151</f>
        <v>15322.607184495295</v>
      </c>
      <c r="D152" s="17">
        <f>C152+(C152*0.03)</f>
        <v>15782.285400030154</v>
      </c>
      <c r="E152" s="17">
        <f>C152/2500</f>
        <v>6.1290428737981175</v>
      </c>
      <c r="F152" s="28">
        <f>(D152-C152)/E152</f>
        <v>75.000000000000057</v>
      </c>
      <c r="G152" s="80"/>
      <c r="H152" s="80">
        <f>(D152-C139)*0.35</f>
        <v>1649.5177849449938</v>
      </c>
      <c r="I152" s="19">
        <f>E152*50/C152</f>
        <v>0.02</v>
      </c>
      <c r="J152" s="87"/>
      <c r="K152" s="103" t="s">
        <v>46</v>
      </c>
      <c r="L152" s="104"/>
      <c r="M152" s="104"/>
      <c r="N152" s="104"/>
      <c r="O152" s="104"/>
      <c r="P152" s="104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0">
        <v>31</v>
      </c>
      <c r="B154" s="81">
        <f>B152+7</f>
        <v>43723</v>
      </c>
      <c r="C154" s="20">
        <f>D152+G152-H152</f>
        <v>14132.76761508516</v>
      </c>
      <c r="D154" s="17">
        <f>C154+(C154*0.03)</f>
        <v>14556.750643537714</v>
      </c>
      <c r="E154" s="17">
        <f>C154/2500</f>
        <v>5.653107046034064</v>
      </c>
      <c r="F154" s="28">
        <f>(D154-C154)/E154</f>
        <v>74.999999999999901</v>
      </c>
      <c r="G154" s="17"/>
      <c r="H154" s="79"/>
      <c r="I154" s="19">
        <f>E154*50/C154</f>
        <v>0.02</v>
      </c>
      <c r="J154" s="87"/>
    </row>
    <row r="155" spans="1:16">
      <c r="A155" s="101"/>
      <c r="B155" s="81">
        <f>B154+7</f>
        <v>43730</v>
      </c>
      <c r="C155" s="20">
        <f>D154+G154-H154</f>
        <v>14556.750643537714</v>
      </c>
      <c r="D155" s="17">
        <f>C155+(C155*0.03)</f>
        <v>14993.453162843845</v>
      </c>
      <c r="E155" s="17">
        <f>C155/2500</f>
        <v>5.8227002574150859</v>
      </c>
      <c r="F155" s="28">
        <f>(D155-C155)/E155</f>
        <v>74.999999999999901</v>
      </c>
      <c r="G155" s="17"/>
      <c r="H155" s="79"/>
      <c r="I155" s="19">
        <f>E155*50/C155</f>
        <v>0.02</v>
      </c>
      <c r="J155" s="87"/>
    </row>
    <row r="156" spans="1:16">
      <c r="A156" s="101"/>
      <c r="B156" s="81">
        <f>B155+7</f>
        <v>43737</v>
      </c>
      <c r="C156" s="20">
        <f>D155+G155-H155</f>
        <v>14993.453162843845</v>
      </c>
      <c r="D156" s="17">
        <f>C156+(C156*0.03)</f>
        <v>15443.256757729161</v>
      </c>
      <c r="E156" s="17">
        <f>C156/2500</f>
        <v>5.9973812651375384</v>
      </c>
      <c r="F156" s="28">
        <f>(D156-C156)/E156</f>
        <v>75.000000000000057</v>
      </c>
      <c r="G156" s="17"/>
      <c r="H156" s="79"/>
      <c r="I156" s="19">
        <f>E156*50/C156</f>
        <v>0.02</v>
      </c>
      <c r="J156" s="87"/>
    </row>
    <row r="157" spans="1:16" ht="13.5" thickBot="1">
      <c r="A157" s="102"/>
      <c r="B157" s="81">
        <f>B156+7</f>
        <v>43744</v>
      </c>
      <c r="C157" s="20">
        <f>D156+G156-H156</f>
        <v>15443.256757729161</v>
      </c>
      <c r="D157" s="17">
        <f>C157+(C157*0.03)</f>
        <v>15906.554460461037</v>
      </c>
      <c r="E157" s="17">
        <f>C157/2500</f>
        <v>6.1773027030916641</v>
      </c>
      <c r="F157" s="28">
        <f>(D157-C157)/E157</f>
        <v>75.000000000000142</v>
      </c>
      <c r="G157" s="80"/>
      <c r="H157" s="80"/>
      <c r="I157" s="19">
        <f>E157*50/C157</f>
        <v>1.9999999999999997E-2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0">
        <v>32</v>
      </c>
      <c r="B159" s="81">
        <f>B157+7</f>
        <v>43751</v>
      </c>
      <c r="C159" s="20">
        <f>D157+G157-H157</f>
        <v>15906.554460461037</v>
      </c>
      <c r="D159" s="17">
        <f>C159+(C159*0.03)</f>
        <v>16383.751094274869</v>
      </c>
      <c r="E159" s="17">
        <f>C159/2500</f>
        <v>6.362621784184415</v>
      </c>
      <c r="F159" s="28">
        <f>(D159-C159)/E159</f>
        <v>75.000000000000099</v>
      </c>
      <c r="G159" s="18"/>
      <c r="H159" s="18"/>
      <c r="I159" s="19">
        <f>E159*50/C159</f>
        <v>0.02</v>
      </c>
      <c r="J159" s="87"/>
    </row>
    <row r="160" spans="1:16">
      <c r="A160" s="101"/>
      <c r="B160" s="81">
        <f>B159+7</f>
        <v>43758</v>
      </c>
      <c r="C160" s="20">
        <f>D159+G159-H159</f>
        <v>16383.751094274869</v>
      </c>
      <c r="D160" s="17">
        <f>C160+(C160*0.03)</f>
        <v>16875.263627103115</v>
      </c>
      <c r="E160" s="17">
        <f>C160/2500</f>
        <v>6.5535004377099471</v>
      </c>
      <c r="F160" s="28">
        <f>(D160-C160)/E160</f>
        <v>75.000000000000085</v>
      </c>
      <c r="G160" s="18"/>
      <c r="H160" s="18"/>
      <c r="I160" s="19">
        <f>E160*50/C160</f>
        <v>0.02</v>
      </c>
      <c r="J160" s="87"/>
    </row>
    <row r="161" spans="1:16">
      <c r="A161" s="101"/>
      <c r="B161" s="81">
        <f>B160+7</f>
        <v>43765</v>
      </c>
      <c r="C161" s="20">
        <f>D160+G160-H160</f>
        <v>16875.263627103115</v>
      </c>
      <c r="D161" s="17">
        <f>C161+(C161*0.03)</f>
        <v>17381.52153591621</v>
      </c>
      <c r="E161" s="17">
        <f>C161/2500</f>
        <v>6.7501054508412457</v>
      </c>
      <c r="F161" s="28">
        <f>(D161-C161)/E161</f>
        <v>75.000000000000256</v>
      </c>
      <c r="G161" s="18"/>
      <c r="H161" s="18"/>
      <c r="I161" s="19">
        <f>E161*50/C161</f>
        <v>0.02</v>
      </c>
      <c r="J161" s="87"/>
    </row>
    <row r="162" spans="1:16" ht="13.5" thickBot="1">
      <c r="A162" s="102"/>
      <c r="B162" s="81">
        <f>B161+7</f>
        <v>43772</v>
      </c>
      <c r="C162" s="20">
        <f>D161+G161-H161</f>
        <v>17381.52153591621</v>
      </c>
      <c r="D162" s="17">
        <f>C162+(C162*0.03)</f>
        <v>17902.967181993696</v>
      </c>
      <c r="E162" s="17">
        <f>C162/2500</f>
        <v>6.9526086143664845</v>
      </c>
      <c r="F162" s="28">
        <f>(D162-C162)/E162</f>
        <v>74.999999999999872</v>
      </c>
      <c r="G162" s="80"/>
      <c r="H162" s="80"/>
      <c r="I162" s="19">
        <f>E162*50/C162</f>
        <v>2.0000000000000004E-2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0">
        <v>33</v>
      </c>
      <c r="B164" s="81">
        <f>B162+7</f>
        <v>43779</v>
      </c>
      <c r="C164" s="20">
        <f>D162+G162-H162</f>
        <v>17902.967181993696</v>
      </c>
      <c r="D164" s="17">
        <f>C164+(C164*0.03)</f>
        <v>18440.056197453505</v>
      </c>
      <c r="E164" s="17">
        <f>C164/2500</f>
        <v>7.1611868727974786</v>
      </c>
      <c r="F164" s="28">
        <f>(D164-C164)/E164</f>
        <v>74.999999999999758</v>
      </c>
      <c r="G164" s="18"/>
      <c r="H164" s="18"/>
      <c r="I164" s="19">
        <f>E164*50/C164</f>
        <v>0.02</v>
      </c>
      <c r="J164" s="87"/>
    </row>
    <row r="165" spans="1:16">
      <c r="A165" s="101"/>
      <c r="B165" s="81">
        <f>B164+7</f>
        <v>43786</v>
      </c>
      <c r="C165" s="20">
        <f>D164+G164-H164</f>
        <v>18440.056197453505</v>
      </c>
      <c r="D165" s="17">
        <f>C165+(C165*0.03)</f>
        <v>18993.257883377111</v>
      </c>
      <c r="E165" s="17">
        <f>C165/2500</f>
        <v>7.376022478981402</v>
      </c>
      <c r="F165" s="28">
        <f>(D165-C165)/E165</f>
        <v>75.000000000000171</v>
      </c>
      <c r="G165" s="18"/>
      <c r="H165" s="18"/>
      <c r="I165" s="19">
        <f>E165*50/C165</f>
        <v>0.02</v>
      </c>
      <c r="J165" s="87"/>
      <c r="K165" s="31"/>
      <c r="L165" s="31"/>
    </row>
    <row r="166" spans="1:16">
      <c r="A166" s="101"/>
      <c r="B166" s="81">
        <f>B165+7</f>
        <v>43793</v>
      </c>
      <c r="C166" s="20">
        <f>D165+G165-H165</f>
        <v>18993.257883377111</v>
      </c>
      <c r="D166" s="17">
        <f>C166+(C166*0.03)</f>
        <v>19563.055619878425</v>
      </c>
      <c r="E166" s="17">
        <f>C166/2500</f>
        <v>7.5973031533508442</v>
      </c>
      <c r="F166" s="28">
        <f>(D166-C166)/E166</f>
        <v>75.000000000000085</v>
      </c>
      <c r="G166" s="18"/>
      <c r="H166" s="18"/>
      <c r="I166" s="19">
        <f>E166*50/C166</f>
        <v>0.02</v>
      </c>
      <c r="J166" s="87"/>
      <c r="K166" s="31"/>
      <c r="L166" s="31"/>
    </row>
    <row r="167" spans="1:16" ht="13.5" thickBot="1">
      <c r="A167" s="102"/>
      <c r="B167" s="81">
        <f>B166+7</f>
        <v>43800</v>
      </c>
      <c r="C167" s="20">
        <f>D166+G166-H166</f>
        <v>19563.055619878425</v>
      </c>
      <c r="D167" s="17">
        <f>C167+(C167*0.03)</f>
        <v>20149.947288474777</v>
      </c>
      <c r="E167" s="17">
        <f>C167/2500</f>
        <v>7.8252222479513698</v>
      </c>
      <c r="F167" s="28">
        <f>(D167-C167)/E167</f>
        <v>74.999999999999943</v>
      </c>
      <c r="G167" s="80"/>
      <c r="H167" s="80">
        <f>(D167-C154)*0.35</f>
        <v>2106.0128856863657</v>
      </c>
      <c r="I167" s="19">
        <f>E167*50/C167</f>
        <v>1.9999999999999997E-2</v>
      </c>
      <c r="J167" s="87"/>
      <c r="K167" s="103" t="s">
        <v>46</v>
      </c>
      <c r="L167" s="104"/>
      <c r="M167" s="104"/>
      <c r="N167" s="104"/>
      <c r="O167" s="104"/>
      <c r="P167" s="104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0">
        <v>34</v>
      </c>
      <c r="B169" s="81">
        <f>B167+7</f>
        <v>43807</v>
      </c>
      <c r="C169" s="20">
        <f>D167+G167-H167</f>
        <v>18043.934402788411</v>
      </c>
      <c r="D169" s="17">
        <f>C169+(C169*0.03)</f>
        <v>18585.252434872062</v>
      </c>
      <c r="E169" s="17">
        <f>C169/2500</f>
        <v>7.2175737611153643</v>
      </c>
      <c r="F169" s="28">
        <f>(D169-C169)/E169</f>
        <v>74.999999999999801</v>
      </c>
      <c r="G169" s="18"/>
      <c r="H169" s="18"/>
      <c r="I169" s="19">
        <f>E169*50/C169</f>
        <v>0.02</v>
      </c>
      <c r="J169" s="87"/>
    </row>
    <row r="170" spans="1:16">
      <c r="A170" s="101"/>
      <c r="B170" s="81">
        <f>B169+7</f>
        <v>43814</v>
      </c>
      <c r="C170" s="20">
        <f>D169+G169-H169</f>
        <v>18585.252434872062</v>
      </c>
      <c r="D170" s="17">
        <f>C170+(C170*0.03)</f>
        <v>19142.810007918222</v>
      </c>
      <c r="E170" s="17">
        <f>C170/2500</f>
        <v>7.4341009739488246</v>
      </c>
      <c r="F170" s="28">
        <f>(D170-C170)/E170</f>
        <v>74.999999999999829</v>
      </c>
      <c r="G170" s="18"/>
      <c r="H170" s="18"/>
      <c r="I170" s="19">
        <f>E170*50/C170</f>
        <v>0.02</v>
      </c>
      <c r="J170" s="87"/>
    </row>
    <row r="171" spans="1:16">
      <c r="A171" s="101"/>
      <c r="B171" s="81">
        <f>B170+7</f>
        <v>43821</v>
      </c>
      <c r="C171" s="20">
        <f>D170+G170-H170</f>
        <v>19142.810007918222</v>
      </c>
      <c r="D171" s="17">
        <f>C171+(C171*0.03)</f>
        <v>19717.094308155771</v>
      </c>
      <c r="E171" s="17">
        <f>C171/2500</f>
        <v>7.6571240031672891</v>
      </c>
      <c r="F171" s="28">
        <f>(D171-C171)/E171</f>
        <v>75.000000000000227</v>
      </c>
      <c r="G171" s="18"/>
      <c r="H171" s="18"/>
      <c r="I171" s="19">
        <f>E171*50/C171</f>
        <v>0.02</v>
      </c>
      <c r="J171" s="87"/>
    </row>
    <row r="172" spans="1:16" ht="13.5" thickBot="1">
      <c r="A172" s="102"/>
      <c r="B172" s="81">
        <f>B171+7</f>
        <v>43828</v>
      </c>
      <c r="C172" s="20">
        <f>D171+G171-H171</f>
        <v>19717.094308155771</v>
      </c>
      <c r="D172" s="17">
        <f>C172+(C172*0.03)</f>
        <v>20308.607137400442</v>
      </c>
      <c r="E172" s="17">
        <f>C172/2500</f>
        <v>7.8868377232623086</v>
      </c>
      <c r="F172" s="28">
        <f>(D172-C172)/E172</f>
        <v>74.999999999999801</v>
      </c>
      <c r="G172" s="80"/>
      <c r="H172" s="80"/>
      <c r="I172" s="19">
        <f>E172*50/C172</f>
        <v>0.02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0">
        <v>35</v>
      </c>
      <c r="B174" s="81">
        <f>B172+7</f>
        <v>43835</v>
      </c>
      <c r="C174" s="20">
        <f>D172+G172-H172</f>
        <v>20308.607137400442</v>
      </c>
      <c r="D174" s="17">
        <f>C174+(C174*0.03)</f>
        <v>20917.865351522454</v>
      </c>
      <c r="E174" s="17">
        <f>C174/2500</f>
        <v>8.1234428549601763</v>
      </c>
      <c r="F174" s="28">
        <f>(D174-C174)/E174</f>
        <v>74.999999999999829</v>
      </c>
      <c r="G174" s="18"/>
      <c r="H174" s="18"/>
      <c r="I174" s="19">
        <f>E174*50/C174</f>
        <v>1.9999999999999997E-2</v>
      </c>
      <c r="J174" s="87"/>
    </row>
    <row r="175" spans="1:16">
      <c r="A175" s="101"/>
      <c r="B175" s="81">
        <f>B174+7</f>
        <v>43842</v>
      </c>
      <c r="C175" s="20">
        <f>D174+G174-H174</f>
        <v>20917.865351522454</v>
      </c>
      <c r="D175" s="17">
        <f>C175+(C175*0.03)</f>
        <v>21545.401312068127</v>
      </c>
      <c r="E175" s="17">
        <f>C175/2500</f>
        <v>8.3671461406089822</v>
      </c>
      <c r="F175" s="28">
        <f>(D175-C175)/E175</f>
        <v>74.999999999999858</v>
      </c>
      <c r="G175" s="18"/>
      <c r="H175" s="18"/>
      <c r="I175" s="19">
        <f>E175*50/C175</f>
        <v>2.0000000000000004E-2</v>
      </c>
      <c r="J175" s="87"/>
    </row>
    <row r="176" spans="1:16">
      <c r="A176" s="101"/>
      <c r="B176" s="81">
        <f>B175+7</f>
        <v>43849</v>
      </c>
      <c r="C176" s="20">
        <f>D175+G175-H175</f>
        <v>21545.401312068127</v>
      </c>
      <c r="D176" s="17">
        <f>C176+(C176*0.03)</f>
        <v>22191.763351430171</v>
      </c>
      <c r="E176" s="17">
        <f>C176/2500</f>
        <v>8.6181605248272515</v>
      </c>
      <c r="F176" s="28">
        <f>(D176-C176)/E176</f>
        <v>75.000000000000014</v>
      </c>
      <c r="G176" s="18"/>
      <c r="H176" s="18"/>
      <c r="I176" s="19">
        <f>E176*50/C176</f>
        <v>0.02</v>
      </c>
      <c r="J176" s="87"/>
    </row>
    <row r="177" spans="1:16" ht="13.5" thickBot="1">
      <c r="A177" s="102"/>
      <c r="B177" s="81">
        <f>B176+7</f>
        <v>43856</v>
      </c>
      <c r="C177" s="20">
        <f>D176+G176-H176</f>
        <v>22191.763351430171</v>
      </c>
      <c r="D177" s="17">
        <f>C177+(C177*0.03)</f>
        <v>22857.516251973077</v>
      </c>
      <c r="E177" s="17">
        <f>C177/2500</f>
        <v>8.8767053405720677</v>
      </c>
      <c r="F177" s="28">
        <f>(D177-C177)/E177</f>
        <v>75.000000000000099</v>
      </c>
      <c r="G177" s="80"/>
      <c r="H177" s="80">
        <f>(D177-C169)*0.35</f>
        <v>1684.753647214633</v>
      </c>
      <c r="I177" s="19">
        <f>E177*50/C177</f>
        <v>1.9999999999999997E-2</v>
      </c>
      <c r="J177" s="87"/>
      <c r="K177" s="103" t="s">
        <v>46</v>
      </c>
      <c r="L177" s="104"/>
      <c r="M177" s="104"/>
      <c r="N177" s="104"/>
      <c r="O177" s="104"/>
      <c r="P177" s="104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1">
    <mergeCell ref="A14:A17"/>
    <mergeCell ref="K17:P17"/>
    <mergeCell ref="B1:I1"/>
    <mergeCell ref="A4:A7"/>
    <mergeCell ref="K7:P7"/>
    <mergeCell ref="A9:A12"/>
    <mergeCell ref="K12:P12"/>
    <mergeCell ref="A19:A22"/>
    <mergeCell ref="K22:P22"/>
    <mergeCell ref="A24:A27"/>
    <mergeCell ref="K27:P27"/>
    <mergeCell ref="A29:A32"/>
    <mergeCell ref="K32:P32"/>
    <mergeCell ref="A34:A37"/>
    <mergeCell ref="K37:P37"/>
    <mergeCell ref="A39:A42"/>
    <mergeCell ref="K42:P42"/>
    <mergeCell ref="A44:A47"/>
    <mergeCell ref="K47:P47"/>
    <mergeCell ref="A49:A52"/>
    <mergeCell ref="K52:P52"/>
    <mergeCell ref="A54:A57"/>
    <mergeCell ref="K57:P57"/>
    <mergeCell ref="A59:A62"/>
    <mergeCell ref="K62:P62"/>
    <mergeCell ref="A64:A67"/>
    <mergeCell ref="K67:P67"/>
    <mergeCell ref="A69:A72"/>
    <mergeCell ref="K72:P72"/>
    <mergeCell ref="A74:A77"/>
    <mergeCell ref="K77:P77"/>
    <mergeCell ref="A79:A82"/>
    <mergeCell ref="K82:P82"/>
    <mergeCell ref="A84:A87"/>
    <mergeCell ref="K87:P87"/>
    <mergeCell ref="A89:A92"/>
    <mergeCell ref="K92:P92"/>
    <mergeCell ref="A94:A97"/>
    <mergeCell ref="K97:P97"/>
    <mergeCell ref="A99:A102"/>
    <mergeCell ref="K102:P102"/>
    <mergeCell ref="A104:A107"/>
    <mergeCell ref="K107:P107"/>
    <mergeCell ref="A109:A112"/>
    <mergeCell ref="K112:P112"/>
    <mergeCell ref="A114:A117"/>
    <mergeCell ref="K117:P117"/>
    <mergeCell ref="A119:A122"/>
    <mergeCell ref="K122:P122"/>
    <mergeCell ref="A124:A127"/>
    <mergeCell ref="K127:P127"/>
    <mergeCell ref="A129:A132"/>
    <mergeCell ref="K132:P132"/>
    <mergeCell ref="A134:A137"/>
    <mergeCell ref="K137:P137"/>
    <mergeCell ref="A139:A142"/>
    <mergeCell ref="K142:P142"/>
    <mergeCell ref="A144:A147"/>
    <mergeCell ref="K147:P147"/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P178"/>
  <sheetViews>
    <sheetView topLeftCell="A19" workbookViewId="0">
      <selection activeCell="C35" sqref="C35"/>
    </sheetView>
  </sheetViews>
  <sheetFormatPr defaultColWidth="9.1796875" defaultRowHeight="12.5"/>
  <cols>
    <col min="1" max="1" width="9.54296875" style="74" bestFit="1" customWidth="1"/>
    <col min="2" max="2" width="9.7265625" style="75" bestFit="1" customWidth="1"/>
    <col min="3" max="3" width="10.81640625" style="75" bestFit="1" customWidth="1"/>
    <col min="4" max="4" width="15.7265625" style="75" bestFit="1" customWidth="1"/>
    <col min="5" max="5" width="7.81640625" style="75" bestFit="1" customWidth="1"/>
    <col min="6" max="6" width="6.26953125" style="75" bestFit="1" customWidth="1"/>
    <col min="7" max="7" width="8.7265625" style="75" bestFit="1" customWidth="1"/>
    <col min="8" max="8" width="9.54296875" style="75" bestFit="1" customWidth="1"/>
    <col min="9" max="9" width="9" style="75" bestFit="1" customWidth="1"/>
    <col min="10" max="10" width="9" bestFit="1" customWidth="1"/>
    <col min="11" max="16384" width="9.1796875" style="75"/>
  </cols>
  <sheetData>
    <row r="1" spans="1:16" ht="13.5" thickBot="1">
      <c r="B1" s="105"/>
      <c r="C1" s="106"/>
      <c r="D1" s="106"/>
      <c r="E1" s="106"/>
      <c r="F1" s="106"/>
      <c r="G1" s="106"/>
      <c r="H1" s="106"/>
      <c r="I1" s="106"/>
      <c r="J1" s="90"/>
    </row>
    <row r="2" spans="1:16" ht="13" thickBot="1">
      <c r="A2" s="76" t="s">
        <v>35</v>
      </c>
      <c r="B2" s="3" t="s">
        <v>3</v>
      </c>
      <c r="C2" s="4" t="s">
        <v>37</v>
      </c>
      <c r="D2" s="5" t="s">
        <v>38</v>
      </c>
      <c r="E2" s="5" t="s">
        <v>39</v>
      </c>
      <c r="F2" s="5" t="s">
        <v>40</v>
      </c>
      <c r="G2" s="5" t="s">
        <v>6</v>
      </c>
      <c r="H2" s="5" t="s">
        <v>6</v>
      </c>
      <c r="I2" s="14" t="s">
        <v>36</v>
      </c>
      <c r="J2" s="14" t="s">
        <v>2</v>
      </c>
    </row>
    <row r="3" spans="1:16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6">
      <c r="A4" s="100">
        <v>1</v>
      </c>
      <c r="B4" s="81">
        <v>42883</v>
      </c>
      <c r="C4" s="20">
        <v>2000</v>
      </c>
      <c r="D4" s="17">
        <f>C4+(C4*0.035)</f>
        <v>2070</v>
      </c>
      <c r="E4" s="17">
        <f>C4/3250</f>
        <v>0.61538461538461542</v>
      </c>
      <c r="F4" s="34">
        <f>(D4-C4)/E4</f>
        <v>113.75</v>
      </c>
      <c r="G4" s="18"/>
      <c r="H4" s="18"/>
      <c r="I4" s="19">
        <f>E4*50/C4</f>
        <v>1.5384615384615385E-2</v>
      </c>
      <c r="J4" s="89">
        <f>(D4-C4)/C4</f>
        <v>3.5000000000000003E-2</v>
      </c>
    </row>
    <row r="5" spans="1:16">
      <c r="A5" s="101"/>
      <c r="B5" s="81">
        <f>B4+7</f>
        <v>42890</v>
      </c>
      <c r="C5" s="20">
        <f>D4+G4-H4</f>
        <v>2070</v>
      </c>
      <c r="D5" s="17">
        <f>C5+(C5*0.1312)</f>
        <v>2341.5839999999998</v>
      </c>
      <c r="E5" s="17">
        <f>C5/3250</f>
        <v>0.63692307692307693</v>
      </c>
      <c r="F5" s="34">
        <f>(D5-C5)/E5</f>
        <v>426.39999999999975</v>
      </c>
      <c r="G5" s="18"/>
      <c r="H5" s="18"/>
      <c r="I5" s="19">
        <f>E5*50/C5</f>
        <v>1.5384615384615385E-2</v>
      </c>
      <c r="J5" s="89">
        <f>(D5-C4)/C4</f>
        <v>0.17079199999999992</v>
      </c>
    </row>
    <row r="6" spans="1:16">
      <c r="A6" s="101"/>
      <c r="B6" s="81">
        <f>B5+7</f>
        <v>42897</v>
      </c>
      <c r="C6" s="20">
        <f>D5+G5-H5</f>
        <v>2341.5839999999998</v>
      </c>
      <c r="D6" s="17">
        <f>C6+(C6*0.014)</f>
        <v>2374.366176</v>
      </c>
      <c r="E6" s="17">
        <f>C6/3250</f>
        <v>0.72048738461538453</v>
      </c>
      <c r="F6" s="34">
        <f>(D6-C6)/E6</f>
        <v>45.500000000000234</v>
      </c>
      <c r="G6" s="18"/>
      <c r="H6" s="18"/>
      <c r="I6" s="19">
        <f>E6*50/C6</f>
        <v>1.5384615384615384E-2</v>
      </c>
      <c r="J6" s="89">
        <f>(D6-$C4)/$C4</f>
        <v>0.187183088</v>
      </c>
    </row>
    <row r="7" spans="1:16" ht="13.5" thickBot="1">
      <c r="A7" s="102"/>
      <c r="B7" s="81">
        <f>B6+7</f>
        <v>42904</v>
      </c>
      <c r="C7" s="20">
        <f>D6+G6-H6</f>
        <v>2374.366176</v>
      </c>
      <c r="D7" s="17">
        <f>C7+(C7*0)</f>
        <v>2374.366176</v>
      </c>
      <c r="E7" s="17">
        <f>C7/3250</f>
        <v>0.73057420799999995</v>
      </c>
      <c r="F7" s="34">
        <f>(D7-C7)/E7</f>
        <v>0</v>
      </c>
      <c r="G7" s="18"/>
      <c r="H7" s="18"/>
      <c r="I7" s="19">
        <f>E7*50/C7</f>
        <v>1.5384615384615382E-2</v>
      </c>
      <c r="J7" s="89">
        <f>(D7-$C4)/$C4</f>
        <v>0.187183088</v>
      </c>
      <c r="K7" s="107"/>
      <c r="L7" s="109"/>
      <c r="M7" s="109"/>
      <c r="N7" s="109"/>
      <c r="O7" s="109"/>
      <c r="P7" s="109"/>
    </row>
    <row r="8" spans="1:16" ht="13" thickBot="1">
      <c r="A8" s="78"/>
      <c r="B8" s="13"/>
      <c r="C8" s="22"/>
      <c r="D8" s="23"/>
      <c r="E8" s="23"/>
      <c r="F8" s="27"/>
      <c r="G8" s="23"/>
      <c r="H8" s="10"/>
      <c r="I8" s="24"/>
      <c r="J8" s="93"/>
    </row>
    <row r="9" spans="1:16">
      <c r="A9" s="100">
        <v>2</v>
      </c>
      <c r="B9" s="81">
        <f>B7+7</f>
        <v>42911</v>
      </c>
      <c r="C9" s="20">
        <f>D7+G7-H7</f>
        <v>2374.366176</v>
      </c>
      <c r="D9" s="17">
        <f>C9+(C9*0.015)</f>
        <v>2409.98166864</v>
      </c>
      <c r="E9" s="17">
        <f>C9/3250</f>
        <v>0.73057420799999995</v>
      </c>
      <c r="F9" s="34">
        <f>(D9-C9)/E9</f>
        <v>48.749999999999943</v>
      </c>
      <c r="G9" s="18"/>
      <c r="H9" s="18"/>
      <c r="I9" s="19">
        <f>E9*50/C9</f>
        <v>1.5384615384615382E-2</v>
      </c>
      <c r="J9" s="89">
        <f>(D9-$C4)/$C4</f>
        <v>0.20499083431999998</v>
      </c>
    </row>
    <row r="10" spans="1:16">
      <c r="A10" s="101"/>
      <c r="B10" s="81">
        <f>B9+7</f>
        <v>42918</v>
      </c>
      <c r="C10" s="20">
        <f>D9+G9-H9</f>
        <v>2409.98166864</v>
      </c>
      <c r="D10" s="17">
        <f>C10+(C10*0.054)</f>
        <v>2540.1206787465599</v>
      </c>
      <c r="E10" s="17">
        <f>C10/3250</f>
        <v>0.74153282111999996</v>
      </c>
      <c r="F10" s="34">
        <f>(D10-C10)/E10</f>
        <v>175.49999999999989</v>
      </c>
      <c r="G10" s="18"/>
      <c r="H10" s="18"/>
      <c r="I10" s="19">
        <f>E10*50/C10</f>
        <v>1.5384615384615385E-2</v>
      </c>
      <c r="J10" s="89">
        <f>(D10-$C4)/$C4</f>
        <v>0.27006033937327995</v>
      </c>
    </row>
    <row r="11" spans="1:16">
      <c r="A11" s="101"/>
      <c r="B11" s="81">
        <f>B10+7</f>
        <v>42925</v>
      </c>
      <c r="C11" s="20">
        <f>D10+G10-H10</f>
        <v>2540.1206787465599</v>
      </c>
      <c r="D11" s="17">
        <f>C11+(C11*0.0483)</f>
        <v>2662.8085075300187</v>
      </c>
      <c r="E11" s="17">
        <f>C11/3250</f>
        <v>0.78157559346048</v>
      </c>
      <c r="F11" s="34">
        <f>(D11-C11)/E11</f>
        <v>156.97499999999997</v>
      </c>
      <c r="G11" s="18"/>
      <c r="H11" s="18"/>
      <c r="I11" s="19">
        <f>E11*50/C11</f>
        <v>1.5384615384615385E-2</v>
      </c>
      <c r="J11" s="89">
        <f>(D11-$C4)/$C4</f>
        <v>0.33140425376500937</v>
      </c>
    </row>
    <row r="12" spans="1:16" ht="13.5" thickBot="1">
      <c r="A12" s="102"/>
      <c r="B12" s="81">
        <f>B11+7</f>
        <v>42932</v>
      </c>
      <c r="C12" s="20">
        <f>D11+G11-H11</f>
        <v>2662.8085075300187</v>
      </c>
      <c r="D12" s="17">
        <f>C12+(C12*-0.074)</f>
        <v>2465.7606779727971</v>
      </c>
      <c r="E12" s="17">
        <f>C12/3250</f>
        <v>0.81932569462462113</v>
      </c>
      <c r="F12" s="37">
        <f>(D12-C12)/E12</f>
        <v>-240.50000000000023</v>
      </c>
      <c r="G12" s="18"/>
      <c r="H12" s="18"/>
      <c r="I12" s="19">
        <f>E12*50/C12</f>
        <v>1.5384615384615384E-2</v>
      </c>
      <c r="J12" s="89">
        <f>(D12-$C4)/$C4</f>
        <v>0.23288033898639857</v>
      </c>
      <c r="K12" s="107"/>
      <c r="L12" s="108"/>
      <c r="M12" s="108"/>
      <c r="N12" s="108"/>
      <c r="O12" s="108"/>
      <c r="P12" s="108"/>
    </row>
    <row r="13" spans="1:16" ht="13" thickBot="1">
      <c r="A13" s="78"/>
      <c r="B13" s="13"/>
      <c r="C13" s="22"/>
      <c r="D13" s="23"/>
      <c r="E13" s="23"/>
      <c r="F13" s="27"/>
      <c r="G13" s="23"/>
      <c r="H13" s="10"/>
      <c r="I13" s="24"/>
      <c r="J13" s="93"/>
    </row>
    <row r="14" spans="1:16">
      <c r="A14" s="100">
        <v>3</v>
      </c>
      <c r="B14" s="81">
        <f>B12+7</f>
        <v>42939</v>
      </c>
      <c r="C14" s="20">
        <f>D12+G12-H12</f>
        <v>2465.7606779727971</v>
      </c>
      <c r="D14" s="17">
        <f>C14+(C14*0.0427)</f>
        <v>2571.0486589222355</v>
      </c>
      <c r="E14" s="17">
        <f>C14/3250</f>
        <v>0.7586955932223991</v>
      </c>
      <c r="F14" s="34">
        <f>(D14-C14)/E14</f>
        <v>138.77499999999995</v>
      </c>
      <c r="G14" s="18"/>
      <c r="H14" s="18"/>
      <c r="I14" s="19">
        <f>E14*50/C14</f>
        <v>1.5384615384615384E-2</v>
      </c>
      <c r="J14" s="89">
        <f>(D14-$C4)/$C4</f>
        <v>0.28552432946111778</v>
      </c>
    </row>
    <row r="15" spans="1:16">
      <c r="A15" s="101"/>
      <c r="B15" s="81">
        <f>B14+7</f>
        <v>42946</v>
      </c>
      <c r="C15" s="20">
        <f>D14+G14-H14</f>
        <v>2571.0486589222355</v>
      </c>
      <c r="D15" s="17">
        <f>C15+(C15*-0.0045)</f>
        <v>2559.4789399570855</v>
      </c>
      <c r="E15" s="17">
        <f>C15/3250</f>
        <v>0.7910918950529956</v>
      </c>
      <c r="F15" s="37">
        <f>(D15-C15)/E15</f>
        <v>-14.624999999999998</v>
      </c>
      <c r="G15" s="18"/>
      <c r="H15" s="18"/>
      <c r="I15" s="19">
        <f>E15*50/C15</f>
        <v>1.5384615384615384E-2</v>
      </c>
      <c r="J15" s="89">
        <f>(D15-$C4)/$C4</f>
        <v>0.27973946997854271</v>
      </c>
    </row>
    <row r="16" spans="1:16">
      <c r="A16" s="101"/>
      <c r="B16" s="81">
        <f>B15+7</f>
        <v>42953</v>
      </c>
      <c r="C16" s="20">
        <f>D15+G15-H15</f>
        <v>2559.4789399570855</v>
      </c>
      <c r="D16" s="17">
        <f>C16+(C16*-0.0326)</f>
        <v>2476.0399265144843</v>
      </c>
      <c r="E16" s="17">
        <f>C16/3250</f>
        <v>0.78753198152525705</v>
      </c>
      <c r="F16" s="37">
        <f>(D16-C16)/E16</f>
        <v>-105.95000000000029</v>
      </c>
      <c r="G16" s="18"/>
      <c r="H16" s="18"/>
      <c r="I16" s="19">
        <f>E16*50/C16</f>
        <v>1.5384615384615384E-2</v>
      </c>
      <c r="J16" s="89">
        <f>(D16-$C4)/$C4</f>
        <v>0.23801996325724212</v>
      </c>
    </row>
    <row r="17" spans="1:16" ht="13.5" thickBot="1">
      <c r="A17" s="102"/>
      <c r="B17" s="81">
        <f>B16+7</f>
        <v>42960</v>
      </c>
      <c r="C17" s="20">
        <f>D16+G16-H16</f>
        <v>2476.0399265144843</v>
      </c>
      <c r="D17" s="17">
        <f>C17+(C17*-0.02)</f>
        <v>2426.5191279841947</v>
      </c>
      <c r="E17" s="17">
        <f>C17/3250</f>
        <v>0.76185843892753358</v>
      </c>
      <c r="F17" s="37">
        <f>(D17-C17)/E17</f>
        <v>-64.999999999999815</v>
      </c>
      <c r="G17" s="18"/>
      <c r="H17" s="80">
        <f>(D17-C4)*0.3</f>
        <v>127.95573839525841</v>
      </c>
      <c r="I17" s="19">
        <f>E17*50/C17</f>
        <v>1.5384615384615384E-2</v>
      </c>
      <c r="J17" s="89">
        <f>(D17-C19)/$C4</f>
        <v>6.3977869197629156E-2</v>
      </c>
      <c r="K17" s="103" t="s">
        <v>45</v>
      </c>
      <c r="L17" s="104"/>
      <c r="M17" s="104"/>
      <c r="N17" s="104"/>
      <c r="O17" s="104"/>
      <c r="P17" s="104"/>
    </row>
    <row r="18" spans="1:16" ht="13" thickBot="1">
      <c r="A18" s="78"/>
      <c r="B18" s="13"/>
      <c r="C18" s="22"/>
      <c r="D18" s="23"/>
      <c r="E18" s="23"/>
      <c r="F18" s="27"/>
      <c r="G18" s="23"/>
      <c r="H18" s="10"/>
      <c r="I18" s="24"/>
      <c r="J18" s="93"/>
    </row>
    <row r="19" spans="1:16">
      <c r="A19" s="100">
        <v>4</v>
      </c>
      <c r="B19" s="81">
        <f>B17+7</f>
        <v>42967</v>
      </c>
      <c r="C19" s="20">
        <f>D17+G17-H17</f>
        <v>2298.5633895889364</v>
      </c>
      <c r="D19" s="17">
        <f>C19+(C19*0.0596)</f>
        <v>2435.5577676084372</v>
      </c>
      <c r="E19" s="17">
        <f>C19/3250</f>
        <v>0.70725027371967275</v>
      </c>
      <c r="F19" s="34">
        <f>(D19-C19)/E19</f>
        <v>193.70000000000027</v>
      </c>
      <c r="G19" s="18"/>
      <c r="H19" s="18"/>
      <c r="I19" s="19">
        <f>E19*50/C19</f>
        <v>1.5384615384615384E-2</v>
      </c>
      <c r="J19" s="89">
        <f>(D19-$C4)/$C4</f>
        <v>0.21777888380421859</v>
      </c>
    </row>
    <row r="20" spans="1:16">
      <c r="A20" s="101"/>
      <c r="B20" s="81">
        <f>B19+7</f>
        <v>42974</v>
      </c>
      <c r="C20" s="20">
        <f>D19+G19-H19</f>
        <v>2435.5577676084372</v>
      </c>
      <c r="D20" s="17">
        <f>C20+(C20*-0.0884)</f>
        <v>2220.2544609518513</v>
      </c>
      <c r="E20" s="17">
        <f>C20/3250</f>
        <v>0.74940239003336528</v>
      </c>
      <c r="F20" s="37">
        <f>(D20-C20)/E20</f>
        <v>-287.3</v>
      </c>
      <c r="G20" s="18"/>
      <c r="H20" s="18"/>
      <c r="I20" s="19">
        <f>E20*50/C20</f>
        <v>1.5384615384615385E-2</v>
      </c>
      <c r="J20" s="89">
        <f>(D20-$C4)/$C4</f>
        <v>0.11012723047592567</v>
      </c>
    </row>
    <row r="21" spans="1:16">
      <c r="A21" s="101"/>
      <c r="B21" s="81">
        <f>B20+7</f>
        <v>42981</v>
      </c>
      <c r="C21" s="20">
        <f>D20+G20-H20</f>
        <v>2220.2544609518513</v>
      </c>
      <c r="D21" s="17">
        <f>C21+(C21*-0.0583)</f>
        <v>2090.8136258783584</v>
      </c>
      <c r="E21" s="17">
        <f>C21/5500</f>
        <v>0.40368262926397297</v>
      </c>
      <c r="F21" s="37">
        <f>(D21-C21)/E21</f>
        <v>-320.65000000000009</v>
      </c>
      <c r="G21" s="18"/>
      <c r="H21" s="18"/>
      <c r="I21" s="19">
        <f>E21*50/C21</f>
        <v>9.0909090909090922E-3</v>
      </c>
      <c r="J21" s="89">
        <f>(D21-$C4)/$C4</f>
        <v>4.5406812939179191E-2</v>
      </c>
    </row>
    <row r="22" spans="1:16" ht="13.5" thickBot="1">
      <c r="A22" s="102"/>
      <c r="B22" s="81">
        <f>B21+7</f>
        <v>42988</v>
      </c>
      <c r="C22" s="20">
        <f>D21+G21-H21</f>
        <v>2090.8136258783584</v>
      </c>
      <c r="D22" s="17">
        <f>C22+(C22*0.1119)</f>
        <v>2324.7756706141467</v>
      </c>
      <c r="E22" s="17">
        <f>C22/5500</f>
        <v>0.38014793197788332</v>
      </c>
      <c r="F22" s="34">
        <f>(D22-C22)/E22</f>
        <v>615.45000000000016</v>
      </c>
      <c r="G22" s="18"/>
      <c r="H22" s="18"/>
      <c r="I22" s="19">
        <f>E22*50/C22</f>
        <v>9.0909090909090922E-3</v>
      </c>
      <c r="J22" s="89">
        <f>(D22-$C4)/$C4</f>
        <v>0.16238783530707337</v>
      </c>
      <c r="K22" s="107"/>
      <c r="L22" s="108"/>
      <c r="M22" s="108"/>
      <c r="N22" s="108"/>
      <c r="O22" s="108"/>
      <c r="P22" s="108"/>
    </row>
    <row r="23" spans="1:16" ht="13" thickBot="1">
      <c r="A23" s="78"/>
      <c r="B23" s="13"/>
      <c r="C23" s="22"/>
      <c r="D23" s="23"/>
      <c r="E23" s="23"/>
      <c r="F23" s="27"/>
      <c r="G23" s="23"/>
      <c r="H23" s="10"/>
      <c r="I23" s="24"/>
      <c r="J23" s="88"/>
    </row>
    <row r="24" spans="1:16">
      <c r="A24" s="100">
        <v>5</v>
      </c>
      <c r="B24" s="81">
        <f>B22+7</f>
        <v>42995</v>
      </c>
      <c r="C24" s="20">
        <f>D22+G22-H22</f>
        <v>2324.7756706141467</v>
      </c>
      <c r="D24" s="17">
        <f>C24+(C24*-0.073)</f>
        <v>2155.0670466593142</v>
      </c>
      <c r="E24" s="17">
        <f>C24/5500</f>
        <v>0.42268648556620853</v>
      </c>
      <c r="F24" s="37">
        <f>(D24-C24)/E24</f>
        <v>-401.4999999999996</v>
      </c>
      <c r="G24" s="18"/>
      <c r="H24" s="18"/>
      <c r="I24" s="19">
        <f>E24*50/C24</f>
        <v>9.0909090909090922E-3</v>
      </c>
      <c r="J24" s="89">
        <f>(D24-$C4)/$C4</f>
        <v>7.75335233296571E-2</v>
      </c>
    </row>
    <row r="25" spans="1:16">
      <c r="A25" s="101"/>
      <c r="B25" s="81">
        <f>B24+7</f>
        <v>43002</v>
      </c>
      <c r="C25" s="20">
        <f>D24+G24-H24</f>
        <v>2155.0670466593142</v>
      </c>
      <c r="D25" s="17">
        <f>C25+(C25*-0.0103)</f>
        <v>2132.8698560787234</v>
      </c>
      <c r="E25" s="17">
        <f>C25/5500</f>
        <v>0.39183037211987531</v>
      </c>
      <c r="F25" s="37">
        <f>(D25-C25)/E25</f>
        <v>-56.649999999999686</v>
      </c>
      <c r="G25" s="18"/>
      <c r="H25" s="18"/>
      <c r="I25" s="19">
        <f>E25*50/C25</f>
        <v>9.0909090909090905E-3</v>
      </c>
      <c r="J25" s="89">
        <f>(D25-$C4)/$C4</f>
        <v>6.6434928039361699E-2</v>
      </c>
    </row>
    <row r="26" spans="1:16">
      <c r="A26" s="101"/>
      <c r="B26" s="81">
        <f>B25+7</f>
        <v>43009</v>
      </c>
      <c r="C26" s="20">
        <f>D25+G25-H25</f>
        <v>2132.8698560787234</v>
      </c>
      <c r="D26" s="17">
        <f>C26+(C26*-0.0544)</f>
        <v>2016.8417359080408</v>
      </c>
      <c r="E26" s="17">
        <f>C26/5500</f>
        <v>0.38779451928704062</v>
      </c>
      <c r="F26" s="37">
        <f>(D26-C26)/E26</f>
        <v>-299.2</v>
      </c>
      <c r="G26" s="18"/>
      <c r="H26" s="18"/>
      <c r="I26" s="19">
        <f>E26*50/C26</f>
        <v>9.0909090909090905E-3</v>
      </c>
      <c r="J26" s="89">
        <f>(D26-$C4)/$C4</f>
        <v>8.4208679540204237E-3</v>
      </c>
    </row>
    <row r="27" spans="1:16" ht="13.5" thickBot="1">
      <c r="A27" s="102"/>
      <c r="B27" s="81">
        <f>B26+7</f>
        <v>43016</v>
      </c>
      <c r="C27" s="20">
        <f>D26+G26-H26</f>
        <v>2016.8417359080408</v>
      </c>
      <c r="D27" s="17">
        <f>C27+(C27*-0.0579)</f>
        <v>1900.0665993989653</v>
      </c>
      <c r="E27" s="17">
        <f>C27/3000</f>
        <v>0.67228057863601365</v>
      </c>
      <c r="F27" s="37">
        <f>(D27-C27)/E27</f>
        <v>-173.69999999999996</v>
      </c>
      <c r="G27" s="18"/>
      <c r="H27" s="18"/>
      <c r="I27" s="19">
        <f>E27*50/C27</f>
        <v>1.6666666666666666E-2</v>
      </c>
      <c r="J27" s="92">
        <f>(D27-$C4)/$C4</f>
        <v>-4.9966700300517343E-2</v>
      </c>
      <c r="K27" s="107"/>
      <c r="L27" s="108"/>
      <c r="M27" s="108"/>
      <c r="N27" s="108"/>
      <c r="O27" s="108"/>
      <c r="P27" s="108"/>
    </row>
    <row r="28" spans="1:16" ht="13" thickBot="1">
      <c r="A28" s="78"/>
      <c r="B28" s="13"/>
      <c r="C28" s="22"/>
      <c r="D28" s="23"/>
      <c r="E28" s="23"/>
      <c r="F28" s="27"/>
      <c r="G28" s="23"/>
      <c r="H28" s="10"/>
      <c r="I28" s="24"/>
      <c r="J28" s="88"/>
    </row>
    <row r="29" spans="1:16">
      <c r="A29" s="100">
        <v>6</v>
      </c>
      <c r="B29" s="81">
        <f>B27+7</f>
        <v>43023</v>
      </c>
      <c r="C29" s="20">
        <f>D27+G27-H27</f>
        <v>1900.0665993989653</v>
      </c>
      <c r="D29" s="17">
        <f>C29+(C29*0.0774)</f>
        <v>2047.1317541924452</v>
      </c>
      <c r="E29" s="17">
        <f>C29/3000</f>
        <v>0.63335553313298842</v>
      </c>
      <c r="F29" s="34">
        <f>(D29-C29)/E29</f>
        <v>232.2</v>
      </c>
      <c r="G29" s="18"/>
      <c r="H29" s="18"/>
      <c r="I29" s="19">
        <f>E29*50/C29</f>
        <v>1.6666666666666666E-2</v>
      </c>
      <c r="J29" s="89">
        <f>(D29-$C4)/$C4</f>
        <v>2.3565877096222609E-2</v>
      </c>
    </row>
    <row r="30" spans="1:16">
      <c r="A30" s="101"/>
      <c r="B30" s="81">
        <f>B29+7</f>
        <v>43030</v>
      </c>
      <c r="C30" s="20">
        <f>D29+G29-H29</f>
        <v>2047.1317541924452</v>
      </c>
      <c r="D30" s="17">
        <f>C30+(C30*0.0717)</f>
        <v>2193.9111009680437</v>
      </c>
      <c r="E30" s="17">
        <f>C30/3000</f>
        <v>0.68237725139748173</v>
      </c>
      <c r="F30" s="34">
        <f>(D30-C30)/E30</f>
        <v>215.10000000000022</v>
      </c>
      <c r="G30" s="18"/>
      <c r="H30" s="18"/>
      <c r="I30" s="19">
        <f>E30*50/C30</f>
        <v>1.6666666666666666E-2</v>
      </c>
      <c r="J30" s="89">
        <f>(D30-$C4)/$C4</f>
        <v>9.6955550484021838E-2</v>
      </c>
    </row>
    <row r="31" spans="1:16">
      <c r="A31" s="101"/>
      <c r="B31" s="81">
        <f>B30+7</f>
        <v>43037</v>
      </c>
      <c r="C31" s="20">
        <f>D30+G30-H30</f>
        <v>2193.9111009680437</v>
      </c>
      <c r="D31" s="17">
        <f>C31+(C31*0.09)</f>
        <v>2391.3631000551677</v>
      </c>
      <c r="E31" s="17">
        <f>C31/3000</f>
        <v>0.73130370032268122</v>
      </c>
      <c r="F31" s="34">
        <f>(D31-C31)/E31</f>
        <v>270.00000000000011</v>
      </c>
      <c r="G31" s="18"/>
      <c r="H31" s="18"/>
      <c r="I31" s="19">
        <f>E31*50/C31</f>
        <v>1.6666666666666666E-2</v>
      </c>
      <c r="J31" s="89">
        <f>(D31-$C4)/$C4</f>
        <v>0.19568155002758386</v>
      </c>
    </row>
    <row r="32" spans="1:16" ht="13.5" thickBot="1">
      <c r="A32" s="102"/>
      <c r="B32" s="81">
        <f>B31+7</f>
        <v>43044</v>
      </c>
      <c r="C32" s="20">
        <f>D31+G31-H31</f>
        <v>2391.3631000551677</v>
      </c>
      <c r="D32" s="17">
        <f>C32+(C32*-0.0353)</f>
        <v>2306.9479826232205</v>
      </c>
      <c r="E32" s="17">
        <f>C32/3000</f>
        <v>0.79712103335172257</v>
      </c>
      <c r="F32" s="37">
        <f>(D32-C32)/E32</f>
        <v>-105.89999999999976</v>
      </c>
      <c r="G32" s="18"/>
      <c r="H32" s="80">
        <f>(D32-C19)*0.35</f>
        <v>2.9346075619994281</v>
      </c>
      <c r="I32" s="19">
        <f>E32*50/C32</f>
        <v>1.6666666666666666E-2</v>
      </c>
      <c r="J32" s="89">
        <f>(D32-$C4)/$C4</f>
        <v>0.15347399131161024</v>
      </c>
      <c r="K32" s="103" t="s">
        <v>46</v>
      </c>
      <c r="L32" s="104"/>
      <c r="M32" s="104"/>
      <c r="N32" s="104"/>
      <c r="O32" s="104"/>
      <c r="P32" s="104"/>
    </row>
    <row r="33" spans="1:16" ht="13" thickBot="1">
      <c r="A33" s="78"/>
      <c r="B33" s="13"/>
      <c r="C33" s="22"/>
      <c r="D33" s="23"/>
      <c r="E33" s="23"/>
      <c r="F33" s="27"/>
      <c r="G33" s="23"/>
      <c r="H33" s="10"/>
      <c r="I33" s="24"/>
      <c r="J33" s="88"/>
    </row>
    <row r="34" spans="1:16">
      <c r="A34" s="100">
        <v>7</v>
      </c>
      <c r="B34" s="81">
        <f>B32+7</f>
        <v>43051</v>
      </c>
      <c r="C34" s="20">
        <f>D32+G32-H32</f>
        <v>2304.0133750612213</v>
      </c>
      <c r="D34" s="17">
        <f>C34+(C34*-0.1562)</f>
        <v>1944.1264858766585</v>
      </c>
      <c r="E34" s="17">
        <f>C34/3000</f>
        <v>0.76800445835374043</v>
      </c>
      <c r="F34" s="98">
        <f>(D34-C34)/E34</f>
        <v>-468.59999999999997</v>
      </c>
      <c r="G34" s="18"/>
      <c r="H34" s="18"/>
      <c r="I34" s="19">
        <f>E34*50/C34</f>
        <v>1.6666666666666666E-2</v>
      </c>
      <c r="J34" s="96">
        <f>(D34-$C4)/$C4</f>
        <v>-2.7936757061670734E-2</v>
      </c>
    </row>
    <row r="35" spans="1:16" ht="14.5">
      <c r="A35" s="101"/>
      <c r="B35" s="81">
        <f>B34+7</f>
        <v>43058</v>
      </c>
      <c r="C35" s="32">
        <f>D34+G34-H34</f>
        <v>1944.1264858766585</v>
      </c>
      <c r="D35" s="17">
        <f>C35+(C35*0.03)</f>
        <v>2002.4502804529584</v>
      </c>
      <c r="E35" s="17">
        <f>C35/2500</f>
        <v>0.77765059435066342</v>
      </c>
      <c r="F35" s="28">
        <f>(D35-C35)/E35</f>
        <v>75.000000000000128</v>
      </c>
      <c r="G35" s="18"/>
      <c r="H35" s="18"/>
      <c r="I35" s="19">
        <f>E35*50/C35</f>
        <v>0.02</v>
      </c>
      <c r="J35" s="87"/>
    </row>
    <row r="36" spans="1:16">
      <c r="A36" s="101"/>
      <c r="B36" s="81">
        <f>B35+7</f>
        <v>43065</v>
      </c>
      <c r="C36" s="20">
        <f>D35+G35-H35</f>
        <v>2002.4502804529584</v>
      </c>
      <c r="D36" s="17">
        <f>C36+(C36*0.03)</f>
        <v>2062.523788866547</v>
      </c>
      <c r="E36" s="17">
        <f>C36/2500</f>
        <v>0.80098011218118337</v>
      </c>
      <c r="F36" s="28">
        <f>(D36-C36)/E36</f>
        <v>74.999999999999773</v>
      </c>
      <c r="G36" s="18"/>
      <c r="H36" s="18"/>
      <c r="I36" s="19">
        <f>E36*50/C36</f>
        <v>1.9999999999999997E-2</v>
      </c>
      <c r="J36" s="87"/>
    </row>
    <row r="37" spans="1:16" ht="13.5" thickBot="1">
      <c r="A37" s="102"/>
      <c r="B37" s="81">
        <f>B36+7</f>
        <v>43072</v>
      </c>
      <c r="C37" s="20">
        <f>D36+G36-H36</f>
        <v>2062.523788866547</v>
      </c>
      <c r="D37" s="17">
        <f>C37+(C37*0.03)</f>
        <v>2124.3995025325435</v>
      </c>
      <c r="E37" s="17">
        <f>C37/2500</f>
        <v>0.82500951554661883</v>
      </c>
      <c r="F37" s="28">
        <f>(D37-C37)/E37</f>
        <v>75.000000000000099</v>
      </c>
      <c r="G37" s="80"/>
      <c r="H37" s="80"/>
      <c r="I37" s="19">
        <f>E37*50/C37</f>
        <v>0.02</v>
      </c>
      <c r="J37" s="87"/>
      <c r="K37" s="107"/>
      <c r="L37" s="108"/>
      <c r="M37" s="108"/>
      <c r="N37" s="108"/>
      <c r="O37" s="108"/>
      <c r="P37" s="108"/>
    </row>
    <row r="38" spans="1:16" ht="13" thickBot="1">
      <c r="A38" s="78"/>
      <c r="B38" s="13"/>
      <c r="C38" s="22"/>
      <c r="D38" s="23"/>
      <c r="E38" s="23"/>
      <c r="F38" s="27"/>
      <c r="G38" s="23"/>
      <c r="H38" s="10"/>
      <c r="I38" s="24"/>
      <c r="J38" s="88"/>
    </row>
    <row r="39" spans="1:16">
      <c r="A39" s="100">
        <v>8</v>
      </c>
      <c r="B39" s="81">
        <f>B37+7</f>
        <v>43079</v>
      </c>
      <c r="C39" s="20">
        <f>D37+G37-H37</f>
        <v>2124.3995025325435</v>
      </c>
      <c r="D39" s="17">
        <f>C39+(C39*0.03)</f>
        <v>2188.1314876085198</v>
      </c>
      <c r="E39" s="17">
        <f>C39/2500</f>
        <v>0.8497598010130174</v>
      </c>
      <c r="F39" s="28">
        <f>(D39-C39)/E39</f>
        <v>75.000000000000057</v>
      </c>
      <c r="G39" s="18"/>
      <c r="H39" s="18"/>
      <c r="I39" s="19">
        <f>E39*50/C39</f>
        <v>0.02</v>
      </c>
      <c r="J39" s="87"/>
    </row>
    <row r="40" spans="1:16">
      <c r="A40" s="101"/>
      <c r="B40" s="81">
        <f>B39+7</f>
        <v>43086</v>
      </c>
      <c r="C40" s="20">
        <f>D39+G39-H39</f>
        <v>2188.1314876085198</v>
      </c>
      <c r="D40" s="17">
        <f>C40+(C40*0.03)</f>
        <v>2253.7754322367755</v>
      </c>
      <c r="E40" s="17">
        <f>C40/2500</f>
        <v>0.87525259504340791</v>
      </c>
      <c r="F40" s="28">
        <f>(D40-C40)/E40</f>
        <v>75.000000000000085</v>
      </c>
      <c r="G40" s="18"/>
      <c r="H40" s="18"/>
      <c r="I40" s="19">
        <f>E40*50/C40</f>
        <v>0.02</v>
      </c>
      <c r="J40" s="87"/>
    </row>
    <row r="41" spans="1:16">
      <c r="A41" s="101"/>
      <c r="B41" s="81">
        <f>B40+7</f>
        <v>43093</v>
      </c>
      <c r="C41" s="20">
        <f>D40+G40-H40</f>
        <v>2253.7754322367755</v>
      </c>
      <c r="D41" s="17">
        <f>C41+(C41*0.03)</f>
        <v>2321.3886952038788</v>
      </c>
      <c r="E41" s="17">
        <f>C41/2500</f>
        <v>0.90151017289471025</v>
      </c>
      <c r="F41" s="28">
        <f>(D41-C41)/E41</f>
        <v>75.000000000000043</v>
      </c>
      <c r="G41" s="18"/>
      <c r="H41" s="18"/>
      <c r="I41" s="19">
        <f>E41*50/C41</f>
        <v>0.02</v>
      </c>
      <c r="J41" s="87"/>
    </row>
    <row r="42" spans="1:16" ht="13.5" thickBot="1">
      <c r="A42" s="102"/>
      <c r="B42" s="81">
        <f>B41+7</f>
        <v>43100</v>
      </c>
      <c r="C42" s="20">
        <f>D41+G41-H41</f>
        <v>2321.3886952038788</v>
      </c>
      <c r="D42" s="17">
        <f>C42+(C42*0.03)</f>
        <v>2391.030356059995</v>
      </c>
      <c r="E42" s="17">
        <f>C42/2500</f>
        <v>0.92855547808155148</v>
      </c>
      <c r="F42" s="28">
        <f>(D42-C42)/E42</f>
        <v>74.999999999999858</v>
      </c>
      <c r="G42" s="80"/>
      <c r="H42" s="80"/>
      <c r="I42" s="19">
        <f>E42*50/C42</f>
        <v>0.02</v>
      </c>
      <c r="J42" s="87"/>
      <c r="K42" s="107"/>
      <c r="L42" s="108"/>
      <c r="M42" s="108"/>
      <c r="N42" s="108"/>
      <c r="O42" s="108"/>
      <c r="P42" s="108"/>
    </row>
    <row r="43" spans="1:16" ht="13" thickBot="1">
      <c r="A43" s="78"/>
      <c r="B43" s="13"/>
      <c r="C43" s="22"/>
      <c r="D43" s="23"/>
      <c r="E43" s="23"/>
      <c r="F43" s="27"/>
      <c r="G43" s="23"/>
      <c r="H43" s="10"/>
      <c r="I43" s="24"/>
      <c r="J43" s="88"/>
    </row>
    <row r="44" spans="1:16">
      <c r="A44" s="100">
        <v>9</v>
      </c>
      <c r="B44" s="81">
        <f>B42+7</f>
        <v>43107</v>
      </c>
      <c r="C44" s="20">
        <f>D42+G42-H42</f>
        <v>2391.030356059995</v>
      </c>
      <c r="D44" s="17">
        <f>C44+(C44*0.03)</f>
        <v>2462.7612667417948</v>
      </c>
      <c r="E44" s="17">
        <f>C44/2500</f>
        <v>0.95641214242399797</v>
      </c>
      <c r="F44" s="28">
        <f>(D44-C44)/E44</f>
        <v>74.999999999999886</v>
      </c>
      <c r="G44" s="18"/>
      <c r="H44" s="18"/>
      <c r="I44" s="19">
        <f>E44*50/C44</f>
        <v>0.02</v>
      </c>
      <c r="J44" s="87"/>
    </row>
    <row r="45" spans="1:16">
      <c r="A45" s="101"/>
      <c r="B45" s="81">
        <f>B44+7</f>
        <v>43114</v>
      </c>
      <c r="C45" s="20">
        <f>D44+G44-H44</f>
        <v>2462.7612667417948</v>
      </c>
      <c r="D45" s="17">
        <f>C45+(C45*0.03)</f>
        <v>2536.6441047440485</v>
      </c>
      <c r="E45" s="17">
        <f>C45/2500</f>
        <v>0.9851045066967179</v>
      </c>
      <c r="F45" s="28">
        <f>(D45-C45)/E45</f>
        <v>74.999999999999872</v>
      </c>
      <c r="G45" s="18"/>
      <c r="H45" s="18"/>
      <c r="I45" s="19">
        <f>E45*50/C45</f>
        <v>1.9999999999999997E-2</v>
      </c>
      <c r="J45" s="87"/>
    </row>
    <row r="46" spans="1:16">
      <c r="A46" s="101"/>
      <c r="B46" s="81">
        <f>B45+7</f>
        <v>43121</v>
      </c>
      <c r="C46" s="20">
        <f>D45+G45-H45</f>
        <v>2536.6441047440485</v>
      </c>
      <c r="D46" s="17">
        <f>C46+(C46*0.03)</f>
        <v>2612.7434278863698</v>
      </c>
      <c r="E46" s="17">
        <f>C46/2500</f>
        <v>1.0146576418976194</v>
      </c>
      <c r="F46" s="28">
        <f>(D46-C46)/E46</f>
        <v>74.999999999999829</v>
      </c>
      <c r="G46" s="18"/>
      <c r="H46" s="18"/>
      <c r="I46" s="19">
        <f>E46*50/C46</f>
        <v>0.02</v>
      </c>
      <c r="J46" s="87"/>
    </row>
    <row r="47" spans="1:16" ht="13.5" thickBot="1">
      <c r="A47" s="102"/>
      <c r="B47" s="81">
        <f>B46+7</f>
        <v>43128</v>
      </c>
      <c r="C47" s="20">
        <f>D46+G46-H46</f>
        <v>2612.7434278863698</v>
      </c>
      <c r="D47" s="17">
        <f>C47+(C47*0.03)</f>
        <v>2691.1257307229607</v>
      </c>
      <c r="E47" s="17">
        <f>C47/2500</f>
        <v>1.0450973711545479</v>
      </c>
      <c r="F47" s="28">
        <f>(D47-C47)/E47</f>
        <v>74.999999999999858</v>
      </c>
      <c r="G47" s="80"/>
      <c r="H47" s="80">
        <f>(D47-C34)*0.35</f>
        <v>135.4893244816088</v>
      </c>
      <c r="I47" s="19">
        <f>E47*50/C47</f>
        <v>0.02</v>
      </c>
      <c r="J47" s="87"/>
      <c r="K47" s="103" t="s">
        <v>46</v>
      </c>
      <c r="L47" s="104"/>
      <c r="M47" s="104"/>
      <c r="N47" s="104"/>
      <c r="O47" s="104"/>
      <c r="P47" s="104"/>
    </row>
    <row r="48" spans="1:16" ht="13" thickBot="1">
      <c r="A48" s="78"/>
      <c r="B48" s="13"/>
      <c r="C48" s="22"/>
      <c r="D48" s="23"/>
      <c r="E48" s="23"/>
      <c r="F48" s="27"/>
      <c r="G48" s="23"/>
      <c r="H48" s="10"/>
      <c r="I48" s="24"/>
      <c r="J48" s="88"/>
    </row>
    <row r="49" spans="1:16">
      <c r="A49" s="100">
        <v>10</v>
      </c>
      <c r="B49" s="81">
        <f>B47+7</f>
        <v>43135</v>
      </c>
      <c r="C49" s="20">
        <f>D47+G47-H47</f>
        <v>2555.6364062413518</v>
      </c>
      <c r="D49" s="17">
        <f>C49+(C49*0.03)</f>
        <v>2632.3054984285923</v>
      </c>
      <c r="E49" s="17">
        <f>C49/2500</f>
        <v>1.0222545624965407</v>
      </c>
      <c r="F49" s="28">
        <f>(D49-C49)/E49</f>
        <v>74.999999999999943</v>
      </c>
      <c r="G49" s="18"/>
      <c r="H49" s="18"/>
      <c r="I49" s="19">
        <f>E49*50/C49</f>
        <v>0.02</v>
      </c>
      <c r="J49" s="87"/>
    </row>
    <row r="50" spans="1:16">
      <c r="A50" s="101"/>
      <c r="B50" s="81">
        <f>B49+7</f>
        <v>43142</v>
      </c>
      <c r="C50" s="20">
        <f>D49+G49-H49</f>
        <v>2632.3054984285923</v>
      </c>
      <c r="D50" s="17">
        <f>C50+(C50*0.03)</f>
        <v>2711.27466338145</v>
      </c>
      <c r="E50" s="17">
        <f>C50/2500</f>
        <v>1.0529221993714368</v>
      </c>
      <c r="F50" s="28">
        <f>(D50-C50)/E50</f>
        <v>74.999999999999929</v>
      </c>
      <c r="G50" s="18"/>
      <c r="H50" s="18"/>
      <c r="I50" s="19">
        <f>E50*50/C50</f>
        <v>0.02</v>
      </c>
      <c r="J50" s="87"/>
    </row>
    <row r="51" spans="1:16">
      <c r="A51" s="101"/>
      <c r="B51" s="81">
        <f>B50+7</f>
        <v>43149</v>
      </c>
      <c r="C51" s="20">
        <f>D50+G50-H50</f>
        <v>2711.27466338145</v>
      </c>
      <c r="D51" s="17">
        <f>C51+(C51*0.03)</f>
        <v>2792.6129032828935</v>
      </c>
      <c r="E51" s="17">
        <f>C51/2500</f>
        <v>1.08450986535258</v>
      </c>
      <c r="F51" s="28">
        <f>(D51-C51)/E51</f>
        <v>75.000000000000057</v>
      </c>
      <c r="G51" s="18"/>
      <c r="H51" s="18"/>
      <c r="I51" s="19">
        <f>E51*50/C51</f>
        <v>0.02</v>
      </c>
      <c r="J51" s="87"/>
    </row>
    <row r="52" spans="1:16" ht="13.5" thickBot="1">
      <c r="A52" s="102"/>
      <c r="B52" s="81">
        <f>B51+7</f>
        <v>43156</v>
      </c>
      <c r="C52" s="20">
        <f>D51+G51-H51</f>
        <v>2792.6129032828935</v>
      </c>
      <c r="D52" s="17">
        <f>C52+(C52*0.03)</f>
        <v>2876.3912903813803</v>
      </c>
      <c r="E52" s="17">
        <f>C52/2500</f>
        <v>1.1170451613131573</v>
      </c>
      <c r="F52" s="28">
        <f>(D52-C52)/E52</f>
        <v>74.999999999999957</v>
      </c>
      <c r="G52" s="80"/>
      <c r="H52" s="80"/>
      <c r="I52" s="19">
        <f>E52*50/C52</f>
        <v>1.9999999999999997E-2</v>
      </c>
      <c r="J52" s="87"/>
      <c r="K52" s="107"/>
      <c r="L52" s="108"/>
      <c r="M52" s="108"/>
      <c r="N52" s="108"/>
      <c r="O52" s="108"/>
      <c r="P52" s="108"/>
    </row>
    <row r="53" spans="1:16" ht="13" thickBot="1">
      <c r="A53" s="78"/>
      <c r="B53" s="13"/>
      <c r="C53" s="22"/>
      <c r="D53" s="23"/>
      <c r="E53" s="23"/>
      <c r="F53" s="27"/>
      <c r="G53" s="23"/>
      <c r="H53" s="10"/>
      <c r="I53" s="24"/>
      <c r="J53" s="88"/>
    </row>
    <row r="54" spans="1:16">
      <c r="A54" s="100">
        <v>11</v>
      </c>
      <c r="B54" s="81">
        <f>B52+7</f>
        <v>43163</v>
      </c>
      <c r="C54" s="20">
        <f>D52+G52-H52</f>
        <v>2876.3912903813803</v>
      </c>
      <c r="D54" s="17">
        <f>C54+(C54*0.03)</f>
        <v>2962.6830290928215</v>
      </c>
      <c r="E54" s="17">
        <f>C54/2500</f>
        <v>1.1505565161525522</v>
      </c>
      <c r="F54" s="28">
        <f>(D54-C54)/E54</f>
        <v>74.999999999999829</v>
      </c>
      <c r="G54" s="18"/>
      <c r="H54" s="18"/>
      <c r="I54" s="19">
        <f>E54*50/C54</f>
        <v>0.02</v>
      </c>
      <c r="J54" s="87"/>
    </row>
    <row r="55" spans="1:16">
      <c r="A55" s="101"/>
      <c r="B55" s="81">
        <f>B54+7</f>
        <v>43170</v>
      </c>
      <c r="C55" s="20">
        <f>D54+G54-H54</f>
        <v>2962.6830290928215</v>
      </c>
      <c r="D55" s="17">
        <f>C55+(C55*0.03)</f>
        <v>3051.5635199656062</v>
      </c>
      <c r="E55" s="17">
        <f>C55/2500</f>
        <v>1.1850732116371285</v>
      </c>
      <c r="F55" s="28">
        <f>(D55-C55)/E55</f>
        <v>75.000000000000114</v>
      </c>
      <c r="G55" s="18"/>
      <c r="H55" s="18"/>
      <c r="I55" s="19">
        <f>E55*50/C55</f>
        <v>0.02</v>
      </c>
      <c r="J55" s="87"/>
    </row>
    <row r="56" spans="1:16">
      <c r="A56" s="101"/>
      <c r="B56" s="81">
        <f>B55+7</f>
        <v>43177</v>
      </c>
      <c r="C56" s="20">
        <f>D55+G55-H55</f>
        <v>3051.5635199656062</v>
      </c>
      <c r="D56" s="17">
        <f>C56+(C56*0.03)</f>
        <v>3143.1104255645746</v>
      </c>
      <c r="E56" s="17">
        <f>C56/2500</f>
        <v>1.2206254079862424</v>
      </c>
      <c r="F56" s="28">
        <f>(D56-C56)/E56</f>
        <v>75.000000000000142</v>
      </c>
      <c r="G56" s="18"/>
      <c r="H56" s="18"/>
      <c r="I56" s="19">
        <f>E56*50/C56</f>
        <v>1.9999999999999997E-2</v>
      </c>
      <c r="J56" s="87"/>
    </row>
    <row r="57" spans="1:16" ht="13.5" thickBot="1">
      <c r="A57" s="102"/>
      <c r="B57" s="81">
        <f>B56+7</f>
        <v>43184</v>
      </c>
      <c r="C57" s="20">
        <f>D56+G56-H56</f>
        <v>3143.1104255645746</v>
      </c>
      <c r="D57" s="17">
        <f>C57+(C57*0.03)</f>
        <v>3237.4037383315117</v>
      </c>
      <c r="E57" s="17">
        <f>C57/2500</f>
        <v>1.2572441702258299</v>
      </c>
      <c r="F57" s="28">
        <f>(D57-C57)/E57</f>
        <v>74.999999999999886</v>
      </c>
      <c r="G57" s="80"/>
      <c r="H57" s="80"/>
      <c r="I57" s="19">
        <f>E57*50/C57</f>
        <v>2.0000000000000004E-2</v>
      </c>
      <c r="J57" s="87"/>
      <c r="K57" s="107"/>
      <c r="L57" s="108"/>
      <c r="M57" s="108"/>
      <c r="N57" s="108"/>
      <c r="O57" s="108"/>
      <c r="P57" s="108"/>
    </row>
    <row r="58" spans="1:16" ht="13" thickBot="1">
      <c r="A58" s="78"/>
      <c r="B58" s="13"/>
      <c r="C58" s="22"/>
      <c r="D58" s="23"/>
      <c r="E58" s="23"/>
      <c r="F58" s="27"/>
      <c r="G58" s="23"/>
      <c r="H58" s="10"/>
      <c r="I58" s="24"/>
      <c r="J58" s="88"/>
    </row>
    <row r="59" spans="1:16">
      <c r="A59" s="100">
        <v>12</v>
      </c>
      <c r="B59" s="81">
        <f>B57+7</f>
        <v>43191</v>
      </c>
      <c r="C59" s="20">
        <f>D57+G57-H57</f>
        <v>3237.4037383315117</v>
      </c>
      <c r="D59" s="17">
        <f>C59+(C59*0.03)</f>
        <v>3334.5258504814569</v>
      </c>
      <c r="E59" s="17">
        <f>C59/2500</f>
        <v>1.2949614953326047</v>
      </c>
      <c r="F59" s="28">
        <f>(D59-C59)/E59</f>
        <v>74.999999999999901</v>
      </c>
      <c r="G59" s="18"/>
      <c r="H59" s="18"/>
      <c r="I59" s="19">
        <f>E59*50/C59</f>
        <v>0.02</v>
      </c>
      <c r="J59" s="87"/>
    </row>
    <row r="60" spans="1:16">
      <c r="A60" s="101"/>
      <c r="B60" s="81">
        <f>B59+7</f>
        <v>43198</v>
      </c>
      <c r="C60" s="20">
        <f>D59+G59-H59</f>
        <v>3334.5258504814569</v>
      </c>
      <c r="D60" s="17">
        <f>C60+(C60*0.03)</f>
        <v>3434.5616259959006</v>
      </c>
      <c r="E60" s="17">
        <f>C60/2500</f>
        <v>1.3338103401925827</v>
      </c>
      <c r="F60" s="28">
        <f>(D60-C60)/E60</f>
        <v>74.999999999999986</v>
      </c>
      <c r="G60" s="18"/>
      <c r="H60" s="18"/>
      <c r="I60" s="19">
        <f>E60*50/C60</f>
        <v>1.9999999999999997E-2</v>
      </c>
      <c r="J60" s="87"/>
    </row>
    <row r="61" spans="1:16">
      <c r="A61" s="101"/>
      <c r="B61" s="81">
        <f>B60+7</f>
        <v>43205</v>
      </c>
      <c r="C61" s="20">
        <f>D60+G60-H60</f>
        <v>3434.5616259959006</v>
      </c>
      <c r="D61" s="17">
        <f>C61+(C61*0.03)</f>
        <v>3537.5984747757775</v>
      </c>
      <c r="E61" s="17">
        <f>C61/2500</f>
        <v>1.3738246503983602</v>
      </c>
      <c r="F61" s="28">
        <f>(D61-C61)/E61</f>
        <v>74.999999999999915</v>
      </c>
      <c r="G61" s="18"/>
      <c r="H61" s="18"/>
      <c r="I61" s="19">
        <f>E61*50/C61</f>
        <v>0.02</v>
      </c>
      <c r="J61" s="87"/>
    </row>
    <row r="62" spans="1:16" ht="13.5" thickBot="1">
      <c r="A62" s="102"/>
      <c r="B62" s="81">
        <f>B61+7</f>
        <v>43212</v>
      </c>
      <c r="C62" s="20">
        <f>D61+G61-H61</f>
        <v>3537.5984747757775</v>
      </c>
      <c r="D62" s="17">
        <f>C62+(C62*0.03)</f>
        <v>3643.726429019051</v>
      </c>
      <c r="E62" s="17">
        <f>C62/2500</f>
        <v>1.4150393899103111</v>
      </c>
      <c r="F62" s="28">
        <f>(D62-C62)/E62</f>
        <v>75.000000000000128</v>
      </c>
      <c r="G62" s="80"/>
      <c r="H62" s="80">
        <f>(D62-C49)*0.35</f>
        <v>380.83150797219469</v>
      </c>
      <c r="I62" s="19">
        <f>E62*50/C62</f>
        <v>0.02</v>
      </c>
      <c r="J62" s="87"/>
      <c r="K62" s="103" t="s">
        <v>46</v>
      </c>
      <c r="L62" s="104"/>
      <c r="M62" s="104"/>
      <c r="N62" s="104"/>
      <c r="O62" s="104"/>
      <c r="P62" s="104"/>
    </row>
    <row r="63" spans="1:16" ht="13" thickBot="1">
      <c r="A63" s="78"/>
      <c r="B63" s="13"/>
      <c r="C63" s="22"/>
      <c r="D63" s="23"/>
      <c r="E63" s="23"/>
      <c r="F63" s="27"/>
      <c r="G63" s="23"/>
      <c r="H63" s="10"/>
      <c r="I63" s="24"/>
      <c r="J63" s="88"/>
    </row>
    <row r="64" spans="1:16">
      <c r="A64" s="100">
        <v>13</v>
      </c>
      <c r="B64" s="81">
        <f>B62+7</f>
        <v>43219</v>
      </c>
      <c r="C64" s="20">
        <f>D62+G62-H62</f>
        <v>3262.8949210468563</v>
      </c>
      <c r="D64" s="17">
        <f>C64+(C64*0.03)</f>
        <v>3360.7817686782619</v>
      </c>
      <c r="E64" s="17">
        <f>C64/2500</f>
        <v>1.3051579684187424</v>
      </c>
      <c r="F64" s="28">
        <f>(D64-C64)/E64</f>
        <v>74.999999999999901</v>
      </c>
      <c r="G64" s="17"/>
      <c r="H64" s="79"/>
      <c r="I64" s="19">
        <f>E64*50/C64</f>
        <v>0.02</v>
      </c>
      <c r="J64" s="87"/>
    </row>
    <row r="65" spans="1:16">
      <c r="A65" s="101"/>
      <c r="B65" s="81">
        <f>B64+7</f>
        <v>43226</v>
      </c>
      <c r="C65" s="20">
        <f>D64+G64-H64</f>
        <v>3360.7817686782619</v>
      </c>
      <c r="D65" s="17">
        <f>C65+(C65*0.03)</f>
        <v>3461.6052217386095</v>
      </c>
      <c r="E65" s="17">
        <f>C65/2500</f>
        <v>1.3443127074713048</v>
      </c>
      <c r="F65" s="28">
        <f>(D65-C65)/E65</f>
        <v>74.999999999999858</v>
      </c>
      <c r="G65" s="17"/>
      <c r="H65" s="79"/>
      <c r="I65" s="19">
        <f>E65*50/C65</f>
        <v>0.02</v>
      </c>
      <c r="J65" s="87"/>
    </row>
    <row r="66" spans="1:16">
      <c r="A66" s="101"/>
      <c r="B66" s="81">
        <f>B65+7</f>
        <v>43233</v>
      </c>
      <c r="C66" s="20">
        <f>D65+G65-H65</f>
        <v>3461.6052217386095</v>
      </c>
      <c r="D66" s="17">
        <f>C66+(C66*0.03)</f>
        <v>3565.4533783907677</v>
      </c>
      <c r="E66" s="17">
        <f>C66/2500</f>
        <v>1.3846420886954438</v>
      </c>
      <c r="F66" s="28">
        <f>(D66-C66)/E66</f>
        <v>74.999999999999929</v>
      </c>
      <c r="G66" s="17"/>
      <c r="H66" s="79"/>
      <c r="I66" s="19">
        <f>E66*50/C66</f>
        <v>0.02</v>
      </c>
      <c r="J66" s="87"/>
    </row>
    <row r="67" spans="1:16" ht="13.5" thickBot="1">
      <c r="A67" s="102"/>
      <c r="B67" s="81">
        <f>B66+7</f>
        <v>43240</v>
      </c>
      <c r="C67" s="20">
        <f>D66+G66-H66</f>
        <v>3565.4533783907677</v>
      </c>
      <c r="D67" s="17">
        <f>C67+(C67*0.03)</f>
        <v>3672.4169797424906</v>
      </c>
      <c r="E67" s="17">
        <f>C67/2500</f>
        <v>1.4261813513563071</v>
      </c>
      <c r="F67" s="28">
        <f>(D67-C67)/E67</f>
        <v>74.999999999999915</v>
      </c>
      <c r="G67" s="80"/>
      <c r="H67" s="80"/>
      <c r="I67" s="19">
        <f>E67*50/C67</f>
        <v>1.9999999999999997E-2</v>
      </c>
      <c r="J67" s="87"/>
      <c r="K67" s="107"/>
      <c r="L67" s="108"/>
      <c r="M67" s="108"/>
      <c r="N67" s="108"/>
      <c r="O67" s="108"/>
      <c r="P67" s="108"/>
    </row>
    <row r="68" spans="1:16" ht="13" thickBot="1">
      <c r="A68" s="78"/>
      <c r="B68" s="13"/>
      <c r="C68" s="22"/>
      <c r="D68" s="23"/>
      <c r="E68" s="23"/>
      <c r="F68" s="27"/>
      <c r="G68" s="23"/>
      <c r="H68" s="10"/>
      <c r="I68" s="24"/>
      <c r="J68" s="88"/>
    </row>
    <row r="69" spans="1:16">
      <c r="A69" s="100">
        <v>14</v>
      </c>
      <c r="B69" s="81">
        <f>B67+7</f>
        <v>43247</v>
      </c>
      <c r="C69" s="20">
        <f>D67+G67-H67</f>
        <v>3672.4169797424906</v>
      </c>
      <c r="D69" s="17">
        <f>C69+(C69*0.03)</f>
        <v>3782.5894891347652</v>
      </c>
      <c r="E69" s="17">
        <f>C69/2500</f>
        <v>1.4689667918969962</v>
      </c>
      <c r="F69" s="28">
        <f>(D69-C69)/E69</f>
        <v>74.999999999999929</v>
      </c>
      <c r="G69" s="18"/>
      <c r="H69" s="18"/>
      <c r="I69" s="19">
        <f>E69*50/C69</f>
        <v>0.02</v>
      </c>
      <c r="J69" s="87"/>
    </row>
    <row r="70" spans="1:16">
      <c r="A70" s="101"/>
      <c r="B70" s="81">
        <f>B69+7</f>
        <v>43254</v>
      </c>
      <c r="C70" s="20">
        <f>D69+G69-H69</f>
        <v>3782.5894891347652</v>
      </c>
      <c r="D70" s="17">
        <f>C70+(C70*0.03)</f>
        <v>3896.0671738088081</v>
      </c>
      <c r="E70" s="17">
        <f>C70/2500</f>
        <v>1.513035795653906</v>
      </c>
      <c r="F70" s="28">
        <f>(D70-C70)/E70</f>
        <v>74.999999999999929</v>
      </c>
      <c r="G70" s="18"/>
      <c r="H70" s="18"/>
      <c r="I70" s="19">
        <f>E70*50/C70</f>
        <v>0.02</v>
      </c>
      <c r="J70" s="87"/>
    </row>
    <row r="71" spans="1:16">
      <c r="A71" s="101"/>
      <c r="B71" s="81">
        <f>B70+7</f>
        <v>43261</v>
      </c>
      <c r="C71" s="20">
        <f>D70+G70-H70</f>
        <v>3896.0671738088081</v>
      </c>
      <c r="D71" s="17">
        <f>C71+(C71*0.03)</f>
        <v>4012.9491890230724</v>
      </c>
      <c r="E71" s="17">
        <f>C71/2500</f>
        <v>1.5584268695235233</v>
      </c>
      <c r="F71" s="28">
        <f>(D71-C71)/E71</f>
        <v>75.000000000000071</v>
      </c>
      <c r="G71" s="18"/>
      <c r="H71" s="18"/>
      <c r="I71" s="19">
        <f>E71*50/C71</f>
        <v>0.02</v>
      </c>
      <c r="J71" s="87"/>
    </row>
    <row r="72" spans="1:16" ht="13.5" thickBot="1">
      <c r="A72" s="102"/>
      <c r="B72" s="81">
        <f>B71+7</f>
        <v>43268</v>
      </c>
      <c r="C72" s="20">
        <f>D71+G71-H71</f>
        <v>4012.9491890230724</v>
      </c>
      <c r="D72" s="17">
        <f>C72+(C72*0.03)</f>
        <v>4133.337664693765</v>
      </c>
      <c r="E72" s="17">
        <f>C72/2500</f>
        <v>1.6051796756092289</v>
      </c>
      <c r="F72" s="28">
        <f>(D72-C72)/E72</f>
        <v>75.000000000000213</v>
      </c>
      <c r="G72" s="80"/>
      <c r="H72" s="80"/>
      <c r="I72" s="19">
        <f>E72*50/C72</f>
        <v>0.02</v>
      </c>
      <c r="J72" s="87"/>
      <c r="K72" s="107"/>
      <c r="L72" s="108"/>
      <c r="M72" s="108"/>
      <c r="N72" s="108"/>
      <c r="O72" s="108"/>
      <c r="P72" s="108"/>
    </row>
    <row r="73" spans="1:16" ht="13" thickBot="1">
      <c r="A73" s="78"/>
      <c r="B73" s="13"/>
      <c r="C73" s="22"/>
      <c r="D73" s="23"/>
      <c r="E73" s="23"/>
      <c r="F73" s="27"/>
      <c r="G73" s="23"/>
      <c r="H73" s="10"/>
      <c r="I73" s="24"/>
      <c r="J73" s="88"/>
    </row>
    <row r="74" spans="1:16">
      <c r="A74" s="100">
        <v>15</v>
      </c>
      <c r="B74" s="81">
        <f>B72+7</f>
        <v>43275</v>
      </c>
      <c r="C74" s="20">
        <f>D72+G72-H72</f>
        <v>4133.337664693765</v>
      </c>
      <c r="D74" s="17">
        <f>C74+(C74*0.03)</f>
        <v>4257.3377946345781</v>
      </c>
      <c r="E74" s="17">
        <f>C74/2500</f>
        <v>1.6533350658775059</v>
      </c>
      <c r="F74" s="28">
        <f>(D74-C74)/E74</f>
        <v>75.000000000000142</v>
      </c>
      <c r="G74" s="18"/>
      <c r="H74" s="18"/>
      <c r="I74" s="19">
        <f>E74*50/C74</f>
        <v>1.9999999999999997E-2</v>
      </c>
      <c r="J74" s="87"/>
    </row>
    <row r="75" spans="1:16">
      <c r="A75" s="101"/>
      <c r="B75" s="81">
        <f>B74+7</f>
        <v>43282</v>
      </c>
      <c r="C75" s="20">
        <f>D74+G74-H74</f>
        <v>4257.3377946345781</v>
      </c>
      <c r="D75" s="17">
        <f>C75+(C75*0.03)</f>
        <v>4385.0579284736159</v>
      </c>
      <c r="E75" s="17">
        <f>C75/2500</f>
        <v>1.7029351178538312</v>
      </c>
      <c r="F75" s="28">
        <f>(D75-C75)/E75</f>
        <v>75.000000000000256</v>
      </c>
      <c r="G75" s="18"/>
      <c r="H75" s="18"/>
      <c r="I75" s="19">
        <f>E75*50/C75</f>
        <v>0.02</v>
      </c>
      <c r="J75" s="87"/>
    </row>
    <row r="76" spans="1:16">
      <c r="A76" s="101"/>
      <c r="B76" s="81">
        <f>B75+7</f>
        <v>43289</v>
      </c>
      <c r="C76" s="20">
        <f>D75+G75-H75</f>
        <v>4385.0579284736159</v>
      </c>
      <c r="D76" s="17">
        <f>C76+(C76*0.03)</f>
        <v>4516.609666327824</v>
      </c>
      <c r="E76" s="17">
        <f>C76/2500</f>
        <v>1.7540231713894463</v>
      </c>
      <c r="F76" s="28">
        <f>(D76-C76)/E76</f>
        <v>74.999999999999801</v>
      </c>
      <c r="G76" s="18"/>
      <c r="H76" s="18"/>
      <c r="I76" s="19">
        <f>E76*50/C76</f>
        <v>0.02</v>
      </c>
      <c r="J76" s="87"/>
    </row>
    <row r="77" spans="1:16" ht="13.5" thickBot="1">
      <c r="A77" s="102"/>
      <c r="B77" s="81">
        <f>B76+7</f>
        <v>43296</v>
      </c>
      <c r="C77" s="20">
        <f>D76+G76-H76</f>
        <v>4516.609666327824</v>
      </c>
      <c r="D77" s="17">
        <f>C77+(C77*0.03)</f>
        <v>4652.107956317659</v>
      </c>
      <c r="E77" s="17">
        <f>C77/2500</f>
        <v>1.8066438665311295</v>
      </c>
      <c r="F77" s="28">
        <f>(D77-C77)/E77</f>
        <v>75.000000000000171</v>
      </c>
      <c r="G77" s="80"/>
      <c r="H77" s="80">
        <f>(D77-C64)*0.35</f>
        <v>486.22456234478091</v>
      </c>
      <c r="I77" s="19">
        <f>E77*50/C77</f>
        <v>0.02</v>
      </c>
      <c r="J77" s="87"/>
      <c r="K77" s="103" t="s">
        <v>46</v>
      </c>
      <c r="L77" s="104"/>
      <c r="M77" s="104"/>
      <c r="N77" s="104"/>
      <c r="O77" s="104"/>
      <c r="P77" s="104"/>
    </row>
    <row r="78" spans="1:16" ht="13" thickBot="1">
      <c r="A78" s="78"/>
      <c r="B78" s="13"/>
      <c r="C78" s="22"/>
      <c r="D78" s="23"/>
      <c r="E78" s="23"/>
      <c r="F78" s="27"/>
      <c r="G78" s="23"/>
      <c r="H78" s="10"/>
      <c r="I78" s="24"/>
      <c r="J78" s="88"/>
    </row>
    <row r="79" spans="1:16">
      <c r="A79" s="100">
        <v>16</v>
      </c>
      <c r="B79" s="81">
        <f>B77+7</f>
        <v>43303</v>
      </c>
      <c r="C79" s="20">
        <f>D77+G77-H77</f>
        <v>4165.8833939728784</v>
      </c>
      <c r="D79" s="17">
        <f>C79+(C79*0.03)</f>
        <v>4290.8598957920649</v>
      </c>
      <c r="E79" s="17">
        <f>C79/2500</f>
        <v>1.6663533575891514</v>
      </c>
      <c r="F79" s="28">
        <f>(D79-C79)/E79</f>
        <v>75.000000000000099</v>
      </c>
      <c r="G79" s="18"/>
      <c r="H79" s="18"/>
      <c r="I79" s="19">
        <f>E79*50/C79</f>
        <v>0.02</v>
      </c>
      <c r="J79" s="87"/>
    </row>
    <row r="80" spans="1:16">
      <c r="A80" s="101"/>
      <c r="B80" s="81">
        <f>B79+7</f>
        <v>43310</v>
      </c>
      <c r="C80" s="20">
        <f>D79+G79-H79</f>
        <v>4290.8598957920649</v>
      </c>
      <c r="D80" s="17">
        <f>C80+(C80*0.03)</f>
        <v>4419.5856926658271</v>
      </c>
      <c r="E80" s="17">
        <f>C80/2500</f>
        <v>1.7163439583168258</v>
      </c>
      <c r="F80" s="28">
        <f>(D80-C80)/E80</f>
        <v>75.000000000000142</v>
      </c>
      <c r="G80" s="18"/>
      <c r="H80" s="18"/>
      <c r="I80" s="19">
        <f>E80*50/C80</f>
        <v>1.9999999999999997E-2</v>
      </c>
      <c r="J80" s="87"/>
    </row>
    <row r="81" spans="1:16">
      <c r="A81" s="101"/>
      <c r="B81" s="81">
        <f>B80+7</f>
        <v>43317</v>
      </c>
      <c r="C81" s="20">
        <f>D80+G80-H80</f>
        <v>4419.5856926658271</v>
      </c>
      <c r="D81" s="17">
        <f>C81+(C81*0.03)</f>
        <v>4552.1732634458021</v>
      </c>
      <c r="E81" s="17">
        <f>C81/2500</f>
        <v>1.7678342770663309</v>
      </c>
      <c r="F81" s="28">
        <f>(D81-C81)/E81</f>
        <v>75.000000000000142</v>
      </c>
      <c r="G81" s="18"/>
      <c r="H81" s="18"/>
      <c r="I81" s="19">
        <f>E81*50/C81</f>
        <v>0.02</v>
      </c>
      <c r="J81" s="87"/>
    </row>
    <row r="82" spans="1:16" ht="13.5" thickBot="1">
      <c r="A82" s="102"/>
      <c r="B82" s="81">
        <f>B81+7</f>
        <v>43324</v>
      </c>
      <c r="C82" s="20">
        <f>D81+G81-H81</f>
        <v>4552.1732634458021</v>
      </c>
      <c r="D82" s="17">
        <f>C82+(C82*0.03)</f>
        <v>4688.7384613491759</v>
      </c>
      <c r="E82" s="17">
        <f>C82/2500</f>
        <v>1.8208693053783209</v>
      </c>
      <c r="F82" s="28">
        <f>(D82-C82)/E82</f>
        <v>74.999999999999801</v>
      </c>
      <c r="G82" s="80"/>
      <c r="H82" s="80"/>
      <c r="I82" s="19">
        <f>E82*50/C82</f>
        <v>0.02</v>
      </c>
      <c r="J82" s="87"/>
      <c r="K82" s="107"/>
      <c r="L82" s="108"/>
      <c r="M82" s="108"/>
      <c r="N82" s="108"/>
      <c r="O82" s="108"/>
      <c r="P82" s="108"/>
    </row>
    <row r="83" spans="1:16" ht="13" thickBot="1">
      <c r="A83" s="78"/>
      <c r="B83" s="13"/>
      <c r="C83" s="22"/>
      <c r="D83" s="23"/>
      <c r="E83" s="23"/>
      <c r="F83" s="27"/>
      <c r="G83" s="23"/>
      <c r="H83" s="10"/>
      <c r="I83" s="24"/>
      <c r="J83" s="88"/>
    </row>
    <row r="84" spans="1:16">
      <c r="A84" s="100">
        <v>17</v>
      </c>
      <c r="B84" s="81">
        <f>B82+7</f>
        <v>43331</v>
      </c>
      <c r="C84" s="20">
        <f>D82+G82-H82</f>
        <v>4688.7384613491759</v>
      </c>
      <c r="D84" s="17">
        <f>C84+(C84*0.03)</f>
        <v>4829.400615189651</v>
      </c>
      <c r="E84" s="17">
        <f>C84/2500</f>
        <v>1.8754953845396702</v>
      </c>
      <c r="F84" s="28">
        <f>(D84-C84)/E84</f>
        <v>74.999999999999957</v>
      </c>
      <c r="G84" s="18"/>
      <c r="H84" s="18"/>
      <c r="I84" s="19">
        <f>E84*50/C84</f>
        <v>1.9999999999999997E-2</v>
      </c>
      <c r="J84" s="87"/>
    </row>
    <row r="85" spans="1:16">
      <c r="A85" s="101"/>
      <c r="B85" s="81">
        <f>B84+7</f>
        <v>43338</v>
      </c>
      <c r="C85" s="20">
        <f>D84+G84-H84</f>
        <v>4829.400615189651</v>
      </c>
      <c r="D85" s="17">
        <f>C85+(C85*0.03)</f>
        <v>4974.2826336453409</v>
      </c>
      <c r="E85" s="17">
        <f>C85/2500</f>
        <v>1.9317602460758605</v>
      </c>
      <c r="F85" s="28">
        <f>(D85-C85)/E85</f>
        <v>75.000000000000156</v>
      </c>
      <c r="G85" s="18"/>
      <c r="H85" s="18"/>
      <c r="I85" s="19">
        <f>E85*50/C85</f>
        <v>0.02</v>
      </c>
      <c r="J85" s="87"/>
      <c r="K85" s="31"/>
      <c r="L85" s="31"/>
    </row>
    <row r="86" spans="1:16">
      <c r="A86" s="101"/>
      <c r="B86" s="81">
        <f>B85+7</f>
        <v>43345</v>
      </c>
      <c r="C86" s="20">
        <f>D85+G85-H85</f>
        <v>4974.2826336453409</v>
      </c>
      <c r="D86" s="17">
        <f>C86+(C86*0.03)</f>
        <v>5123.5111126547008</v>
      </c>
      <c r="E86" s="17">
        <f>C86/2500</f>
        <v>1.9897130534581364</v>
      </c>
      <c r="F86" s="28">
        <f>(D86-C86)/E86</f>
        <v>74.999999999999858</v>
      </c>
      <c r="G86" s="18"/>
      <c r="H86" s="18"/>
      <c r="I86" s="19">
        <f>E86*50/C86</f>
        <v>0.02</v>
      </c>
      <c r="J86" s="87"/>
      <c r="K86" s="31"/>
      <c r="L86" s="31"/>
    </row>
    <row r="87" spans="1:16" ht="13.5" thickBot="1">
      <c r="A87" s="102"/>
      <c r="B87" s="81">
        <f>B86+7</f>
        <v>43352</v>
      </c>
      <c r="C87" s="20">
        <f>D86+G86-H86</f>
        <v>5123.5111126547008</v>
      </c>
      <c r="D87" s="17">
        <f>C87+(C87*0.03)</f>
        <v>5277.216446034342</v>
      </c>
      <c r="E87" s="17">
        <f>C87/2500</f>
        <v>2.0494044450618802</v>
      </c>
      <c r="F87" s="28">
        <f>(D87-C87)/E87</f>
        <v>75.000000000000071</v>
      </c>
      <c r="G87" s="80"/>
      <c r="H87" s="80"/>
      <c r="I87" s="19">
        <f>E87*50/C87</f>
        <v>1.9999999999999997E-2</v>
      </c>
      <c r="J87" s="87"/>
      <c r="K87" s="107"/>
      <c r="L87" s="108"/>
      <c r="M87" s="108"/>
      <c r="N87" s="108"/>
      <c r="O87" s="108"/>
      <c r="P87" s="108"/>
    </row>
    <row r="88" spans="1:16" ht="13" thickBot="1">
      <c r="A88" s="78"/>
      <c r="B88" s="13"/>
      <c r="C88" s="22"/>
      <c r="D88" s="23"/>
      <c r="E88" s="23"/>
      <c r="F88" s="27"/>
      <c r="G88" s="23"/>
      <c r="H88" s="10"/>
      <c r="I88" s="24"/>
      <c r="J88" s="88"/>
    </row>
    <row r="89" spans="1:16">
      <c r="A89" s="100">
        <v>18</v>
      </c>
      <c r="B89" s="81">
        <f>B87+7</f>
        <v>43359</v>
      </c>
      <c r="C89" s="20">
        <f>D87+G87-H87</f>
        <v>5277.216446034342</v>
      </c>
      <c r="D89" s="17">
        <f>C89+(C89*0.03)</f>
        <v>5435.5329394153723</v>
      </c>
      <c r="E89" s="17">
        <f>C89/2500</f>
        <v>2.1108865784137367</v>
      </c>
      <c r="F89" s="28">
        <f>(D89-C89)/E89</f>
        <v>75.000000000000043</v>
      </c>
      <c r="G89" s="18"/>
      <c r="H89" s="18"/>
      <c r="I89" s="19">
        <f>E89*50/C89</f>
        <v>0.02</v>
      </c>
      <c r="J89" s="87"/>
    </row>
    <row r="90" spans="1:16">
      <c r="A90" s="101"/>
      <c r="B90" s="81">
        <f>B89+7</f>
        <v>43366</v>
      </c>
      <c r="C90" s="20">
        <f>D89+G89-H89</f>
        <v>5435.5329394153723</v>
      </c>
      <c r="D90" s="17">
        <f>C90+(C90*0.03)</f>
        <v>5598.5989275978336</v>
      </c>
      <c r="E90" s="17">
        <f>C90/2500</f>
        <v>2.1742131757661491</v>
      </c>
      <c r="F90" s="28">
        <f>(D90-C90)/E90</f>
        <v>75.000000000000057</v>
      </c>
      <c r="G90" s="18"/>
      <c r="H90" s="18"/>
      <c r="I90" s="19">
        <f>E90*50/C90</f>
        <v>0.02</v>
      </c>
      <c r="J90" s="87"/>
    </row>
    <row r="91" spans="1:16">
      <c r="A91" s="101"/>
      <c r="B91" s="81">
        <f>B90+7</f>
        <v>43373</v>
      </c>
      <c r="C91" s="20">
        <f>D90+G90-H90</f>
        <v>5598.5989275978336</v>
      </c>
      <c r="D91" s="17">
        <f>C91+(C91*0.03)</f>
        <v>5766.5568954257687</v>
      </c>
      <c r="E91" s="17">
        <f>C91/2500</f>
        <v>2.2394395710391333</v>
      </c>
      <c r="F91" s="28">
        <f>(D91-C91)/E91</f>
        <v>75.000000000000057</v>
      </c>
      <c r="G91" s="18"/>
      <c r="H91" s="18"/>
      <c r="I91" s="19">
        <f>E91*50/C91</f>
        <v>0.02</v>
      </c>
      <c r="J91" s="87"/>
    </row>
    <row r="92" spans="1:16" ht="13.5" thickBot="1">
      <c r="A92" s="102"/>
      <c r="B92" s="81">
        <f>B91+7</f>
        <v>43380</v>
      </c>
      <c r="C92" s="20">
        <f>D91+G91-H91</f>
        <v>5766.5568954257687</v>
      </c>
      <c r="D92" s="17">
        <f>C92+(C92*0.03)</f>
        <v>5939.5536022885417</v>
      </c>
      <c r="E92" s="17">
        <f>C92/2500</f>
        <v>2.3066227581703074</v>
      </c>
      <c r="F92" s="28">
        <f>(D92-C92)/E92</f>
        <v>74.999999999999957</v>
      </c>
      <c r="G92" s="80"/>
      <c r="H92" s="80">
        <f>(D92-C79)*0.35</f>
        <v>620.7845729104821</v>
      </c>
      <c r="I92" s="19">
        <f>E92*50/C92</f>
        <v>0.02</v>
      </c>
      <c r="J92" s="87"/>
      <c r="K92" s="103" t="s">
        <v>46</v>
      </c>
      <c r="L92" s="104"/>
      <c r="M92" s="104"/>
      <c r="N92" s="104"/>
      <c r="O92" s="104"/>
      <c r="P92" s="104"/>
    </row>
    <row r="93" spans="1:16" ht="13" thickBot="1">
      <c r="A93" s="78"/>
      <c r="B93" s="13"/>
      <c r="C93" s="22"/>
      <c r="D93" s="23"/>
      <c r="E93" s="23"/>
      <c r="F93" s="27"/>
      <c r="G93" s="23"/>
      <c r="H93" s="10"/>
      <c r="I93" s="24"/>
      <c r="J93" s="88"/>
    </row>
    <row r="94" spans="1:16">
      <c r="A94" s="100">
        <v>19</v>
      </c>
      <c r="B94" s="81">
        <f>B92+7</f>
        <v>43387</v>
      </c>
      <c r="C94" s="20">
        <f>D92+G92-H92</f>
        <v>5318.7690293780597</v>
      </c>
      <c r="D94" s="17">
        <f>C94+(C94*0.03)</f>
        <v>5478.3321002594012</v>
      </c>
      <c r="E94" s="17">
        <f>C94/2500</f>
        <v>2.1275076117512239</v>
      </c>
      <c r="F94" s="28">
        <f>(D94-C94)/E94</f>
        <v>74.999999999999829</v>
      </c>
      <c r="G94" s="17"/>
      <c r="H94" s="18"/>
      <c r="I94" s="19">
        <f>E94*50/C94</f>
        <v>0.02</v>
      </c>
      <c r="J94" s="87"/>
    </row>
    <row r="95" spans="1:16">
      <c r="A95" s="101"/>
      <c r="B95" s="81">
        <f>B94+7</f>
        <v>43394</v>
      </c>
      <c r="C95" s="20">
        <f>D94+G94-H94</f>
        <v>5478.3321002594012</v>
      </c>
      <c r="D95" s="17">
        <f>C95+(C95*0.03)</f>
        <v>5642.6820632671834</v>
      </c>
      <c r="E95" s="17">
        <f>C95/2500</f>
        <v>2.1913328401037604</v>
      </c>
      <c r="F95" s="28">
        <f>(D95-C95)/E95</f>
        <v>75.000000000000085</v>
      </c>
      <c r="G95" s="17"/>
      <c r="H95" s="18"/>
      <c r="I95" s="19">
        <f>E95*50/C95</f>
        <v>1.9999999999999997E-2</v>
      </c>
      <c r="J95" s="87"/>
    </row>
    <row r="96" spans="1:16">
      <c r="A96" s="101"/>
      <c r="B96" s="81">
        <f>B95+7</f>
        <v>43401</v>
      </c>
      <c r="C96" s="20">
        <f>D95+G95-H95</f>
        <v>5642.6820632671834</v>
      </c>
      <c r="D96" s="17">
        <f>C96+(C96*0.03)</f>
        <v>5811.9625251651987</v>
      </c>
      <c r="E96" s="17">
        <f>C96/2500</f>
        <v>2.2570728253068735</v>
      </c>
      <c r="F96" s="28">
        <f>(D96-C96)/E96</f>
        <v>74.999999999999929</v>
      </c>
      <c r="G96" s="17"/>
      <c r="H96" s="18"/>
      <c r="I96" s="19">
        <f>E96*50/C96</f>
        <v>0.02</v>
      </c>
      <c r="J96" s="87"/>
    </row>
    <row r="97" spans="1:16" ht="13.5" thickBot="1">
      <c r="A97" s="102"/>
      <c r="B97" s="81">
        <f>B96+7</f>
        <v>43408</v>
      </c>
      <c r="C97" s="20">
        <f>D96+G96-H96</f>
        <v>5811.9625251651987</v>
      </c>
      <c r="D97" s="17">
        <f>C97+(C97*0.03)</f>
        <v>5986.3214009201547</v>
      </c>
      <c r="E97" s="17">
        <f>C97/2500</f>
        <v>2.3247850100660794</v>
      </c>
      <c r="F97" s="28">
        <f>(D97-C97)/E97</f>
        <v>75.000000000000014</v>
      </c>
      <c r="G97" s="80"/>
      <c r="H97" s="80"/>
      <c r="I97" s="19">
        <f>E97*50/C97</f>
        <v>1.9999999999999997E-2</v>
      </c>
      <c r="J97" s="87"/>
      <c r="K97" s="107"/>
      <c r="L97" s="108"/>
      <c r="M97" s="108"/>
      <c r="N97" s="108"/>
      <c r="O97" s="108"/>
      <c r="P97" s="108"/>
    </row>
    <row r="98" spans="1:16" ht="13" thickBot="1">
      <c r="A98" s="78"/>
      <c r="B98" s="13"/>
      <c r="C98" s="22"/>
      <c r="D98" s="23"/>
      <c r="E98" s="23"/>
      <c r="F98" s="27"/>
      <c r="G98" s="23"/>
      <c r="H98" s="10"/>
      <c r="I98" s="24"/>
      <c r="J98" s="88"/>
    </row>
    <row r="99" spans="1:16">
      <c r="A99" s="100">
        <v>20</v>
      </c>
      <c r="B99" s="81">
        <f>B97+7</f>
        <v>43415</v>
      </c>
      <c r="C99" s="20">
        <f>D97+G97-H97</f>
        <v>5986.3214009201547</v>
      </c>
      <c r="D99" s="17">
        <f>C99+(C99*0.03)</f>
        <v>6165.9110429477596</v>
      </c>
      <c r="E99" s="17">
        <f>C99/2500</f>
        <v>2.3945285603680619</v>
      </c>
      <c r="F99" s="28">
        <f>(D99-C99)/E99</f>
        <v>75.000000000000099</v>
      </c>
      <c r="G99" s="18"/>
      <c r="H99" s="18"/>
      <c r="I99" s="19">
        <f>E99*50/C99</f>
        <v>0.02</v>
      </c>
      <c r="J99" s="87"/>
    </row>
    <row r="100" spans="1:16">
      <c r="A100" s="101"/>
      <c r="B100" s="81">
        <f>B99+7</f>
        <v>43422</v>
      </c>
      <c r="C100" s="20">
        <f>D99+G99-H99</f>
        <v>6165.9110429477596</v>
      </c>
      <c r="D100" s="17">
        <f>C100+(C100*0.03)</f>
        <v>6350.8883742361922</v>
      </c>
      <c r="E100" s="17">
        <f>C100/2500</f>
        <v>2.4663644171791037</v>
      </c>
      <c r="F100" s="28">
        <f>(D100-C100)/E100</f>
        <v>74.999999999999943</v>
      </c>
      <c r="G100" s="18"/>
      <c r="H100" s="18"/>
      <c r="I100" s="19">
        <f>E100*50/C100</f>
        <v>0.02</v>
      </c>
      <c r="J100" s="87"/>
    </row>
    <row r="101" spans="1:16">
      <c r="A101" s="101"/>
      <c r="B101" s="81">
        <f>B100+7</f>
        <v>43429</v>
      </c>
      <c r="C101" s="20">
        <f>D100+G100-H100</f>
        <v>6350.8883742361922</v>
      </c>
      <c r="D101" s="17">
        <f>C101+(C101*0.03)</f>
        <v>6541.4150254632777</v>
      </c>
      <c r="E101" s="17">
        <f>C101/2500</f>
        <v>2.5403553496944768</v>
      </c>
      <c r="F101" s="28">
        <f>(D101-C101)/E101</f>
        <v>74.999999999999901</v>
      </c>
      <c r="G101" s="18"/>
      <c r="H101" s="18"/>
      <c r="I101" s="19">
        <f>E101*50/C101</f>
        <v>0.02</v>
      </c>
      <c r="J101" s="87"/>
    </row>
    <row r="102" spans="1:16" ht="13.5" thickBot="1">
      <c r="A102" s="102"/>
      <c r="B102" s="81">
        <f>B101+7</f>
        <v>43436</v>
      </c>
      <c r="C102" s="20">
        <f>D101+G101-H101</f>
        <v>6541.4150254632777</v>
      </c>
      <c r="D102" s="17">
        <f>C102+(C102*0.03)</f>
        <v>6737.6574762271757</v>
      </c>
      <c r="E102" s="17">
        <f>C102/2500</f>
        <v>2.616566010185311</v>
      </c>
      <c r="F102" s="28">
        <f>(D102-C102)/E102</f>
        <v>74.999999999999872</v>
      </c>
      <c r="G102" s="80"/>
      <c r="H102" s="80"/>
      <c r="I102" s="19">
        <f>E102*50/C102</f>
        <v>1.9999999999999997E-2</v>
      </c>
      <c r="J102" s="87"/>
      <c r="K102" s="107"/>
      <c r="L102" s="108"/>
      <c r="M102" s="108"/>
      <c r="N102" s="108"/>
      <c r="O102" s="108"/>
      <c r="P102" s="108"/>
    </row>
    <row r="103" spans="1:16" ht="13" thickBot="1">
      <c r="A103" s="78"/>
      <c r="B103" s="13"/>
      <c r="C103" s="22"/>
      <c r="D103" s="23"/>
      <c r="E103" s="23"/>
      <c r="F103" s="27"/>
      <c r="G103" s="23"/>
      <c r="H103" s="10"/>
      <c r="I103" s="24"/>
      <c r="J103" s="88"/>
    </row>
    <row r="104" spans="1:16">
      <c r="A104" s="100">
        <v>21</v>
      </c>
      <c r="B104" s="81">
        <f>B102+7</f>
        <v>43443</v>
      </c>
      <c r="C104" s="20">
        <f>D102+G102-H102</f>
        <v>6737.6574762271757</v>
      </c>
      <c r="D104" s="17">
        <f>C104+(C104*0.03)</f>
        <v>6939.7872005139907</v>
      </c>
      <c r="E104" s="17">
        <f>C104/2500</f>
        <v>2.6950629904908703</v>
      </c>
      <c r="F104" s="28">
        <f>(D104-C104)/E104</f>
        <v>74.999999999999886</v>
      </c>
      <c r="G104" s="18"/>
      <c r="H104" s="18"/>
      <c r="I104" s="19">
        <f>E104*50/C104</f>
        <v>0.02</v>
      </c>
      <c r="J104" s="87"/>
    </row>
    <row r="105" spans="1:16">
      <c r="A105" s="101"/>
      <c r="B105" s="81">
        <f>B104+7</f>
        <v>43450</v>
      </c>
      <c r="C105" s="20">
        <f>D104+G104-H104</f>
        <v>6939.7872005139907</v>
      </c>
      <c r="D105" s="17">
        <f>C105+(C105*0.03)</f>
        <v>7147.9808165294107</v>
      </c>
      <c r="E105" s="17">
        <f>C105/2500</f>
        <v>2.7759148802055962</v>
      </c>
      <c r="F105" s="28">
        <f>(D105-C105)/E105</f>
        <v>75.000000000000114</v>
      </c>
      <c r="G105" s="18"/>
      <c r="H105" s="18"/>
      <c r="I105" s="19">
        <f>E105*50/C105</f>
        <v>0.02</v>
      </c>
      <c r="J105" s="87"/>
    </row>
    <row r="106" spans="1:16">
      <c r="A106" s="101"/>
      <c r="B106" s="81">
        <f>B105+7</f>
        <v>43457</v>
      </c>
      <c r="C106" s="20">
        <f>D105+G105-H105</f>
        <v>7147.9808165294107</v>
      </c>
      <c r="D106" s="17">
        <f>C106+(C106*0.03)</f>
        <v>7362.4202410252929</v>
      </c>
      <c r="E106" s="17">
        <f>C106/2500</f>
        <v>2.8591923266117645</v>
      </c>
      <c r="F106" s="28">
        <f>(D106-C106)/E106</f>
        <v>74.999999999999929</v>
      </c>
      <c r="G106" s="18"/>
      <c r="H106" s="18"/>
      <c r="I106" s="19">
        <f>E106*50/C106</f>
        <v>2.0000000000000004E-2</v>
      </c>
      <c r="J106" s="87"/>
    </row>
    <row r="107" spans="1:16" ht="13.5" thickBot="1">
      <c r="A107" s="102"/>
      <c r="B107" s="81">
        <f>B106+7</f>
        <v>43464</v>
      </c>
      <c r="C107" s="20">
        <f>D106+G106-H106</f>
        <v>7362.4202410252929</v>
      </c>
      <c r="D107" s="17">
        <f>C107+(C107*0.03)</f>
        <v>7583.2928482560519</v>
      </c>
      <c r="E107" s="17">
        <f>C107/2500</f>
        <v>2.944968096410117</v>
      </c>
      <c r="F107" s="28">
        <f>(D107-C107)/E107</f>
        <v>75.000000000000099</v>
      </c>
      <c r="G107" s="80"/>
      <c r="H107" s="80">
        <f>(D107-C94)*0.35</f>
        <v>792.58333660729727</v>
      </c>
      <c r="I107" s="19">
        <f>E107*50/C107</f>
        <v>1.9999999999999997E-2</v>
      </c>
      <c r="J107" s="87"/>
      <c r="K107" s="103" t="s">
        <v>46</v>
      </c>
      <c r="L107" s="104"/>
      <c r="M107" s="104"/>
      <c r="N107" s="104"/>
      <c r="O107" s="104"/>
      <c r="P107" s="104"/>
    </row>
    <row r="108" spans="1:16" ht="13" thickBot="1">
      <c r="A108" s="78"/>
      <c r="B108" s="13"/>
      <c r="C108" s="22"/>
      <c r="D108" s="23"/>
      <c r="E108" s="23"/>
      <c r="F108" s="27"/>
      <c r="G108" s="23"/>
      <c r="H108" s="10"/>
      <c r="I108" s="24"/>
      <c r="J108" s="88"/>
    </row>
    <row r="109" spans="1:16">
      <c r="A109" s="100">
        <v>22</v>
      </c>
      <c r="B109" s="81">
        <f>B107+7</f>
        <v>43471</v>
      </c>
      <c r="C109" s="20">
        <f>D107+G107-H107</f>
        <v>6790.7095116487544</v>
      </c>
      <c r="D109" s="17">
        <f>C109+(C109*0.03)</f>
        <v>6994.4307969982174</v>
      </c>
      <c r="E109" s="17">
        <f>C109/2500</f>
        <v>2.7162838046595019</v>
      </c>
      <c r="F109" s="28">
        <f>(D109-C109)/E109</f>
        <v>75.000000000000114</v>
      </c>
      <c r="G109" s="18"/>
      <c r="H109" s="18"/>
      <c r="I109" s="19">
        <f>E109*50/C109</f>
        <v>2.0000000000000004E-2</v>
      </c>
      <c r="J109" s="87"/>
    </row>
    <row r="110" spans="1:16">
      <c r="A110" s="101"/>
      <c r="B110" s="81">
        <f>B109+7</f>
        <v>43478</v>
      </c>
      <c r="C110" s="20">
        <f>D109+G109-H109</f>
        <v>6994.4307969982174</v>
      </c>
      <c r="D110" s="17">
        <f>C110+(C110*0.03)</f>
        <v>7204.263720908164</v>
      </c>
      <c r="E110" s="17">
        <f>C110/2500</f>
        <v>2.7977723187992871</v>
      </c>
      <c r="F110" s="28">
        <f>(D110-C110)/E110</f>
        <v>75.000000000000043</v>
      </c>
      <c r="G110" s="18"/>
      <c r="H110" s="18"/>
      <c r="I110" s="19">
        <f>E110*50/C110</f>
        <v>0.02</v>
      </c>
      <c r="J110" s="87"/>
    </row>
    <row r="111" spans="1:16">
      <c r="A111" s="101"/>
      <c r="B111" s="81">
        <f>B110+7</f>
        <v>43485</v>
      </c>
      <c r="C111" s="20">
        <f>D110+G110-H110</f>
        <v>7204.263720908164</v>
      </c>
      <c r="D111" s="17">
        <f>C111+(C111*0.03)</f>
        <v>7420.3916325354094</v>
      </c>
      <c r="E111" s="17">
        <f>C111/2500</f>
        <v>2.8817054883632656</v>
      </c>
      <c r="F111" s="28">
        <f>(D111-C111)/E111</f>
        <v>75.000000000000142</v>
      </c>
      <c r="G111" s="18"/>
      <c r="H111" s="18"/>
      <c r="I111" s="19">
        <f>E111*50/C111</f>
        <v>1.9999999999999997E-2</v>
      </c>
      <c r="J111" s="87"/>
    </row>
    <row r="112" spans="1:16" ht="13.5" thickBot="1">
      <c r="A112" s="102"/>
      <c r="B112" s="81">
        <f>B111+7</f>
        <v>43492</v>
      </c>
      <c r="C112" s="20">
        <f>D111+G111-H111</f>
        <v>7420.3916325354094</v>
      </c>
      <c r="D112" s="17">
        <f>C112+(C112*0.03)</f>
        <v>7643.0033815114721</v>
      </c>
      <c r="E112" s="17">
        <f>C112/2500</f>
        <v>2.9681566530141636</v>
      </c>
      <c r="F112" s="28">
        <f>(D112-C112)/E112</f>
        <v>75.000000000000142</v>
      </c>
      <c r="G112" s="80"/>
      <c r="H112" s="80"/>
      <c r="I112" s="19">
        <f>E112*50/C112</f>
        <v>1.9999999999999997E-2</v>
      </c>
      <c r="J112" s="87"/>
      <c r="K112" s="107"/>
      <c r="L112" s="108"/>
      <c r="M112" s="108"/>
      <c r="N112" s="108"/>
      <c r="O112" s="108"/>
      <c r="P112" s="108"/>
    </row>
    <row r="113" spans="1:16" ht="13" thickBot="1">
      <c r="A113" s="78"/>
      <c r="B113" s="13"/>
      <c r="C113" s="22"/>
      <c r="D113" s="23"/>
      <c r="E113" s="23"/>
      <c r="F113" s="27"/>
      <c r="G113" s="23"/>
      <c r="H113" s="10"/>
      <c r="I113" s="24"/>
      <c r="J113" s="88"/>
    </row>
    <row r="114" spans="1:16">
      <c r="A114" s="100">
        <v>23</v>
      </c>
      <c r="B114" s="81">
        <f>B112+7</f>
        <v>43499</v>
      </c>
      <c r="C114" s="20">
        <f>D112+G112-H112</f>
        <v>7643.0033815114721</v>
      </c>
      <c r="D114" s="17">
        <f>C114+(C114*0.03)</f>
        <v>7872.2934829568167</v>
      </c>
      <c r="E114" s="17">
        <f>C114/2500</f>
        <v>3.0572013526045887</v>
      </c>
      <c r="F114" s="28">
        <f>(D114-C114)/E114</f>
        <v>75.000000000000142</v>
      </c>
      <c r="G114" s="18"/>
      <c r="H114" s="18"/>
      <c r="I114" s="19">
        <f>E114*50/C114</f>
        <v>1.9999999999999997E-2</v>
      </c>
      <c r="J114" s="87"/>
    </row>
    <row r="115" spans="1:16">
      <c r="A115" s="101"/>
      <c r="B115" s="81">
        <f>B114+7</f>
        <v>43506</v>
      </c>
      <c r="C115" s="20">
        <f>D114+G114-H114</f>
        <v>7872.2934829568167</v>
      </c>
      <c r="D115" s="17">
        <f>C115+(C115*0.03)</f>
        <v>8108.4622874455208</v>
      </c>
      <c r="E115" s="17">
        <f>C115/2500</f>
        <v>3.1489173931827268</v>
      </c>
      <c r="F115" s="28">
        <f>(D115-C115)/E115</f>
        <v>74.999999999999886</v>
      </c>
      <c r="G115" s="18"/>
      <c r="H115" s="18"/>
      <c r="I115" s="19">
        <f>E115*50/C115</f>
        <v>0.02</v>
      </c>
      <c r="J115" s="87"/>
    </row>
    <row r="116" spans="1:16">
      <c r="A116" s="101"/>
      <c r="B116" s="81">
        <f>B115+7</f>
        <v>43513</v>
      </c>
      <c r="C116" s="20">
        <f>D115+G115-H115</f>
        <v>8108.4622874455208</v>
      </c>
      <c r="D116" s="17">
        <f>C116+(C116*0.03)</f>
        <v>8351.7161560688855</v>
      </c>
      <c r="E116" s="17">
        <f>C116/2500</f>
        <v>3.2433849149782081</v>
      </c>
      <c r="F116" s="28">
        <f>(D116-C116)/E116</f>
        <v>74.99999999999973</v>
      </c>
      <c r="G116" s="18"/>
      <c r="H116" s="18"/>
      <c r="I116" s="19">
        <f>E116*50/C116</f>
        <v>0.02</v>
      </c>
      <c r="J116" s="87"/>
    </row>
    <row r="117" spans="1:16" ht="13.5" thickBot="1">
      <c r="A117" s="102"/>
      <c r="B117" s="81">
        <f>B116+7</f>
        <v>43520</v>
      </c>
      <c r="C117" s="20">
        <f>D116+G116-H116</f>
        <v>8351.7161560688855</v>
      </c>
      <c r="D117" s="17">
        <f>C117+(C117*0.03)</f>
        <v>8602.2676407509516</v>
      </c>
      <c r="E117" s="17">
        <f>C117/2500</f>
        <v>3.3406864624275543</v>
      </c>
      <c r="F117" s="28">
        <f>(D117-C117)/E117</f>
        <v>74.999999999999858</v>
      </c>
      <c r="G117" s="80"/>
      <c r="H117" s="80"/>
      <c r="I117" s="19">
        <f>E117*50/C117</f>
        <v>0.02</v>
      </c>
      <c r="J117" s="87"/>
      <c r="K117" s="107"/>
      <c r="L117" s="108"/>
      <c r="M117" s="108"/>
      <c r="N117" s="108"/>
      <c r="O117" s="108"/>
      <c r="P117" s="108"/>
    </row>
    <row r="118" spans="1:16" ht="13" thickBot="1">
      <c r="A118" s="78"/>
      <c r="B118" s="13"/>
      <c r="C118" s="22"/>
      <c r="D118" s="23"/>
      <c r="E118" s="23"/>
      <c r="F118" s="27"/>
      <c r="G118" s="23"/>
      <c r="H118" s="10"/>
      <c r="I118" s="24"/>
      <c r="J118" s="88"/>
    </row>
    <row r="119" spans="1:16">
      <c r="A119" s="100">
        <v>24</v>
      </c>
      <c r="B119" s="81">
        <f>B117+7</f>
        <v>43527</v>
      </c>
      <c r="C119" s="20">
        <f>D117+G117-H117</f>
        <v>8602.2676407509516</v>
      </c>
      <c r="D119" s="17">
        <f>C119+(C119*0.03)</f>
        <v>8860.3356699734795</v>
      </c>
      <c r="E119" s="17">
        <f>C119/2500</f>
        <v>3.4409070563003805</v>
      </c>
      <c r="F119" s="28">
        <f>(D119-C119)/E119</f>
        <v>74.999999999999815</v>
      </c>
      <c r="G119" s="18"/>
      <c r="H119" s="18"/>
      <c r="I119" s="19">
        <f>E119*50/C119</f>
        <v>1.9999999999999997E-2</v>
      </c>
      <c r="J119" s="87"/>
    </row>
    <row r="120" spans="1:16">
      <c r="A120" s="101"/>
      <c r="B120" s="81">
        <f>B119+7</f>
        <v>43534</v>
      </c>
      <c r="C120" s="20">
        <f>D119+G119-H119</f>
        <v>8860.3356699734795</v>
      </c>
      <c r="D120" s="17">
        <f>C120+(C120*0.03)</f>
        <v>9126.1457400726831</v>
      </c>
      <c r="E120" s="17">
        <f>C120/2500</f>
        <v>3.5441342679893917</v>
      </c>
      <c r="F120" s="28">
        <f>(D120-C120)/E120</f>
        <v>74.999999999999773</v>
      </c>
      <c r="G120" s="18"/>
      <c r="H120" s="18"/>
      <c r="I120" s="19">
        <f>E120*50/C120</f>
        <v>1.9999999999999997E-2</v>
      </c>
      <c r="J120" s="87"/>
    </row>
    <row r="121" spans="1:16">
      <c r="A121" s="101"/>
      <c r="B121" s="81">
        <f>B120+7</f>
        <v>43541</v>
      </c>
      <c r="C121" s="20">
        <f>D120+G120-H120</f>
        <v>9126.1457400726831</v>
      </c>
      <c r="D121" s="17">
        <f>C121+(C121*0.03)</f>
        <v>9399.9301122748639</v>
      </c>
      <c r="E121" s="17">
        <f>C121/2500</f>
        <v>3.6504582960290732</v>
      </c>
      <c r="F121" s="28">
        <f>(D121-C121)/E121</f>
        <v>75.000000000000071</v>
      </c>
      <c r="G121" s="18"/>
      <c r="H121" s="18"/>
      <c r="I121" s="19">
        <f>E121*50/C121</f>
        <v>0.02</v>
      </c>
      <c r="J121" s="87"/>
    </row>
    <row r="122" spans="1:16" ht="13.5" thickBot="1">
      <c r="A122" s="102"/>
      <c r="B122" s="81">
        <f>B121+7</f>
        <v>43548</v>
      </c>
      <c r="C122" s="20">
        <f>D121+G121-H121</f>
        <v>9399.9301122748639</v>
      </c>
      <c r="D122" s="17">
        <f>C122+(C122*0.03)</f>
        <v>9681.9280156431105</v>
      </c>
      <c r="E122" s="17">
        <f>C122/2500</f>
        <v>3.7599720449099454</v>
      </c>
      <c r="F122" s="28">
        <f>(D122-C122)/E122</f>
        <v>75.000000000000185</v>
      </c>
      <c r="G122" s="80"/>
      <c r="H122" s="80">
        <f>(D122-C109)*0.35</f>
        <v>1011.9264763980245</v>
      </c>
      <c r="I122" s="19">
        <f>E122*50/C122</f>
        <v>0.02</v>
      </c>
      <c r="J122" s="87"/>
      <c r="K122" s="103" t="s">
        <v>46</v>
      </c>
      <c r="L122" s="104"/>
      <c r="M122" s="104"/>
      <c r="N122" s="104"/>
      <c r="O122" s="104"/>
      <c r="P122" s="104"/>
    </row>
    <row r="123" spans="1:16" ht="13" thickBot="1">
      <c r="A123" s="78"/>
      <c r="B123" s="13"/>
      <c r="C123" s="22"/>
      <c r="D123" s="23"/>
      <c r="E123" s="23"/>
      <c r="F123" s="27"/>
      <c r="G123" s="23"/>
      <c r="H123" s="10"/>
      <c r="I123" s="24"/>
      <c r="J123" s="88"/>
    </row>
    <row r="124" spans="1:16">
      <c r="A124" s="100">
        <v>25</v>
      </c>
      <c r="B124" s="81">
        <f>B122+7</f>
        <v>43555</v>
      </c>
      <c r="C124" s="20">
        <f>D122+G122-H122</f>
        <v>8670.001539245086</v>
      </c>
      <c r="D124" s="17">
        <f>C124+(C124*0.03)</f>
        <v>8930.1015854224388</v>
      </c>
      <c r="E124" s="17">
        <f>C124/2500</f>
        <v>3.4680006156980343</v>
      </c>
      <c r="F124" s="28">
        <f>(D124-C124)/E124</f>
        <v>75.000000000000085</v>
      </c>
      <c r="G124" s="17"/>
      <c r="H124" s="18"/>
      <c r="I124" s="19">
        <f>E124*50/C124</f>
        <v>1.9999999999999997E-2</v>
      </c>
      <c r="J124" s="87"/>
    </row>
    <row r="125" spans="1:16">
      <c r="A125" s="101"/>
      <c r="B125" s="81">
        <f>B124+7</f>
        <v>43562</v>
      </c>
      <c r="C125" s="20">
        <f>D124+G124-H124</f>
        <v>8930.1015854224388</v>
      </c>
      <c r="D125" s="17">
        <f>C125+(C125*0.03)</f>
        <v>9198.004632985112</v>
      </c>
      <c r="E125" s="17">
        <f>C125/2500</f>
        <v>3.5720406341689754</v>
      </c>
      <c r="F125" s="28">
        <f>(D125-C125)/E125</f>
        <v>75.000000000000028</v>
      </c>
      <c r="G125" s="17"/>
      <c r="H125" s="18"/>
      <c r="I125" s="19">
        <f>E125*50/C125</f>
        <v>0.02</v>
      </c>
      <c r="J125" s="87"/>
      <c r="K125" s="31"/>
      <c r="L125" s="31"/>
    </row>
    <row r="126" spans="1:16">
      <c r="A126" s="101"/>
      <c r="B126" s="81">
        <f>B125+7</f>
        <v>43569</v>
      </c>
      <c r="C126" s="20">
        <f>D125+G125-H125</f>
        <v>9198.004632985112</v>
      </c>
      <c r="D126" s="17">
        <f>C126+(C126*0.03)</f>
        <v>9473.9447719746659</v>
      </c>
      <c r="E126" s="17">
        <f>C126/2500</f>
        <v>3.6792018531940447</v>
      </c>
      <c r="F126" s="28">
        <f>(D126-C126)/E126</f>
        <v>75.000000000000128</v>
      </c>
      <c r="G126" s="17"/>
      <c r="H126" s="18"/>
      <c r="I126" s="19">
        <f>E126*50/C126</f>
        <v>0.02</v>
      </c>
      <c r="J126" s="87"/>
      <c r="K126" s="31"/>
      <c r="L126" s="31"/>
    </row>
    <row r="127" spans="1:16" ht="13.5" thickBot="1">
      <c r="A127" s="102"/>
      <c r="B127" s="81">
        <f>B126+7</f>
        <v>43576</v>
      </c>
      <c r="C127" s="20">
        <f>D126+G126-H126</f>
        <v>9473.9447719746659</v>
      </c>
      <c r="D127" s="17">
        <f>C127+(C127*0.03)</f>
        <v>9758.1631151339061</v>
      </c>
      <c r="E127" s="17">
        <f>C127/2500</f>
        <v>3.7895779087898664</v>
      </c>
      <c r="F127" s="28">
        <f>(D127-C127)/E127</f>
        <v>75.000000000000071</v>
      </c>
      <c r="G127" s="80"/>
      <c r="H127" s="80"/>
      <c r="I127" s="19">
        <f>E127*50/C127</f>
        <v>0.02</v>
      </c>
      <c r="J127" s="87"/>
      <c r="K127" s="107"/>
      <c r="L127" s="108"/>
      <c r="M127" s="108"/>
      <c r="N127" s="108"/>
      <c r="O127" s="108"/>
      <c r="P127" s="108"/>
    </row>
    <row r="128" spans="1:16" ht="13" thickBot="1">
      <c r="A128" s="78"/>
      <c r="B128" s="13"/>
      <c r="C128" s="22"/>
      <c r="D128" s="23"/>
      <c r="E128" s="23"/>
      <c r="F128" s="27"/>
      <c r="G128" s="23"/>
      <c r="H128" s="10"/>
      <c r="I128" s="24"/>
      <c r="J128" s="88"/>
    </row>
    <row r="129" spans="1:16">
      <c r="A129" s="100">
        <v>26</v>
      </c>
      <c r="B129" s="81">
        <f>B127+7</f>
        <v>43583</v>
      </c>
      <c r="C129" s="20">
        <f>D127+G127-H127</f>
        <v>9758.1631151339061</v>
      </c>
      <c r="D129" s="17">
        <f>C129+(C129*0.03)</f>
        <v>10050.908008587923</v>
      </c>
      <c r="E129" s="17">
        <f>C129/2500</f>
        <v>3.9032652460535626</v>
      </c>
      <c r="F129" s="28">
        <f>(D129-C129)/E129</f>
        <v>74.999999999999972</v>
      </c>
      <c r="G129" s="18"/>
      <c r="H129" s="18"/>
      <c r="I129" s="19">
        <f>E129*50/C129</f>
        <v>0.02</v>
      </c>
      <c r="J129" s="87"/>
    </row>
    <row r="130" spans="1:16">
      <c r="A130" s="101"/>
      <c r="B130" s="81">
        <f>B129+7</f>
        <v>43590</v>
      </c>
      <c r="C130" s="20">
        <f>D129+G129-H129</f>
        <v>10050.908008587923</v>
      </c>
      <c r="D130" s="17">
        <f>C130+(C130*0.03)</f>
        <v>10352.435248845561</v>
      </c>
      <c r="E130" s="17">
        <f>C130/2500</f>
        <v>4.0203632034351688</v>
      </c>
      <c r="F130" s="28">
        <f>(D130-C130)/E130</f>
        <v>74.999999999999943</v>
      </c>
      <c r="G130" s="18"/>
      <c r="H130" s="18"/>
      <c r="I130" s="19">
        <f>E130*50/C130</f>
        <v>1.9999999999999997E-2</v>
      </c>
      <c r="J130" s="87"/>
    </row>
    <row r="131" spans="1:16">
      <c r="A131" s="101"/>
      <c r="B131" s="81">
        <f>B130+7</f>
        <v>43597</v>
      </c>
      <c r="C131" s="20">
        <f>D130+G130-H130</f>
        <v>10352.435248845561</v>
      </c>
      <c r="D131" s="17">
        <f>C131+(C131*0.03)</f>
        <v>10663.008306310927</v>
      </c>
      <c r="E131" s="17">
        <f>C131/2500</f>
        <v>4.1409740995382238</v>
      </c>
      <c r="F131" s="28">
        <f>(D131-C131)/E131</f>
        <v>74.999999999999858</v>
      </c>
      <c r="G131" s="18"/>
      <c r="H131" s="18"/>
      <c r="I131" s="19">
        <f>E131*50/C131</f>
        <v>1.9999999999999997E-2</v>
      </c>
      <c r="J131" s="87"/>
    </row>
    <row r="132" spans="1:16" ht="13.5" thickBot="1">
      <c r="A132" s="102"/>
      <c r="B132" s="81">
        <f>B131+7</f>
        <v>43604</v>
      </c>
      <c r="C132" s="20">
        <f>D131+G131-H131</f>
        <v>10663.008306310927</v>
      </c>
      <c r="D132" s="17">
        <f>C132+(C132*0.03)</f>
        <v>10982.898555500255</v>
      </c>
      <c r="E132" s="17">
        <f>C132/2500</f>
        <v>4.2652033225243704</v>
      </c>
      <c r="F132" s="28">
        <f>(D132-C132)/E132</f>
        <v>74.999999999999986</v>
      </c>
      <c r="G132" s="80"/>
      <c r="H132" s="80"/>
      <c r="I132" s="19">
        <f>E132*50/C132</f>
        <v>1.9999999999999997E-2</v>
      </c>
      <c r="J132" s="87"/>
      <c r="K132" s="107"/>
      <c r="L132" s="108"/>
      <c r="M132" s="108"/>
      <c r="N132" s="108"/>
      <c r="O132" s="108"/>
      <c r="P132" s="108"/>
    </row>
    <row r="133" spans="1:16" ht="13" thickBot="1">
      <c r="A133" s="78"/>
      <c r="B133" s="13"/>
      <c r="C133" s="22"/>
      <c r="D133" s="23"/>
      <c r="E133" s="23"/>
      <c r="F133" s="27"/>
      <c r="G133" s="23"/>
      <c r="H133" s="10"/>
      <c r="I133" s="24"/>
      <c r="J133" s="88"/>
    </row>
    <row r="134" spans="1:16">
      <c r="A134" s="100">
        <v>27</v>
      </c>
      <c r="B134" s="81">
        <f>B132+7</f>
        <v>43611</v>
      </c>
      <c r="C134" s="20">
        <f>D132+G132-H132</f>
        <v>10982.898555500255</v>
      </c>
      <c r="D134" s="17">
        <f>C134+(C134*0.03)</f>
        <v>11312.385512165261</v>
      </c>
      <c r="E134" s="17">
        <f>C134/2500</f>
        <v>4.3931594222001022</v>
      </c>
      <c r="F134" s="28">
        <f>(D134-C134)/E134</f>
        <v>74.999999999999801</v>
      </c>
      <c r="G134" s="18"/>
      <c r="H134" s="18"/>
      <c r="I134" s="19">
        <f>E134*50/C134</f>
        <v>2.0000000000000004E-2</v>
      </c>
      <c r="J134" s="87"/>
    </row>
    <row r="135" spans="1:16">
      <c r="A135" s="101"/>
      <c r="B135" s="81">
        <f>B134+7</f>
        <v>43618</v>
      </c>
      <c r="C135" s="20">
        <f>D134+G134-H134</f>
        <v>11312.385512165261</v>
      </c>
      <c r="D135" s="17">
        <f>C135+(C135*0.03)</f>
        <v>11651.757077530219</v>
      </c>
      <c r="E135" s="17">
        <f>C135/2500</f>
        <v>4.5249542048661047</v>
      </c>
      <c r="F135" s="28">
        <f>(D135-C135)/E135</f>
        <v>75</v>
      </c>
      <c r="G135" s="18"/>
      <c r="H135" s="18"/>
      <c r="I135" s="19">
        <f>E135*50/C135</f>
        <v>0.02</v>
      </c>
      <c r="J135" s="87"/>
    </row>
    <row r="136" spans="1:16">
      <c r="A136" s="101"/>
      <c r="B136" s="81">
        <f>B135+7</f>
        <v>43625</v>
      </c>
      <c r="C136" s="20">
        <f>D135+G135-H135</f>
        <v>11651.757077530219</v>
      </c>
      <c r="D136" s="17">
        <f>C136+(C136*0.03)</f>
        <v>12001.309789856126</v>
      </c>
      <c r="E136" s="17">
        <f>C136/2500</f>
        <v>4.6607028310120873</v>
      </c>
      <c r="F136" s="28">
        <f>(D136-C136)/E136</f>
        <v>75.000000000000128</v>
      </c>
      <c r="G136" s="18"/>
      <c r="H136" s="18"/>
      <c r="I136" s="19">
        <f>E136*50/C136</f>
        <v>1.9999999999999997E-2</v>
      </c>
      <c r="J136" s="87"/>
    </row>
    <row r="137" spans="1:16" ht="13.5" thickBot="1">
      <c r="A137" s="102"/>
      <c r="B137" s="81">
        <f>B136+7</f>
        <v>43632</v>
      </c>
      <c r="C137" s="20">
        <f>D136+G136-H136</f>
        <v>12001.309789856126</v>
      </c>
      <c r="D137" s="17">
        <f>C137+(C137*0.03)</f>
        <v>12361.34908355181</v>
      </c>
      <c r="E137" s="17">
        <f>C137/2500</f>
        <v>4.8005239159424509</v>
      </c>
      <c r="F137" s="28">
        <f>(D137-C137)/E137</f>
        <v>74.999999999999872</v>
      </c>
      <c r="G137" s="80"/>
      <c r="H137" s="80">
        <f>(D137-C124)*0.35</f>
        <v>1291.9716405073532</v>
      </c>
      <c r="I137" s="19">
        <f>E137*50/C137</f>
        <v>0.02</v>
      </c>
      <c r="J137" s="87"/>
      <c r="K137" s="103" t="s">
        <v>47</v>
      </c>
      <c r="L137" s="104"/>
      <c r="M137" s="104"/>
      <c r="N137" s="104"/>
      <c r="O137" s="104"/>
      <c r="P137" s="104"/>
    </row>
    <row r="138" spans="1:16" ht="13" thickBot="1">
      <c r="A138" s="78"/>
      <c r="B138" s="13"/>
      <c r="C138" s="22"/>
      <c r="D138" s="23"/>
      <c r="E138" s="23"/>
      <c r="F138" s="27"/>
      <c r="G138" s="23"/>
      <c r="H138" s="10"/>
      <c r="I138" s="24"/>
      <c r="J138" s="91"/>
    </row>
    <row r="139" spans="1:16">
      <c r="A139" s="100">
        <v>28</v>
      </c>
      <c r="B139" s="81">
        <f>B137+7</f>
        <v>43639</v>
      </c>
      <c r="C139" s="20">
        <f>D137+G137-H137</f>
        <v>11069.377443044457</v>
      </c>
      <c r="D139" s="17">
        <f>C139+(C139*0.03)</f>
        <v>11401.458766335791</v>
      </c>
      <c r="E139" s="17">
        <f>C139/2500</f>
        <v>4.4277509772177828</v>
      </c>
      <c r="F139" s="28">
        <f>(D139-C139)/E139</f>
        <v>74.999999999999915</v>
      </c>
      <c r="G139" s="18"/>
      <c r="H139" s="18"/>
      <c r="I139" s="19">
        <f>E139*50/C139</f>
        <v>1.9999999999999997E-2</v>
      </c>
      <c r="J139" s="87"/>
    </row>
    <row r="140" spans="1:16">
      <c r="A140" s="101"/>
      <c r="B140" s="81">
        <f>B139+7</f>
        <v>43646</v>
      </c>
      <c r="C140" s="20">
        <f>D139+G139-H139</f>
        <v>11401.458766335791</v>
      </c>
      <c r="D140" s="17">
        <f>C140+(C140*0.03)</f>
        <v>11743.502529325864</v>
      </c>
      <c r="E140" s="17">
        <f>C140/2500</f>
        <v>4.5605835065343161</v>
      </c>
      <c r="F140" s="28">
        <f>(D140-C140)/E140</f>
        <v>74.999999999999943</v>
      </c>
      <c r="G140" s="18"/>
      <c r="H140" s="18"/>
      <c r="I140" s="19">
        <f>E140*50/C140</f>
        <v>0.02</v>
      </c>
      <c r="J140" s="87"/>
    </row>
    <row r="141" spans="1:16">
      <c r="A141" s="101"/>
      <c r="B141" s="81">
        <f>B140+7</f>
        <v>43653</v>
      </c>
      <c r="C141" s="20">
        <f>D140+G140-H140</f>
        <v>11743.502529325864</v>
      </c>
      <c r="D141" s="17">
        <f>C141+(C141*0.03)</f>
        <v>12095.80760520564</v>
      </c>
      <c r="E141" s="17">
        <f>C141/2500</f>
        <v>4.6974010117303457</v>
      </c>
      <c r="F141" s="28">
        <f>(D141-C141)/E141</f>
        <v>75.000000000000071</v>
      </c>
      <c r="G141" s="18"/>
      <c r="H141" s="18"/>
      <c r="I141" s="19">
        <f>E141*50/C141</f>
        <v>0.02</v>
      </c>
      <c r="J141" s="87"/>
    </row>
    <row r="142" spans="1:16" ht="13.5" thickBot="1">
      <c r="A142" s="102"/>
      <c r="B142" s="81">
        <f>B141+7</f>
        <v>43660</v>
      </c>
      <c r="C142" s="20">
        <f>D141+G141-H141</f>
        <v>12095.80760520564</v>
      </c>
      <c r="D142" s="17">
        <f>C142+(C142*0.03)</f>
        <v>12458.68183336181</v>
      </c>
      <c r="E142" s="17">
        <f>C142/2500</f>
        <v>4.8383230420822558</v>
      </c>
      <c r="F142" s="28">
        <f>(D142-C142)/E142</f>
        <v>75.000000000000156</v>
      </c>
      <c r="G142" s="80"/>
      <c r="H142" s="80"/>
      <c r="I142" s="19">
        <f>E142*50/C142</f>
        <v>0.02</v>
      </c>
      <c r="J142" s="87"/>
      <c r="N142" s="86"/>
      <c r="O142" s="86"/>
      <c r="P142" s="86"/>
    </row>
    <row r="143" spans="1:16" ht="13" thickBot="1">
      <c r="A143" s="78"/>
      <c r="B143" s="13"/>
      <c r="C143" s="22"/>
      <c r="D143" s="23"/>
      <c r="E143" s="23"/>
      <c r="F143" s="27"/>
      <c r="G143" s="23"/>
      <c r="H143" s="10"/>
      <c r="I143" s="24"/>
      <c r="J143" s="88"/>
    </row>
    <row r="144" spans="1:16">
      <c r="A144" s="100">
        <v>29</v>
      </c>
      <c r="B144" s="81">
        <f>B142+7</f>
        <v>43667</v>
      </c>
      <c r="C144" s="20">
        <f>D142+G142-H142</f>
        <v>12458.68183336181</v>
      </c>
      <c r="D144" s="17">
        <f>C144+(C144*0.03)</f>
        <v>12832.442288362665</v>
      </c>
      <c r="E144" s="17">
        <f>C144/2500</f>
        <v>4.9834727333447244</v>
      </c>
      <c r="F144" s="28">
        <f>(D144-C144)/E144</f>
        <v>75.000000000000043</v>
      </c>
      <c r="G144" s="18"/>
      <c r="H144" s="18"/>
      <c r="I144" s="19">
        <f>E144*50/C144</f>
        <v>0.02</v>
      </c>
      <c r="J144" s="87"/>
    </row>
    <row r="145" spans="1:16">
      <c r="A145" s="101"/>
      <c r="B145" s="81">
        <f>B144+7</f>
        <v>43674</v>
      </c>
      <c r="C145" s="20">
        <f>D144+G144-H144</f>
        <v>12832.442288362665</v>
      </c>
      <c r="D145" s="17">
        <f>C145+(C145*0.03)</f>
        <v>13217.415557013544</v>
      </c>
      <c r="E145" s="17">
        <f>C145/2500</f>
        <v>5.1329769153450657</v>
      </c>
      <c r="F145" s="28">
        <f>(D145-C145)/E145</f>
        <v>74.999999999999943</v>
      </c>
      <c r="G145" s="18"/>
      <c r="H145" s="18"/>
      <c r="I145" s="19">
        <f>E145*50/C145</f>
        <v>0.02</v>
      </c>
      <c r="J145" s="87"/>
    </row>
    <row r="146" spans="1:16">
      <c r="A146" s="101"/>
      <c r="B146" s="81">
        <f>B145+7</f>
        <v>43681</v>
      </c>
      <c r="C146" s="20">
        <f>D145+G145-H145</f>
        <v>13217.415557013544</v>
      </c>
      <c r="D146" s="17">
        <f>C146+(C146*0.03)</f>
        <v>13613.938023723951</v>
      </c>
      <c r="E146" s="17">
        <f>C146/2500</f>
        <v>5.2869662228054182</v>
      </c>
      <c r="F146" s="28">
        <f>(D146-C146)/E146</f>
        <v>75.000000000000057</v>
      </c>
      <c r="G146" s="18"/>
      <c r="H146" s="18"/>
      <c r="I146" s="19">
        <f>E146*50/C146</f>
        <v>0.02</v>
      </c>
      <c r="J146" s="87"/>
    </row>
    <row r="147" spans="1:16" ht="13.5" thickBot="1">
      <c r="A147" s="102"/>
      <c r="B147" s="81">
        <f>B146+7</f>
        <v>43688</v>
      </c>
      <c r="C147" s="20">
        <f>D146+G146-H146</f>
        <v>13613.938023723951</v>
      </c>
      <c r="D147" s="17">
        <f>C147+(C147*0.03)</f>
        <v>14022.356164435671</v>
      </c>
      <c r="E147" s="17">
        <f>C147/2500</f>
        <v>5.4455752094895802</v>
      </c>
      <c r="F147" s="28">
        <f>(D147-C147)/E147</f>
        <v>75.000000000000156</v>
      </c>
      <c r="G147" s="80"/>
      <c r="H147" s="80"/>
      <c r="I147" s="19">
        <f>E147*50/C147</f>
        <v>1.9999999999999997E-2</v>
      </c>
      <c r="J147" s="87"/>
      <c r="K147" s="107"/>
      <c r="L147" s="108"/>
      <c r="M147" s="108"/>
      <c r="N147" s="108"/>
      <c r="O147" s="108"/>
      <c r="P147" s="108"/>
    </row>
    <row r="148" spans="1:16" ht="13" thickBot="1">
      <c r="A148" s="78"/>
      <c r="B148" s="13"/>
      <c r="C148" s="22"/>
      <c r="D148" s="23"/>
      <c r="E148" s="23"/>
      <c r="F148" s="27"/>
      <c r="G148" s="23"/>
      <c r="H148" s="10"/>
      <c r="I148" s="24"/>
      <c r="J148" s="88"/>
    </row>
    <row r="149" spans="1:16">
      <c r="A149" s="100">
        <v>30</v>
      </c>
      <c r="B149" s="81">
        <f>B147+7</f>
        <v>43695</v>
      </c>
      <c r="C149" s="20">
        <f>D147+G147-H147</f>
        <v>14022.356164435671</v>
      </c>
      <c r="D149" s="17">
        <f>C149+(C149*0.03)</f>
        <v>14443.02684936874</v>
      </c>
      <c r="E149" s="17">
        <f>C149/2500</f>
        <v>5.6089424657742679</v>
      </c>
      <c r="F149" s="28">
        <f>(D149-C149)/E149</f>
        <v>74.999999999999886</v>
      </c>
      <c r="G149" s="18"/>
      <c r="H149" s="18"/>
      <c r="I149" s="19">
        <f>E149*50/C149</f>
        <v>1.9999999999999997E-2</v>
      </c>
      <c r="J149" s="87"/>
    </row>
    <row r="150" spans="1:16">
      <c r="A150" s="101"/>
      <c r="B150" s="81">
        <f>B149+7</f>
        <v>43702</v>
      </c>
      <c r="C150" s="20">
        <f>D149+G149-H149</f>
        <v>14443.02684936874</v>
      </c>
      <c r="D150" s="17">
        <f>C150+(C150*0.03)</f>
        <v>14876.317654849801</v>
      </c>
      <c r="E150" s="17">
        <f>C150/2500</f>
        <v>5.7772107397474963</v>
      </c>
      <c r="F150" s="28">
        <f>(D150-C150)/E150</f>
        <v>74.999999999999858</v>
      </c>
      <c r="G150" s="18"/>
      <c r="H150" s="18"/>
      <c r="I150" s="19">
        <f>E150*50/C150</f>
        <v>0.02</v>
      </c>
      <c r="J150" s="87"/>
    </row>
    <row r="151" spans="1:16">
      <c r="A151" s="101"/>
      <c r="B151" s="81">
        <f>B150+7</f>
        <v>43709</v>
      </c>
      <c r="C151" s="20">
        <f>D150+G150-H150</f>
        <v>14876.317654849801</v>
      </c>
      <c r="D151" s="17">
        <f>C151+(C151*0.03)</f>
        <v>15322.607184495295</v>
      </c>
      <c r="E151" s="17">
        <f>C151/2500</f>
        <v>5.9505270619399209</v>
      </c>
      <c r="F151" s="28">
        <f>(D151-C151)/E151</f>
        <v>74.999999999999915</v>
      </c>
      <c r="G151" s="18"/>
      <c r="H151" s="18"/>
      <c r="I151" s="19">
        <f>E151*50/C151</f>
        <v>0.02</v>
      </c>
      <c r="J151" s="87"/>
    </row>
    <row r="152" spans="1:16" ht="13.5" thickBot="1">
      <c r="A152" s="102"/>
      <c r="B152" s="81">
        <f>B151+7</f>
        <v>43716</v>
      </c>
      <c r="C152" s="20">
        <f>D151+G151-H151</f>
        <v>15322.607184495295</v>
      </c>
      <c r="D152" s="17">
        <f>C152+(C152*0.03)</f>
        <v>15782.285400030154</v>
      </c>
      <c r="E152" s="17">
        <f>C152/2500</f>
        <v>6.1290428737981175</v>
      </c>
      <c r="F152" s="28">
        <f>(D152-C152)/E152</f>
        <v>75.000000000000057</v>
      </c>
      <c r="G152" s="80"/>
      <c r="H152" s="80">
        <f>(D152-C139)*0.35</f>
        <v>1649.5177849449938</v>
      </c>
      <c r="I152" s="19">
        <f>E152*50/C152</f>
        <v>0.02</v>
      </c>
      <c r="J152" s="87"/>
      <c r="K152" s="103" t="s">
        <v>46</v>
      </c>
      <c r="L152" s="104"/>
      <c r="M152" s="104"/>
      <c r="N152" s="104"/>
      <c r="O152" s="104"/>
      <c r="P152" s="104"/>
    </row>
    <row r="153" spans="1:16" ht="13" thickBot="1">
      <c r="A153" s="78"/>
      <c r="B153" s="13"/>
      <c r="C153" s="22"/>
      <c r="D153" s="23"/>
      <c r="E153" s="23"/>
      <c r="F153" s="27"/>
      <c r="G153" s="23"/>
      <c r="H153" s="10"/>
      <c r="I153" s="24"/>
      <c r="J153" s="88"/>
    </row>
    <row r="154" spans="1:16">
      <c r="A154" s="100">
        <v>31</v>
      </c>
      <c r="B154" s="81">
        <f>B152+7</f>
        <v>43723</v>
      </c>
      <c r="C154" s="20">
        <f>D152+G152-H152</f>
        <v>14132.76761508516</v>
      </c>
      <c r="D154" s="17">
        <f>C154+(C154*0.03)</f>
        <v>14556.750643537714</v>
      </c>
      <c r="E154" s="17">
        <f>C154/2500</f>
        <v>5.653107046034064</v>
      </c>
      <c r="F154" s="28">
        <f>(D154-C154)/E154</f>
        <v>74.999999999999901</v>
      </c>
      <c r="G154" s="17"/>
      <c r="H154" s="79"/>
      <c r="I154" s="19">
        <f>E154*50/C154</f>
        <v>0.02</v>
      </c>
      <c r="J154" s="87"/>
    </row>
    <row r="155" spans="1:16">
      <c r="A155" s="101"/>
      <c r="B155" s="81">
        <f>B154+7</f>
        <v>43730</v>
      </c>
      <c r="C155" s="20">
        <f>D154+G154-H154</f>
        <v>14556.750643537714</v>
      </c>
      <c r="D155" s="17">
        <f>C155+(C155*0.03)</f>
        <v>14993.453162843845</v>
      </c>
      <c r="E155" s="17">
        <f>C155/2500</f>
        <v>5.8227002574150859</v>
      </c>
      <c r="F155" s="28">
        <f>(D155-C155)/E155</f>
        <v>74.999999999999901</v>
      </c>
      <c r="G155" s="17"/>
      <c r="H155" s="79"/>
      <c r="I155" s="19">
        <f>E155*50/C155</f>
        <v>0.02</v>
      </c>
      <c r="J155" s="87"/>
    </row>
    <row r="156" spans="1:16">
      <c r="A156" s="101"/>
      <c r="B156" s="81">
        <f>B155+7</f>
        <v>43737</v>
      </c>
      <c r="C156" s="20">
        <f>D155+G155-H155</f>
        <v>14993.453162843845</v>
      </c>
      <c r="D156" s="17">
        <f>C156+(C156*0.03)</f>
        <v>15443.256757729161</v>
      </c>
      <c r="E156" s="17">
        <f>C156/2500</f>
        <v>5.9973812651375384</v>
      </c>
      <c r="F156" s="28">
        <f>(D156-C156)/E156</f>
        <v>75.000000000000057</v>
      </c>
      <c r="G156" s="17"/>
      <c r="H156" s="79"/>
      <c r="I156" s="19">
        <f>E156*50/C156</f>
        <v>0.02</v>
      </c>
      <c r="J156" s="87"/>
    </row>
    <row r="157" spans="1:16" ht="13.5" thickBot="1">
      <c r="A157" s="102"/>
      <c r="B157" s="81">
        <f>B156+7</f>
        <v>43744</v>
      </c>
      <c r="C157" s="20">
        <f>D156+G156-H156</f>
        <v>15443.256757729161</v>
      </c>
      <c r="D157" s="17">
        <f>C157+(C157*0.03)</f>
        <v>15906.554460461037</v>
      </c>
      <c r="E157" s="17">
        <f>C157/2500</f>
        <v>6.1773027030916641</v>
      </c>
      <c r="F157" s="28">
        <f>(D157-C157)/E157</f>
        <v>75.000000000000142</v>
      </c>
      <c r="G157" s="80"/>
      <c r="H157" s="80"/>
      <c r="I157" s="19">
        <f>E157*50/C157</f>
        <v>1.9999999999999997E-2</v>
      </c>
      <c r="J157" s="87"/>
      <c r="K157" s="107"/>
      <c r="L157" s="108"/>
      <c r="M157" s="108"/>
      <c r="N157" s="108"/>
      <c r="O157" s="108"/>
      <c r="P157" s="108"/>
    </row>
    <row r="158" spans="1:16" ht="13" thickBot="1">
      <c r="A158" s="78"/>
      <c r="B158" s="13"/>
      <c r="C158" s="22"/>
      <c r="D158" s="23"/>
      <c r="E158" s="23"/>
      <c r="F158" s="27"/>
      <c r="G158" s="23"/>
      <c r="H158" s="10"/>
      <c r="I158" s="24"/>
      <c r="J158" s="88"/>
    </row>
    <row r="159" spans="1:16">
      <c r="A159" s="100">
        <v>32</v>
      </c>
      <c r="B159" s="81">
        <f>B157+7</f>
        <v>43751</v>
      </c>
      <c r="C159" s="20">
        <f>D157+G157-H157</f>
        <v>15906.554460461037</v>
      </c>
      <c r="D159" s="17">
        <f>C159+(C159*0.03)</f>
        <v>16383.751094274869</v>
      </c>
      <c r="E159" s="17">
        <f>C159/2500</f>
        <v>6.362621784184415</v>
      </c>
      <c r="F159" s="28">
        <f>(D159-C159)/E159</f>
        <v>75.000000000000099</v>
      </c>
      <c r="G159" s="18"/>
      <c r="H159" s="18"/>
      <c r="I159" s="19">
        <f>E159*50/C159</f>
        <v>0.02</v>
      </c>
      <c r="J159" s="87"/>
    </row>
    <row r="160" spans="1:16">
      <c r="A160" s="101"/>
      <c r="B160" s="81">
        <f>B159+7</f>
        <v>43758</v>
      </c>
      <c r="C160" s="20">
        <f>D159+G159-H159</f>
        <v>16383.751094274869</v>
      </c>
      <c r="D160" s="17">
        <f>C160+(C160*0.03)</f>
        <v>16875.263627103115</v>
      </c>
      <c r="E160" s="17">
        <f>C160/2500</f>
        <v>6.5535004377099471</v>
      </c>
      <c r="F160" s="28">
        <f>(D160-C160)/E160</f>
        <v>75.000000000000085</v>
      </c>
      <c r="G160" s="18"/>
      <c r="H160" s="18"/>
      <c r="I160" s="19">
        <f>E160*50/C160</f>
        <v>0.02</v>
      </c>
      <c r="J160" s="87"/>
    </row>
    <row r="161" spans="1:16">
      <c r="A161" s="101"/>
      <c r="B161" s="81">
        <f>B160+7</f>
        <v>43765</v>
      </c>
      <c r="C161" s="20">
        <f>D160+G160-H160</f>
        <v>16875.263627103115</v>
      </c>
      <c r="D161" s="17">
        <f>C161+(C161*0.03)</f>
        <v>17381.52153591621</v>
      </c>
      <c r="E161" s="17">
        <f>C161/2500</f>
        <v>6.7501054508412457</v>
      </c>
      <c r="F161" s="28">
        <f>(D161-C161)/E161</f>
        <v>75.000000000000256</v>
      </c>
      <c r="G161" s="18"/>
      <c r="H161" s="18"/>
      <c r="I161" s="19">
        <f>E161*50/C161</f>
        <v>0.02</v>
      </c>
      <c r="J161" s="87"/>
    </row>
    <row r="162" spans="1:16" ht="13.5" thickBot="1">
      <c r="A162" s="102"/>
      <c r="B162" s="81">
        <f>B161+7</f>
        <v>43772</v>
      </c>
      <c r="C162" s="20">
        <f>D161+G161-H161</f>
        <v>17381.52153591621</v>
      </c>
      <c r="D162" s="17">
        <f>C162+(C162*0.03)</f>
        <v>17902.967181993696</v>
      </c>
      <c r="E162" s="17">
        <f>C162/2500</f>
        <v>6.9526086143664845</v>
      </c>
      <c r="F162" s="28">
        <f>(D162-C162)/E162</f>
        <v>74.999999999999872</v>
      </c>
      <c r="G162" s="80"/>
      <c r="H162" s="80"/>
      <c r="I162" s="19">
        <f>E162*50/C162</f>
        <v>2.0000000000000004E-2</v>
      </c>
      <c r="J162" s="87"/>
      <c r="K162" s="107"/>
      <c r="L162" s="108"/>
      <c r="M162" s="108"/>
      <c r="N162" s="108"/>
      <c r="O162" s="108"/>
      <c r="P162" s="108"/>
    </row>
    <row r="163" spans="1:16" ht="13" thickBot="1">
      <c r="A163" s="78"/>
      <c r="B163" s="13"/>
      <c r="C163" s="22"/>
      <c r="D163" s="23"/>
      <c r="E163" s="23"/>
      <c r="F163" s="27"/>
      <c r="G163" s="23"/>
      <c r="H163" s="10"/>
      <c r="I163" s="24"/>
      <c r="J163" s="88"/>
    </row>
    <row r="164" spans="1:16">
      <c r="A164" s="100">
        <v>33</v>
      </c>
      <c r="B164" s="81">
        <f>B162+7</f>
        <v>43779</v>
      </c>
      <c r="C164" s="20">
        <f>D162+G162-H162</f>
        <v>17902.967181993696</v>
      </c>
      <c r="D164" s="17">
        <f>C164+(C164*0.03)</f>
        <v>18440.056197453505</v>
      </c>
      <c r="E164" s="17">
        <f>C164/2500</f>
        <v>7.1611868727974786</v>
      </c>
      <c r="F164" s="28">
        <f>(D164-C164)/E164</f>
        <v>74.999999999999758</v>
      </c>
      <c r="G164" s="18"/>
      <c r="H164" s="18"/>
      <c r="I164" s="19">
        <f>E164*50/C164</f>
        <v>0.02</v>
      </c>
      <c r="J164" s="87"/>
    </row>
    <row r="165" spans="1:16">
      <c r="A165" s="101"/>
      <c r="B165" s="81">
        <f>B164+7</f>
        <v>43786</v>
      </c>
      <c r="C165" s="20">
        <f>D164+G164-H164</f>
        <v>18440.056197453505</v>
      </c>
      <c r="D165" s="17">
        <f>C165+(C165*0.03)</f>
        <v>18993.257883377111</v>
      </c>
      <c r="E165" s="17">
        <f>C165/2500</f>
        <v>7.376022478981402</v>
      </c>
      <c r="F165" s="28">
        <f>(D165-C165)/E165</f>
        <v>75.000000000000171</v>
      </c>
      <c r="G165" s="18"/>
      <c r="H165" s="18"/>
      <c r="I165" s="19">
        <f>E165*50/C165</f>
        <v>0.02</v>
      </c>
      <c r="J165" s="87"/>
      <c r="K165" s="31"/>
      <c r="L165" s="31"/>
    </row>
    <row r="166" spans="1:16">
      <c r="A166" s="101"/>
      <c r="B166" s="81">
        <f>B165+7</f>
        <v>43793</v>
      </c>
      <c r="C166" s="20">
        <f>D165+G165-H165</f>
        <v>18993.257883377111</v>
      </c>
      <c r="D166" s="17">
        <f>C166+(C166*0.03)</f>
        <v>19563.055619878425</v>
      </c>
      <c r="E166" s="17">
        <f>C166/2500</f>
        <v>7.5973031533508442</v>
      </c>
      <c r="F166" s="28">
        <f>(D166-C166)/E166</f>
        <v>75.000000000000085</v>
      </c>
      <c r="G166" s="18"/>
      <c r="H166" s="18"/>
      <c r="I166" s="19">
        <f>E166*50/C166</f>
        <v>0.02</v>
      </c>
      <c r="J166" s="87"/>
      <c r="K166" s="31"/>
      <c r="L166" s="31"/>
    </row>
    <row r="167" spans="1:16" ht="13.5" thickBot="1">
      <c r="A167" s="102"/>
      <c r="B167" s="81">
        <f>B166+7</f>
        <v>43800</v>
      </c>
      <c r="C167" s="20">
        <f>D166+G166-H166</f>
        <v>19563.055619878425</v>
      </c>
      <c r="D167" s="17">
        <f>C167+(C167*0.03)</f>
        <v>20149.947288474777</v>
      </c>
      <c r="E167" s="17">
        <f>C167/2500</f>
        <v>7.8252222479513698</v>
      </c>
      <c r="F167" s="28">
        <f>(D167-C167)/E167</f>
        <v>74.999999999999943</v>
      </c>
      <c r="G167" s="80"/>
      <c r="H167" s="80">
        <f>(D167-C154)*0.35</f>
        <v>2106.0128856863657</v>
      </c>
      <c r="I167" s="19">
        <f>E167*50/C167</f>
        <v>1.9999999999999997E-2</v>
      </c>
      <c r="J167" s="87"/>
      <c r="K167" s="103" t="s">
        <v>46</v>
      </c>
      <c r="L167" s="104"/>
      <c r="M167" s="104"/>
      <c r="N167" s="104"/>
      <c r="O167" s="104"/>
      <c r="P167" s="104"/>
    </row>
    <row r="168" spans="1:16" ht="13" thickBot="1">
      <c r="A168" s="78"/>
      <c r="B168" s="13"/>
      <c r="C168" s="22"/>
      <c r="D168" s="23"/>
      <c r="E168" s="23"/>
      <c r="F168" s="27"/>
      <c r="G168" s="23"/>
      <c r="H168" s="10"/>
      <c r="I168" s="24"/>
      <c r="J168" s="88"/>
    </row>
    <row r="169" spans="1:16">
      <c r="A169" s="100">
        <v>34</v>
      </c>
      <c r="B169" s="81">
        <f>B167+7</f>
        <v>43807</v>
      </c>
      <c r="C169" s="20">
        <f>D167+G167-H167</f>
        <v>18043.934402788411</v>
      </c>
      <c r="D169" s="17">
        <f>C169+(C169*0.03)</f>
        <v>18585.252434872062</v>
      </c>
      <c r="E169" s="17">
        <f>C169/2500</f>
        <v>7.2175737611153643</v>
      </c>
      <c r="F169" s="28">
        <f>(D169-C169)/E169</f>
        <v>74.999999999999801</v>
      </c>
      <c r="G169" s="18"/>
      <c r="H169" s="18"/>
      <c r="I169" s="19">
        <f>E169*50/C169</f>
        <v>0.02</v>
      </c>
      <c r="J169" s="87"/>
    </row>
    <row r="170" spans="1:16">
      <c r="A170" s="101"/>
      <c r="B170" s="81">
        <f>B169+7</f>
        <v>43814</v>
      </c>
      <c r="C170" s="20">
        <f>D169+G169-H169</f>
        <v>18585.252434872062</v>
      </c>
      <c r="D170" s="17">
        <f>C170+(C170*0.03)</f>
        <v>19142.810007918222</v>
      </c>
      <c r="E170" s="17">
        <f>C170/2500</f>
        <v>7.4341009739488246</v>
      </c>
      <c r="F170" s="28">
        <f>(D170-C170)/E170</f>
        <v>74.999999999999829</v>
      </c>
      <c r="G170" s="18"/>
      <c r="H170" s="18"/>
      <c r="I170" s="19">
        <f>E170*50/C170</f>
        <v>0.02</v>
      </c>
      <c r="J170" s="87"/>
    </row>
    <row r="171" spans="1:16">
      <c r="A171" s="101"/>
      <c r="B171" s="81">
        <f>B170+7</f>
        <v>43821</v>
      </c>
      <c r="C171" s="20">
        <f>D170+G170-H170</f>
        <v>19142.810007918222</v>
      </c>
      <c r="D171" s="17">
        <f>C171+(C171*0.03)</f>
        <v>19717.094308155771</v>
      </c>
      <c r="E171" s="17">
        <f>C171/2500</f>
        <v>7.6571240031672891</v>
      </c>
      <c r="F171" s="28">
        <f>(D171-C171)/E171</f>
        <v>75.000000000000227</v>
      </c>
      <c r="G171" s="18"/>
      <c r="H171" s="18"/>
      <c r="I171" s="19">
        <f>E171*50/C171</f>
        <v>0.02</v>
      </c>
      <c r="J171" s="87"/>
    </row>
    <row r="172" spans="1:16" ht="13.5" thickBot="1">
      <c r="A172" s="102"/>
      <c r="B172" s="81">
        <f>B171+7</f>
        <v>43828</v>
      </c>
      <c r="C172" s="20">
        <f>D171+G171-H171</f>
        <v>19717.094308155771</v>
      </c>
      <c r="D172" s="17">
        <f>C172+(C172*0.03)</f>
        <v>20308.607137400442</v>
      </c>
      <c r="E172" s="17">
        <f>C172/2500</f>
        <v>7.8868377232623086</v>
      </c>
      <c r="F172" s="28">
        <f>(D172-C172)/E172</f>
        <v>74.999999999999801</v>
      </c>
      <c r="G172" s="80"/>
      <c r="H172" s="80"/>
      <c r="I172" s="19">
        <f>E172*50/C172</f>
        <v>0.02</v>
      </c>
      <c r="J172" s="87"/>
      <c r="K172" s="107"/>
      <c r="L172" s="108"/>
      <c r="M172" s="108"/>
      <c r="N172" s="108"/>
      <c r="O172" s="108"/>
      <c r="P172" s="108"/>
    </row>
    <row r="173" spans="1:16" ht="13" thickBot="1">
      <c r="A173" s="78"/>
      <c r="B173" s="13"/>
      <c r="C173" s="22"/>
      <c r="D173" s="23"/>
      <c r="E173" s="23"/>
      <c r="F173" s="27"/>
      <c r="G173" s="23"/>
      <c r="H173" s="10"/>
      <c r="I173" s="24"/>
      <c r="J173" s="88"/>
    </row>
    <row r="174" spans="1:16">
      <c r="A174" s="100">
        <v>35</v>
      </c>
      <c r="B174" s="81">
        <f>B172+7</f>
        <v>43835</v>
      </c>
      <c r="C174" s="20">
        <f>D172+G172-H172</f>
        <v>20308.607137400442</v>
      </c>
      <c r="D174" s="17">
        <f>C174+(C174*0.03)</f>
        <v>20917.865351522454</v>
      </c>
      <c r="E174" s="17">
        <f>C174/2500</f>
        <v>8.1234428549601763</v>
      </c>
      <c r="F174" s="28">
        <f>(D174-C174)/E174</f>
        <v>74.999999999999829</v>
      </c>
      <c r="G174" s="18"/>
      <c r="H174" s="18"/>
      <c r="I174" s="19">
        <f>E174*50/C174</f>
        <v>1.9999999999999997E-2</v>
      </c>
      <c r="J174" s="87"/>
    </row>
    <row r="175" spans="1:16">
      <c r="A175" s="101"/>
      <c r="B175" s="81">
        <f>B174+7</f>
        <v>43842</v>
      </c>
      <c r="C175" s="20">
        <f>D174+G174-H174</f>
        <v>20917.865351522454</v>
      </c>
      <c r="D175" s="17">
        <f>C175+(C175*0.03)</f>
        <v>21545.401312068127</v>
      </c>
      <c r="E175" s="17">
        <f>C175/2500</f>
        <v>8.3671461406089822</v>
      </c>
      <c r="F175" s="28">
        <f>(D175-C175)/E175</f>
        <v>74.999999999999858</v>
      </c>
      <c r="G175" s="18"/>
      <c r="H175" s="18"/>
      <c r="I175" s="19">
        <f>E175*50/C175</f>
        <v>2.0000000000000004E-2</v>
      </c>
      <c r="J175" s="87"/>
    </row>
    <row r="176" spans="1:16">
      <c r="A176" s="101"/>
      <c r="B176" s="81">
        <f>B175+7</f>
        <v>43849</v>
      </c>
      <c r="C176" s="20">
        <f>D175+G175-H175</f>
        <v>21545.401312068127</v>
      </c>
      <c r="D176" s="17">
        <f>C176+(C176*0.03)</f>
        <v>22191.763351430171</v>
      </c>
      <c r="E176" s="17">
        <f>C176/2500</f>
        <v>8.6181605248272515</v>
      </c>
      <c r="F176" s="28">
        <f>(D176-C176)/E176</f>
        <v>75.000000000000014</v>
      </c>
      <c r="G176" s="18"/>
      <c r="H176" s="18"/>
      <c r="I176" s="19">
        <f>E176*50/C176</f>
        <v>0.02</v>
      </c>
      <c r="J176" s="87"/>
    </row>
    <row r="177" spans="1:16" ht="13.5" thickBot="1">
      <c r="A177" s="102"/>
      <c r="B177" s="81">
        <f>B176+7</f>
        <v>43856</v>
      </c>
      <c r="C177" s="20">
        <f>D176+G176-H176</f>
        <v>22191.763351430171</v>
      </c>
      <c r="D177" s="17">
        <f>C177+(C177*0.03)</f>
        <v>22857.516251973077</v>
      </c>
      <c r="E177" s="17">
        <f>C177/2500</f>
        <v>8.8767053405720677</v>
      </c>
      <c r="F177" s="28">
        <f>(D177-C177)/E177</f>
        <v>75.000000000000099</v>
      </c>
      <c r="G177" s="80"/>
      <c r="H177" s="80">
        <f>(D177-C169)*0.35</f>
        <v>1684.753647214633</v>
      </c>
      <c r="I177" s="19">
        <f>E177*50/C177</f>
        <v>1.9999999999999997E-2</v>
      </c>
      <c r="J177" s="87"/>
      <c r="K177" s="103" t="s">
        <v>46</v>
      </c>
      <c r="L177" s="104"/>
      <c r="M177" s="104"/>
      <c r="N177" s="104"/>
      <c r="O177" s="104"/>
      <c r="P177" s="104"/>
    </row>
    <row r="178" spans="1:16" ht="13" thickBot="1">
      <c r="A178" s="78"/>
      <c r="B178" s="13"/>
      <c r="C178" s="22"/>
      <c r="D178" s="23"/>
      <c r="E178" s="23"/>
      <c r="F178" s="27"/>
      <c r="G178" s="23"/>
      <c r="H178" s="10"/>
      <c r="I178" s="24"/>
      <c r="J178" s="88"/>
    </row>
  </sheetData>
  <mergeCells count="70">
    <mergeCell ref="A149:A152"/>
    <mergeCell ref="K152:P152"/>
    <mergeCell ref="A169:A172"/>
    <mergeCell ref="K172:P172"/>
    <mergeCell ref="A174:A177"/>
    <mergeCell ref="K177:P177"/>
    <mergeCell ref="A154:A157"/>
    <mergeCell ref="K157:P157"/>
    <mergeCell ref="A159:A162"/>
    <mergeCell ref="K162:P162"/>
    <mergeCell ref="A164:A167"/>
    <mergeCell ref="K167:P167"/>
    <mergeCell ref="A134:A137"/>
    <mergeCell ref="K137:P137"/>
    <mergeCell ref="A139:A142"/>
    <mergeCell ref="A144:A147"/>
    <mergeCell ref="K147:P147"/>
    <mergeCell ref="A119:A122"/>
    <mergeCell ref="K122:P122"/>
    <mergeCell ref="A124:A127"/>
    <mergeCell ref="K127:P127"/>
    <mergeCell ref="A129:A132"/>
    <mergeCell ref="K132:P132"/>
    <mergeCell ref="A104:A107"/>
    <mergeCell ref="K107:P107"/>
    <mergeCell ref="A109:A112"/>
    <mergeCell ref="K112:P112"/>
    <mergeCell ref="A114:A117"/>
    <mergeCell ref="K117:P117"/>
    <mergeCell ref="A89:A92"/>
    <mergeCell ref="K92:P92"/>
    <mergeCell ref="A94:A97"/>
    <mergeCell ref="K97:P97"/>
    <mergeCell ref="A99:A102"/>
    <mergeCell ref="K102:P102"/>
    <mergeCell ref="A74:A77"/>
    <mergeCell ref="K77:P77"/>
    <mergeCell ref="A79:A82"/>
    <mergeCell ref="K82:P82"/>
    <mergeCell ref="A84:A87"/>
    <mergeCell ref="K87:P87"/>
    <mergeCell ref="A59:A62"/>
    <mergeCell ref="K62:P62"/>
    <mergeCell ref="A64:A67"/>
    <mergeCell ref="K67:P67"/>
    <mergeCell ref="A69:A72"/>
    <mergeCell ref="K72:P72"/>
    <mergeCell ref="A44:A47"/>
    <mergeCell ref="K47:P47"/>
    <mergeCell ref="A49:A52"/>
    <mergeCell ref="K52:P52"/>
    <mergeCell ref="A54:A57"/>
    <mergeCell ref="K57:P57"/>
    <mergeCell ref="A29:A32"/>
    <mergeCell ref="K32:P32"/>
    <mergeCell ref="A34:A37"/>
    <mergeCell ref="K37:P37"/>
    <mergeCell ref="A39:A42"/>
    <mergeCell ref="K42:P42"/>
    <mergeCell ref="A14:A17"/>
    <mergeCell ref="K17:P17"/>
    <mergeCell ref="A19:A22"/>
    <mergeCell ref="K22:P22"/>
    <mergeCell ref="A24:A27"/>
    <mergeCell ref="K27:P27"/>
    <mergeCell ref="B1:I1"/>
    <mergeCell ref="A4:A7"/>
    <mergeCell ref="K7:P7"/>
    <mergeCell ref="A9:A12"/>
    <mergeCell ref="K12:P12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N234"/>
  <sheetViews>
    <sheetView topLeftCell="A120" workbookViewId="0">
      <selection activeCell="B124" sqref="B124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7.453125" bestFit="1" customWidth="1"/>
    <col min="10" max="10" width="5.1796875" bestFit="1" customWidth="1"/>
    <col min="11" max="11" width="7.453125" bestFit="1" customWidth="1"/>
    <col min="12" max="12" width="11" customWidth="1"/>
    <col min="13" max="13" width="39.54296875" customWidth="1"/>
    <col min="14" max="14" width="20.26953125" bestFit="1" customWidth="1"/>
  </cols>
  <sheetData>
    <row r="1" spans="1:13" ht="15" thickBot="1">
      <c r="A1" s="110" t="s">
        <v>50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2"/>
    </row>
    <row r="2" spans="1:13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  <c r="I2" s="40" t="s">
        <v>21</v>
      </c>
      <c r="J2" s="40" t="s">
        <v>21</v>
      </c>
      <c r="K2" s="42" t="s">
        <v>2</v>
      </c>
      <c r="L2" s="6" t="s">
        <v>7</v>
      </c>
    </row>
    <row r="3" spans="1:13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  <c r="I3" s="14" t="s">
        <v>22</v>
      </c>
      <c r="J3" s="14" t="s">
        <v>23</v>
      </c>
      <c r="K3" s="6" t="s">
        <v>24</v>
      </c>
      <c r="L3" s="6" t="s">
        <v>11</v>
      </c>
    </row>
    <row r="4" spans="1:13">
      <c r="A4" s="15">
        <v>42386</v>
      </c>
      <c r="B4" s="16">
        <v>300</v>
      </c>
      <c r="C4" s="17">
        <f>B4+(B4*0.55)</f>
        <v>465</v>
      </c>
      <c r="D4" s="17">
        <f>B4/2000</f>
        <v>0.15</v>
      </c>
      <c r="E4" s="34">
        <f>(C4-B4)/D4</f>
        <v>1100</v>
      </c>
      <c r="F4" s="18"/>
      <c r="G4" s="18"/>
      <c r="H4" s="19">
        <f>D4*50/B4</f>
        <v>2.5000000000000001E-2</v>
      </c>
      <c r="I4" s="43"/>
      <c r="J4" s="18"/>
      <c r="K4" s="43"/>
      <c r="L4" s="9"/>
    </row>
    <row r="5" spans="1:13">
      <c r="A5" s="15">
        <f>A4+7</f>
        <v>42393</v>
      </c>
      <c r="B5" s="20">
        <f>C4+F4-G4</f>
        <v>465</v>
      </c>
      <c r="C5" s="17">
        <f>B5+(B5*0.51)</f>
        <v>702.15</v>
      </c>
      <c r="D5" s="17">
        <f>B5/2000</f>
        <v>0.23250000000000001</v>
      </c>
      <c r="E5" s="34">
        <f>(C5-B5)/D5</f>
        <v>1019.9999999999999</v>
      </c>
      <c r="F5" s="18">
        <v>200</v>
      </c>
      <c r="G5" s="18"/>
      <c r="H5" s="19">
        <f>D5*50/B5</f>
        <v>2.5000000000000001E-2</v>
      </c>
      <c r="I5" s="43"/>
      <c r="J5" s="18"/>
      <c r="K5" s="43"/>
      <c r="L5" s="9"/>
    </row>
    <row r="6" spans="1:13">
      <c r="A6" s="15">
        <f>A5+7</f>
        <v>42400</v>
      </c>
      <c r="B6" s="20">
        <f>C5+F5-G5</f>
        <v>902.15</v>
      </c>
      <c r="C6" s="17">
        <f>B6+(B6*0.325)</f>
        <v>1195.3487500000001</v>
      </c>
      <c r="D6" s="17">
        <f>B6/2000</f>
        <v>0.451075</v>
      </c>
      <c r="E6" s="34">
        <f>(C6-B6)/D6</f>
        <v>650.00000000000034</v>
      </c>
      <c r="F6" s="18"/>
      <c r="G6" s="18"/>
      <c r="H6" s="19">
        <f>D6*50/B6</f>
        <v>2.5000000000000001E-2</v>
      </c>
      <c r="I6" s="43"/>
      <c r="J6" s="18"/>
      <c r="K6" s="43"/>
      <c r="L6" s="9"/>
    </row>
    <row r="7" spans="1:13" ht="13" thickBot="1">
      <c r="A7" s="15">
        <f>A6+7</f>
        <v>42407</v>
      </c>
      <c r="B7" s="20">
        <f>C6+F6-G6</f>
        <v>1195.3487500000001</v>
      </c>
      <c r="C7" s="17">
        <f>B7+(B7*0.25)</f>
        <v>1494.1859375000001</v>
      </c>
      <c r="D7" s="17">
        <f>B7/2000</f>
        <v>0.59767437500000009</v>
      </c>
      <c r="E7" s="34">
        <f>(C7-B7)/D7</f>
        <v>499.99999999999994</v>
      </c>
      <c r="F7" s="18"/>
      <c r="G7" s="21"/>
      <c r="H7" s="19">
        <f>D7*50/B7</f>
        <v>2.5000000000000001E-2</v>
      </c>
      <c r="I7" s="43"/>
      <c r="J7" s="18"/>
      <c r="K7" s="43"/>
      <c r="L7" s="9"/>
    </row>
    <row r="8" spans="1:13" ht="13.5" thickBot="1">
      <c r="A8" s="13"/>
      <c r="B8" s="22"/>
      <c r="C8" s="23"/>
      <c r="D8" s="23"/>
      <c r="E8" s="44">
        <v>3270</v>
      </c>
      <c r="F8" s="23"/>
      <c r="G8" s="10"/>
      <c r="H8" s="24"/>
      <c r="I8" s="45"/>
      <c r="J8" s="25"/>
      <c r="K8" s="45"/>
      <c r="L8" s="11"/>
    </row>
    <row r="9" spans="1:13" ht="14.5">
      <c r="A9" s="46">
        <f>A7+7</f>
        <v>42414</v>
      </c>
      <c r="B9" s="47">
        <f>C7-G7</f>
        <v>1494.1859375000001</v>
      </c>
      <c r="C9" s="48">
        <f>B9+(B9*-0.3)</f>
        <v>1045.93015625</v>
      </c>
      <c r="D9" s="48">
        <f>B9/2000</f>
        <v>0.74709296875000009</v>
      </c>
      <c r="E9" s="37">
        <f>(C9-B9)/D9</f>
        <v>-600.00000000000011</v>
      </c>
      <c r="F9" s="18"/>
      <c r="G9" s="18"/>
      <c r="H9" s="49">
        <f>D9*50/B9</f>
        <v>2.5000000000000001E-2</v>
      </c>
      <c r="I9" s="51"/>
      <c r="J9" s="52"/>
      <c r="K9" s="51"/>
      <c r="L9" s="53"/>
      <c r="M9" s="12" t="s">
        <v>1</v>
      </c>
    </row>
    <row r="10" spans="1:13" ht="14.5">
      <c r="A10" s="46">
        <f>A9+7</f>
        <v>42421</v>
      </c>
      <c r="B10" s="47">
        <f>C9+F9-G9</f>
        <v>1045.93015625</v>
      </c>
      <c r="C10" s="48">
        <f>B10+(B10*-0.3)</f>
        <v>732.15110937500003</v>
      </c>
      <c r="D10" s="48">
        <f>B10/2000</f>
        <v>0.52296507812500004</v>
      </c>
      <c r="E10" s="37">
        <f>(C10-B10)/D10</f>
        <v>-599.99999999999989</v>
      </c>
      <c r="F10" s="18"/>
      <c r="G10" s="18"/>
      <c r="H10" s="49">
        <f>D10*50/B10</f>
        <v>2.5000000000000001E-2</v>
      </c>
      <c r="I10" s="51"/>
      <c r="J10" s="52"/>
      <c r="K10" s="51"/>
      <c r="L10" s="53"/>
      <c r="M10" s="12" t="s">
        <v>1</v>
      </c>
    </row>
    <row r="11" spans="1:13" ht="14.5">
      <c r="A11" s="46">
        <f>A10+7</f>
        <v>42428</v>
      </c>
      <c r="B11" s="47">
        <f>C10+F10-G10</f>
        <v>732.15110937500003</v>
      </c>
      <c r="C11" s="48">
        <f>B11+(B11*-0.14)</f>
        <v>629.6499540625</v>
      </c>
      <c r="D11" s="48">
        <f>B11/2000</f>
        <v>0.36607555468750003</v>
      </c>
      <c r="E11" s="37">
        <f>(C11-B11)/D11</f>
        <v>-280.00000000000006</v>
      </c>
      <c r="F11" s="18">
        <v>470</v>
      </c>
      <c r="G11" s="18"/>
      <c r="H11" s="49">
        <f>D11*50/B11</f>
        <v>2.4999999999999998E-2</v>
      </c>
      <c r="I11" s="51"/>
      <c r="J11" s="52"/>
      <c r="K11" s="51"/>
      <c r="L11" s="53"/>
      <c r="M11" s="12" t="s">
        <v>1</v>
      </c>
    </row>
    <row r="12" spans="1:13" ht="13" thickBot="1">
      <c r="A12" s="15">
        <f>A11+7</f>
        <v>42435</v>
      </c>
      <c r="B12" s="20">
        <f>C11+F11-G11</f>
        <v>1099.6499540625</v>
      </c>
      <c r="C12" s="17">
        <f>B12+(B12*0.7)</f>
        <v>1869.4049219062499</v>
      </c>
      <c r="D12" s="17">
        <f>B12/2000</f>
        <v>0.54982497703125</v>
      </c>
      <c r="E12" s="34">
        <f>(C12-B12)/D12</f>
        <v>1399.9999999999998</v>
      </c>
      <c r="F12" s="18"/>
      <c r="G12" s="18"/>
      <c r="H12" s="19">
        <f>D12*50/B12</f>
        <v>2.4999999999999998E-2</v>
      </c>
      <c r="I12" s="43"/>
      <c r="J12" s="18"/>
      <c r="K12" s="43"/>
      <c r="L12" s="9"/>
    </row>
    <row r="13" spans="1:13" ht="13.5" thickBot="1">
      <c r="A13" s="13"/>
      <c r="B13" s="22"/>
      <c r="C13" s="23"/>
      <c r="D13" s="23"/>
      <c r="E13" s="44">
        <v>-80</v>
      </c>
      <c r="F13" s="23"/>
      <c r="G13" s="10"/>
      <c r="H13" s="24"/>
      <c r="I13" s="45"/>
      <c r="J13" s="25"/>
      <c r="K13" s="45"/>
      <c r="L13" s="11"/>
    </row>
    <row r="14" spans="1:13">
      <c r="A14" s="15">
        <f>A12+7</f>
        <v>42442</v>
      </c>
      <c r="B14" s="20">
        <f>C12+F12-G12</f>
        <v>1869.4049219062499</v>
      </c>
      <c r="C14" s="17">
        <f>B14+(B14*-0.015)</f>
        <v>1841.3638480776563</v>
      </c>
      <c r="D14" s="17">
        <f>B14/2000</f>
        <v>0.93470246095312493</v>
      </c>
      <c r="E14" s="28">
        <f>(C14-B14)/D14</f>
        <v>-29.999999999999901</v>
      </c>
      <c r="F14" s="18"/>
      <c r="G14" s="18"/>
      <c r="H14" s="19">
        <f>D14*50/B14</f>
        <v>2.4999999999999998E-2</v>
      </c>
      <c r="I14" s="43"/>
      <c r="J14" s="18"/>
      <c r="K14" s="43"/>
      <c r="L14" s="9"/>
    </row>
    <row r="15" spans="1:13" ht="13">
      <c r="A15" s="54">
        <f>A14+7</f>
        <v>42449</v>
      </c>
      <c r="B15" s="55">
        <f>C14+F14-G14</f>
        <v>1841.3638480776563</v>
      </c>
      <c r="C15" s="56">
        <f>B15+(B15*0.05)</f>
        <v>1933.4320404815392</v>
      </c>
      <c r="D15" s="56">
        <f>B15/2000</f>
        <v>0.92068192403882809</v>
      </c>
      <c r="E15" s="34">
        <f>(C15-B15)/D15</f>
        <v>100.0000000000001</v>
      </c>
      <c r="F15" s="18"/>
      <c r="G15" s="18"/>
      <c r="H15" s="57">
        <f>D15*50/B15</f>
        <v>2.4999999999999998E-2</v>
      </c>
      <c r="I15" s="43"/>
      <c r="J15" s="18"/>
      <c r="K15" s="43"/>
      <c r="L15" s="9"/>
      <c r="M15" s="58" t="s">
        <v>25</v>
      </c>
    </row>
    <row r="16" spans="1:13" ht="13">
      <c r="A16" s="54">
        <f>A15+7</f>
        <v>42456</v>
      </c>
      <c r="B16" s="55">
        <f>C15+F15-G15</f>
        <v>1933.4320404815392</v>
      </c>
      <c r="C16" s="56">
        <f>B16+(B16*0.459)</f>
        <v>2820.8773470625656</v>
      </c>
      <c r="D16" s="56">
        <f>B16/2000</f>
        <v>0.96671602024076964</v>
      </c>
      <c r="E16" s="34">
        <f>(C16-B16)/D16</f>
        <v>917.99999999999989</v>
      </c>
      <c r="F16" s="18"/>
      <c r="G16" s="18"/>
      <c r="H16" s="57">
        <f>D16*50/B16</f>
        <v>2.5000000000000001E-2</v>
      </c>
      <c r="I16" s="43"/>
      <c r="J16" s="18"/>
      <c r="K16" s="43"/>
      <c r="L16" s="9"/>
      <c r="M16" s="58" t="s">
        <v>25</v>
      </c>
    </row>
    <row r="17" spans="1:14" ht="13.5" thickBot="1">
      <c r="A17" s="54">
        <f>A16+7</f>
        <v>42463</v>
      </c>
      <c r="B17" s="55">
        <f>C16+F16-G16</f>
        <v>2820.8773470625656</v>
      </c>
      <c r="C17" s="56">
        <f>B17+(B17*0.3)</f>
        <v>3667.1405511813355</v>
      </c>
      <c r="D17" s="56">
        <f>B17/2000</f>
        <v>1.4104386735312828</v>
      </c>
      <c r="E17" s="34">
        <f>(C17-B17)/D17</f>
        <v>600.00000000000011</v>
      </c>
      <c r="F17" s="26"/>
      <c r="G17" s="18"/>
      <c r="H17" s="57">
        <f>D17*50/B17</f>
        <v>2.5000000000000001E-2</v>
      </c>
      <c r="I17" s="43"/>
      <c r="J17" s="18"/>
      <c r="K17" s="43"/>
      <c r="L17" s="9"/>
      <c r="M17" s="58" t="s">
        <v>25</v>
      </c>
    </row>
    <row r="18" spans="1:14" ht="13.5" thickBot="1">
      <c r="A18" s="13"/>
      <c r="B18" s="22"/>
      <c r="C18" s="23"/>
      <c r="D18" s="23"/>
      <c r="E18" s="44">
        <v>1588</v>
      </c>
      <c r="F18" s="23"/>
      <c r="G18" s="10"/>
      <c r="H18" s="24"/>
      <c r="I18" s="45"/>
      <c r="J18" s="25"/>
      <c r="K18" s="45"/>
      <c r="L18" s="11"/>
      <c r="M18" s="1"/>
    </row>
    <row r="19" spans="1:14" ht="14.5">
      <c r="A19" s="54">
        <f>A17+7</f>
        <v>42470</v>
      </c>
      <c r="B19" s="55">
        <f>C17+F17-G17</f>
        <v>3667.1405511813355</v>
      </c>
      <c r="C19" s="56">
        <f>B19+(B19*0.474)</f>
        <v>5405.3651724412885</v>
      </c>
      <c r="D19" s="56">
        <f>B19/2000</f>
        <v>1.8335702755906678</v>
      </c>
      <c r="E19" s="34">
        <f>(C19-B19)/D19</f>
        <v>948</v>
      </c>
      <c r="F19" s="18"/>
      <c r="G19" s="18"/>
      <c r="H19" s="57">
        <f>D19*50/B19</f>
        <v>2.5000000000000001E-2</v>
      </c>
      <c r="I19" s="43"/>
      <c r="J19" s="18"/>
      <c r="K19" s="43"/>
      <c r="L19" s="9"/>
      <c r="M19" s="58" t="s">
        <v>25</v>
      </c>
      <c r="N19" s="29" t="s">
        <v>18</v>
      </c>
    </row>
    <row r="20" spans="1:14" ht="13">
      <c r="A20" s="54">
        <f>A19+7</f>
        <v>42477</v>
      </c>
      <c r="B20" s="55">
        <f>C19+F19-G19</f>
        <v>5405.3651724412885</v>
      </c>
      <c r="C20" s="56">
        <f>B20+(B20*0.07)</f>
        <v>5783.7407345121783</v>
      </c>
      <c r="D20" s="56">
        <f>B20/4000</f>
        <v>1.3513412931103221</v>
      </c>
      <c r="E20" s="34">
        <f>(C20-B20)/D20</f>
        <v>279.99999999999972</v>
      </c>
      <c r="F20" s="26"/>
      <c r="G20" s="18"/>
      <c r="H20" s="57">
        <f>D20*50/B20</f>
        <v>1.2500000000000001E-2</v>
      </c>
      <c r="I20" s="43"/>
      <c r="J20" s="18"/>
      <c r="K20" s="43"/>
      <c r="L20" s="9"/>
      <c r="M20" s="58" t="s">
        <v>25</v>
      </c>
    </row>
    <row r="21" spans="1:14" ht="13">
      <c r="A21" s="54">
        <f>A20+7</f>
        <v>42484</v>
      </c>
      <c r="B21" s="55">
        <f>C20+F20-G20</f>
        <v>5783.7407345121783</v>
      </c>
      <c r="C21" s="56">
        <f>B21+(B21*-0.184)</f>
        <v>4719.5324393619376</v>
      </c>
      <c r="D21" s="56">
        <f>B21/4000</f>
        <v>1.4459351836280445</v>
      </c>
      <c r="E21" s="34">
        <f>(C21-B21)/D21</f>
        <v>-736</v>
      </c>
      <c r="F21" s="18"/>
      <c r="G21" s="18"/>
      <c r="H21" s="57">
        <f>D21*50/B21</f>
        <v>1.2499999999999999E-2</v>
      </c>
      <c r="I21" s="59">
        <v>0.1</v>
      </c>
      <c r="J21" s="60" t="s">
        <v>0</v>
      </c>
      <c r="K21" s="61">
        <v>-0.18</v>
      </c>
      <c r="L21" s="53"/>
      <c r="M21" s="58" t="s">
        <v>25</v>
      </c>
    </row>
    <row r="22" spans="1:14" ht="13" thickBot="1">
      <c r="A22" s="15">
        <f>A21+7</f>
        <v>42491</v>
      </c>
      <c r="B22" s="20">
        <f>C21+F21-G21</f>
        <v>4719.5324393619376</v>
      </c>
      <c r="C22" s="17">
        <f>B22+(B22*0.179)</f>
        <v>5564.3287460077245</v>
      </c>
      <c r="D22" s="17">
        <f>B22/4500</f>
        <v>1.0487849865248751</v>
      </c>
      <c r="E22" s="34">
        <f>(C22-B22)/D22</f>
        <v>805.5</v>
      </c>
      <c r="F22" s="26"/>
      <c r="G22" s="18"/>
      <c r="H22" s="19">
        <f>D22*50/B22</f>
        <v>1.1111111111111112E-2</v>
      </c>
      <c r="I22" s="59">
        <v>0.17</v>
      </c>
      <c r="J22" s="60" t="s">
        <v>32</v>
      </c>
      <c r="K22" s="59">
        <v>0.17</v>
      </c>
      <c r="L22" s="9"/>
      <c r="N22" s="2"/>
    </row>
    <row r="23" spans="1:14" ht="13.5" thickBot="1">
      <c r="A23" s="13"/>
      <c r="B23" s="22"/>
      <c r="C23" s="23"/>
      <c r="D23" s="23"/>
      <c r="E23" s="44">
        <v>1298</v>
      </c>
      <c r="F23" s="23"/>
      <c r="G23" s="10"/>
      <c r="H23" s="24"/>
      <c r="I23" s="45"/>
      <c r="J23" s="25"/>
      <c r="K23" s="45"/>
      <c r="L23" s="11"/>
    </row>
    <row r="24" spans="1:14">
      <c r="A24" s="15">
        <f>A22+7</f>
        <v>42498</v>
      </c>
      <c r="B24" s="20">
        <f>C22+F22-G22</f>
        <v>5564.3287460077245</v>
      </c>
      <c r="C24" s="17">
        <f>B24+(B24*-0.12975)</f>
        <v>4842.3570912132218</v>
      </c>
      <c r="D24" s="17">
        <f>B24/4500</f>
        <v>1.2365174991128276</v>
      </c>
      <c r="E24" s="37">
        <f>(C24-B24)/D24</f>
        <v>-583.87500000000034</v>
      </c>
      <c r="F24" s="18"/>
      <c r="G24" s="18"/>
      <c r="H24" s="19">
        <f>D24*50/B24</f>
        <v>1.1111111111111112E-2</v>
      </c>
      <c r="I24" s="61">
        <v>-0.12</v>
      </c>
      <c r="J24" s="50" t="s">
        <v>27</v>
      </c>
      <c r="K24" s="61">
        <v>-0.12</v>
      </c>
      <c r="L24" s="9"/>
    </row>
    <row r="25" spans="1:14">
      <c r="A25" s="15">
        <f>A24+7</f>
        <v>42505</v>
      </c>
      <c r="B25" s="20">
        <f>C24+F24-G24</f>
        <v>4842.3570912132218</v>
      </c>
      <c r="C25" s="17">
        <f>B25+(B25*0.014)</f>
        <v>4910.1500904902068</v>
      </c>
      <c r="D25" s="17">
        <f>B25/4500</f>
        <v>1.0760793536029383</v>
      </c>
      <c r="E25" s="34">
        <f>(C25-B25)/D25</f>
        <v>62.999999999999922</v>
      </c>
      <c r="F25" s="18"/>
      <c r="G25" s="21">
        <v>1500</v>
      </c>
      <c r="H25" s="19">
        <f>D25*50/B25</f>
        <v>1.1111111111111112E-2</v>
      </c>
      <c r="I25" s="59">
        <v>0.1</v>
      </c>
      <c r="J25" s="60" t="s">
        <v>28</v>
      </c>
      <c r="K25" s="59">
        <v>0.01</v>
      </c>
      <c r="L25" s="9"/>
    </row>
    <row r="26" spans="1:14" ht="13">
      <c r="A26" s="54">
        <f>A25+7</f>
        <v>42512</v>
      </c>
      <c r="B26" s="55">
        <f>C25+F25-G25</f>
        <v>3410.1500904902068</v>
      </c>
      <c r="C26" s="56">
        <f>B26+(B26*0.017)</f>
        <v>3468.1226420285402</v>
      </c>
      <c r="D26" s="56">
        <f>B26/4500</f>
        <v>0.75781113122004595</v>
      </c>
      <c r="E26" s="34">
        <f>(C26-B26)/D26</f>
        <v>76.499999999999829</v>
      </c>
      <c r="F26" s="18"/>
      <c r="G26" s="18"/>
      <c r="H26" s="57">
        <f>D26*50/B26</f>
        <v>1.1111111111111112E-2</v>
      </c>
      <c r="I26" s="59">
        <v>0.06</v>
      </c>
      <c r="J26" s="60" t="s">
        <v>28</v>
      </c>
      <c r="K26" s="59">
        <v>0.01</v>
      </c>
      <c r="L26" s="53"/>
      <c r="M26" s="58" t="s">
        <v>25</v>
      </c>
    </row>
    <row r="27" spans="1:14" ht="13" thickBot="1">
      <c r="A27" s="15">
        <f>A26+7</f>
        <v>42519</v>
      </c>
      <c r="B27" s="17">
        <f>C26+F26-G26</f>
        <v>3468.1226420285402</v>
      </c>
      <c r="C27" s="17">
        <f>B27+(B27*-0.193)</f>
        <v>2798.7749721170321</v>
      </c>
      <c r="D27" s="17">
        <f>B27/4500</f>
        <v>0.77069392045078666</v>
      </c>
      <c r="E27" s="37">
        <f>(C27-B27)/D27</f>
        <v>-868.49999999999989</v>
      </c>
      <c r="F27" s="26">
        <v>1500</v>
      </c>
      <c r="G27" s="18"/>
      <c r="H27" s="19">
        <f>D27*50/B27</f>
        <v>1.1111111111111112E-2</v>
      </c>
      <c r="I27" s="59">
        <v>0.06</v>
      </c>
      <c r="J27" s="60" t="s">
        <v>29</v>
      </c>
      <c r="K27" s="61">
        <v>-0.12</v>
      </c>
      <c r="L27" s="9"/>
    </row>
    <row r="28" spans="1:14" ht="13.5" thickBot="1">
      <c r="A28" s="13"/>
      <c r="B28" s="22"/>
      <c r="C28" s="23"/>
      <c r="D28" s="23"/>
      <c r="E28" s="44">
        <v>-1313</v>
      </c>
      <c r="F28" s="30"/>
      <c r="G28" s="10"/>
      <c r="H28" s="24"/>
      <c r="I28" s="45"/>
      <c r="J28" s="25"/>
      <c r="K28" s="45"/>
      <c r="L28" s="11"/>
    </row>
    <row r="29" spans="1:14">
      <c r="A29" s="15">
        <f>A27+7</f>
        <v>42526</v>
      </c>
      <c r="B29" s="20">
        <f>C27+F27-G27</f>
        <v>4298.7749721170321</v>
      </c>
      <c r="C29" s="17">
        <f>B29+(B29*-0.0986)</f>
        <v>3874.9157598662928</v>
      </c>
      <c r="D29" s="17">
        <f>B29/4500</f>
        <v>0.95528332713711828</v>
      </c>
      <c r="E29" s="37">
        <f>(C29-B29)/D29</f>
        <v>-443.7</v>
      </c>
      <c r="F29" s="18"/>
      <c r="G29" s="18"/>
      <c r="H29" s="19">
        <f>D29*50/B29</f>
        <v>1.1111111111111112E-2</v>
      </c>
      <c r="I29" s="61">
        <v>-0.09</v>
      </c>
      <c r="J29" s="50" t="s">
        <v>27</v>
      </c>
      <c r="K29" s="61">
        <v>-0.09</v>
      </c>
      <c r="L29" s="9"/>
    </row>
    <row r="30" spans="1:14" ht="13">
      <c r="A30" s="15">
        <f>A29+7</f>
        <v>42533</v>
      </c>
      <c r="B30" s="20">
        <f>C29+F29-G29</f>
        <v>3874.9157598662928</v>
      </c>
      <c r="C30" s="17">
        <f>B30+(B30*-0.05)</f>
        <v>3681.1699718729783</v>
      </c>
      <c r="D30" s="38">
        <f>B30/15000</f>
        <v>0.2583277173244195</v>
      </c>
      <c r="E30" s="37">
        <f>(C30-B30)/D30</f>
        <v>-749.99999999999943</v>
      </c>
      <c r="F30" s="18"/>
      <c r="G30" s="18"/>
      <c r="H30" s="19">
        <f>D30*50/B30</f>
        <v>3.3333333333333331E-3</v>
      </c>
      <c r="I30" s="43"/>
      <c r="J30" s="18"/>
      <c r="K30" s="43"/>
      <c r="L30" s="9"/>
      <c r="M30" s="39" t="s">
        <v>19</v>
      </c>
    </row>
    <row r="31" spans="1:14" ht="13">
      <c r="A31" s="15">
        <f>A30+7</f>
        <v>42540</v>
      </c>
      <c r="B31" s="20">
        <f>C30+F30-G30</f>
        <v>3681.1699718729783</v>
      </c>
      <c r="C31" s="17">
        <f>B31+(B31*0.1)</f>
        <v>4049.2869690602761</v>
      </c>
      <c r="D31" s="38">
        <f>B31/15000</f>
        <v>0.24541133145819854</v>
      </c>
      <c r="E31" s="34">
        <f>(C31-B31)/D31</f>
        <v>1499.9999999999998</v>
      </c>
      <c r="F31" s="26"/>
      <c r="G31" s="18"/>
      <c r="H31" s="19">
        <f>D31*50/B31</f>
        <v>3.3333333333333335E-3</v>
      </c>
      <c r="I31" s="43"/>
      <c r="J31" s="18"/>
      <c r="K31" s="43"/>
      <c r="L31" s="9"/>
      <c r="M31" s="39" t="s">
        <v>19</v>
      </c>
    </row>
    <row r="32" spans="1:14" ht="13.5" thickBot="1">
      <c r="A32" s="15">
        <f>A31+7</f>
        <v>42547</v>
      </c>
      <c r="B32" s="20">
        <f>C31+F31-G31</f>
        <v>4049.2869690602761</v>
      </c>
      <c r="C32" s="17">
        <f>B32+(B32*-0.117)</f>
        <v>3575.5203936802236</v>
      </c>
      <c r="D32" s="17">
        <f>B32/10000</f>
        <v>0.40492869690602762</v>
      </c>
      <c r="E32" s="37">
        <f>(C32-B32)/D32</f>
        <v>-1170.0000000000005</v>
      </c>
      <c r="F32" s="26"/>
      <c r="G32" s="21">
        <v>2000</v>
      </c>
      <c r="H32" s="19">
        <f>D32*50/B32</f>
        <v>5.0000000000000001E-3</v>
      </c>
      <c r="I32" s="43"/>
      <c r="J32" s="18"/>
      <c r="K32" s="43"/>
      <c r="L32" s="9"/>
      <c r="M32" s="36" t="s">
        <v>20</v>
      </c>
    </row>
    <row r="33" spans="1:14" ht="13.5" thickBot="1">
      <c r="A33" s="13"/>
      <c r="B33" s="22"/>
      <c r="C33" s="23"/>
      <c r="D33" s="23"/>
      <c r="E33" s="44">
        <v>-864</v>
      </c>
      <c r="F33" s="30"/>
      <c r="G33" s="10"/>
      <c r="H33" s="24"/>
      <c r="I33" s="45"/>
      <c r="J33" s="25"/>
      <c r="K33" s="45"/>
      <c r="L33" s="11"/>
    </row>
    <row r="34" spans="1:14" s="1" customFormat="1">
      <c r="A34" s="15">
        <f>A32+7</f>
        <v>42554</v>
      </c>
      <c r="B34" s="20">
        <f>C32+F32-G32</f>
        <v>1575.5203936802236</v>
      </c>
      <c r="C34" s="17">
        <f>B34+(B34*-0.047)</f>
        <v>1501.4709351772531</v>
      </c>
      <c r="D34" s="17">
        <f>B34/10000</f>
        <v>0.15755203936802237</v>
      </c>
      <c r="E34" s="37">
        <f>(C34-B34)/D34</f>
        <v>-470.00000000000017</v>
      </c>
      <c r="F34" s="18">
        <v>615</v>
      </c>
      <c r="G34" s="21">
        <v>200</v>
      </c>
      <c r="H34" s="19">
        <f>D34*50/B34</f>
        <v>5.0000000000000001E-3</v>
      </c>
      <c r="I34" s="43"/>
      <c r="J34" s="18"/>
      <c r="K34" s="43"/>
      <c r="L34" s="9"/>
      <c r="M34" s="62" t="s">
        <v>30</v>
      </c>
    </row>
    <row r="35" spans="1:14" s="1" customFormat="1" ht="13">
      <c r="A35" s="15">
        <f>A34+7</f>
        <v>42561</v>
      </c>
      <c r="B35" s="20">
        <f>C34+F34-G34</f>
        <v>1916.4709351772531</v>
      </c>
      <c r="C35" s="17">
        <f>B35+(B35*0.226)</f>
        <v>2349.5933665273124</v>
      </c>
      <c r="D35" s="17">
        <f>B35/10000</f>
        <v>0.1916470935177253</v>
      </c>
      <c r="E35" s="34">
        <f>(C35-B35)/D35</f>
        <v>2260.0000000000005</v>
      </c>
      <c r="F35" s="18">
        <v>1350</v>
      </c>
      <c r="G35" s="18"/>
      <c r="H35" s="19">
        <f>D35*50/B35</f>
        <v>5.0000000000000001E-3</v>
      </c>
      <c r="I35" s="43"/>
      <c r="J35" s="18"/>
      <c r="K35" s="43"/>
      <c r="L35" s="9"/>
      <c r="M35" s="36" t="s">
        <v>20</v>
      </c>
    </row>
    <row r="36" spans="1:14" s="1" customFormat="1">
      <c r="A36" s="15">
        <f>A35+7</f>
        <v>42568</v>
      </c>
      <c r="B36" s="20">
        <f>C35+F35-G35</f>
        <v>3699.5933665273124</v>
      </c>
      <c r="C36" s="17">
        <f>B36+(B36*-0.207277)</f>
        <v>2932.7527522936307</v>
      </c>
      <c r="D36" s="17">
        <f>B36/10000</f>
        <v>0.36995933665273123</v>
      </c>
      <c r="E36" s="35">
        <f>(C36-B36)/D36</f>
        <v>-2072.77</v>
      </c>
      <c r="F36" s="26"/>
      <c r="G36" s="18"/>
      <c r="H36" s="19">
        <f>D36*50/B36</f>
        <v>4.9999999999999992E-3</v>
      </c>
      <c r="I36" s="43"/>
      <c r="J36" s="18"/>
      <c r="K36" s="43"/>
      <c r="L36" s="9"/>
    </row>
    <row r="37" spans="1:14" ht="13" thickBot="1">
      <c r="A37" s="15">
        <f>A36+7</f>
        <v>42575</v>
      </c>
      <c r="B37" s="20">
        <f>C36+F36-G36</f>
        <v>2932.7527522936307</v>
      </c>
      <c r="C37" s="17">
        <f>B37+(B37*-0.1674)</f>
        <v>2441.8099415596771</v>
      </c>
      <c r="D37" s="17">
        <f>B37/10000</f>
        <v>0.29327527522936309</v>
      </c>
      <c r="E37" s="35">
        <f>(C37-B37)/D37</f>
        <v>-1673.9999999999993</v>
      </c>
      <c r="F37" s="26"/>
      <c r="G37" s="18"/>
      <c r="H37" s="19">
        <f>D37*50/B37</f>
        <v>5.0000000000000001E-3</v>
      </c>
      <c r="I37" s="43"/>
      <c r="J37" s="18"/>
      <c r="K37" s="43"/>
      <c r="L37" s="9"/>
    </row>
    <row r="38" spans="1:14" ht="13.5" thickBot="1">
      <c r="A38" s="13"/>
      <c r="B38" s="22"/>
      <c r="C38" s="23"/>
      <c r="D38" s="23"/>
      <c r="E38" s="44">
        <v>-1957</v>
      </c>
      <c r="F38" s="30"/>
      <c r="G38" s="10"/>
      <c r="H38" s="24"/>
      <c r="I38" s="45"/>
      <c r="J38" s="25"/>
      <c r="K38" s="45"/>
      <c r="L38" s="11"/>
    </row>
    <row r="39" spans="1:14">
      <c r="A39" s="15">
        <f>A37+7</f>
        <v>42582</v>
      </c>
      <c r="B39" s="20">
        <f>C37+F37-G37</f>
        <v>2441.8099415596771</v>
      </c>
      <c r="C39" s="17">
        <f>B39+(B39*-0.0021)</f>
        <v>2436.682140682402</v>
      </c>
      <c r="D39" s="17">
        <f>B39/7000</f>
        <v>0.34882999165138245</v>
      </c>
      <c r="E39" s="35">
        <f>(C39-B39)/D39</f>
        <v>-14.699999999999504</v>
      </c>
      <c r="F39" s="18"/>
      <c r="G39" s="18"/>
      <c r="H39" s="19">
        <f>D39*50/B39</f>
        <v>7.1428571428571426E-3</v>
      </c>
      <c r="I39" s="43"/>
      <c r="J39" s="18"/>
      <c r="K39" s="43"/>
      <c r="L39" s="9"/>
    </row>
    <row r="40" spans="1:14">
      <c r="A40" s="15">
        <f>A39+7</f>
        <v>42589</v>
      </c>
      <c r="B40" s="20">
        <f>C39+F39-G39</f>
        <v>2436.682140682402</v>
      </c>
      <c r="C40" s="17">
        <f>B40+(B40*-0.05)</f>
        <v>2314.8480336482817</v>
      </c>
      <c r="D40" s="17">
        <f>B40/7000</f>
        <v>0.34809744866891457</v>
      </c>
      <c r="E40" s="35">
        <f>(C40-B40)/D40</f>
        <v>-350.00000000000051</v>
      </c>
      <c r="F40" s="18"/>
      <c r="G40" s="18"/>
      <c r="H40" s="19">
        <f>D40*50/B40</f>
        <v>7.1428571428571426E-3</v>
      </c>
      <c r="I40" s="43"/>
      <c r="J40" s="18"/>
      <c r="K40" s="43"/>
      <c r="L40" s="9"/>
    </row>
    <row r="41" spans="1:14">
      <c r="A41" s="15">
        <f>A40+7</f>
        <v>42596</v>
      </c>
      <c r="B41" s="20">
        <f>C40+F40-G40</f>
        <v>2314.8480336482817</v>
      </c>
      <c r="C41" s="17">
        <f>B41+(B41*-0.039)</f>
        <v>2224.5689603359988</v>
      </c>
      <c r="D41" s="17">
        <f>B41/7000</f>
        <v>0.33069257623546883</v>
      </c>
      <c r="E41" s="37">
        <f>(C41-B41)/D41</f>
        <v>-272.99999999999972</v>
      </c>
      <c r="F41" s="26"/>
      <c r="G41" s="18"/>
      <c r="H41" s="19">
        <f>D41*50/B41</f>
        <v>7.1428571428571435E-3</v>
      </c>
      <c r="I41" s="43"/>
      <c r="J41" s="18"/>
      <c r="K41" s="43"/>
      <c r="L41" s="9"/>
    </row>
    <row r="42" spans="1:14" ht="13" thickBot="1">
      <c r="A42" s="15">
        <f>A41+7</f>
        <v>42603</v>
      </c>
      <c r="B42" s="20">
        <f>C41+F41-G41</f>
        <v>2224.5689603359988</v>
      </c>
      <c r="C42" s="17">
        <f>B42+(B42*-0.035)</f>
        <v>2146.7090467242388</v>
      </c>
      <c r="D42" s="17">
        <f>B42/7000</f>
        <v>0.31779556576228551</v>
      </c>
      <c r="E42" s="35">
        <f>(C42-B42)/D42</f>
        <v>-245.00000000000023</v>
      </c>
      <c r="F42" s="26"/>
      <c r="G42" s="18"/>
      <c r="H42" s="19">
        <f>D42*50/B42</f>
        <v>7.1428571428571418E-3</v>
      </c>
      <c r="I42" s="43"/>
      <c r="J42" s="18"/>
      <c r="K42" s="43"/>
      <c r="L42" s="9"/>
    </row>
    <row r="43" spans="1:14" ht="13.5" thickBot="1">
      <c r="A43" s="13"/>
      <c r="B43" s="22"/>
      <c r="C43" s="23"/>
      <c r="D43" s="23"/>
      <c r="E43" s="44">
        <v>-883</v>
      </c>
      <c r="F43" s="30"/>
      <c r="G43" s="10"/>
      <c r="H43" s="24"/>
      <c r="I43" s="45"/>
      <c r="J43" s="25"/>
      <c r="K43" s="45"/>
      <c r="L43" s="11"/>
    </row>
    <row r="44" spans="1:14">
      <c r="A44" s="15">
        <f>A42+7</f>
        <v>42610</v>
      </c>
      <c r="B44" s="20">
        <f>C42+F42-G42</f>
        <v>2146.7090467242388</v>
      </c>
      <c r="C44" s="17">
        <f>B44+(B44*0.16)</f>
        <v>2490.1824942001172</v>
      </c>
      <c r="D44" s="17">
        <f>B44/7000</f>
        <v>0.30667272096060555</v>
      </c>
      <c r="E44" s="34">
        <f>(C44-B44)/D44</f>
        <v>1120.0000000000007</v>
      </c>
      <c r="F44" s="18">
        <v>3400</v>
      </c>
      <c r="G44" s="18"/>
      <c r="H44" s="19">
        <f>D44*50/B44</f>
        <v>7.1428571428571426E-3</v>
      </c>
      <c r="I44" s="43"/>
      <c r="J44" s="18"/>
      <c r="K44" s="43"/>
      <c r="L44" s="9"/>
    </row>
    <row r="45" spans="1:14">
      <c r="A45" s="15">
        <f>A44+7</f>
        <v>42617</v>
      </c>
      <c r="B45" s="20">
        <f>C44+F44-G44</f>
        <v>5890.1824942001167</v>
      </c>
      <c r="C45" s="17">
        <f>B45+(B45*0.128)</f>
        <v>6644.1258534577319</v>
      </c>
      <c r="D45" s="17">
        <f>B45/7000</f>
        <v>0.84145464202858811</v>
      </c>
      <c r="E45" s="34">
        <f>(C45-B45)/D45</f>
        <v>896.00000000000023</v>
      </c>
      <c r="F45" s="18"/>
      <c r="G45" s="18"/>
      <c r="H45" s="19">
        <f>D45*50/B45</f>
        <v>7.1428571428571426E-3</v>
      </c>
      <c r="I45" s="43"/>
      <c r="J45" s="18"/>
      <c r="K45" s="43"/>
      <c r="L45" s="9"/>
      <c r="M45" s="41" t="s">
        <v>31</v>
      </c>
      <c r="N45" s="31"/>
    </row>
    <row r="46" spans="1:14">
      <c r="A46" s="15">
        <f>A45+7</f>
        <v>42624</v>
      </c>
      <c r="B46" s="20">
        <f>C45+F45-G45</f>
        <v>6644.1258534577319</v>
      </c>
      <c r="C46" s="17">
        <f>B46+(B46*0.0724)</f>
        <v>7125.1605652480721</v>
      </c>
      <c r="D46" s="17">
        <f>B46/7000</f>
        <v>0.94916083620824743</v>
      </c>
      <c r="E46" s="34">
        <f>(C46-B46)/D46</f>
        <v>506.80000000000047</v>
      </c>
      <c r="F46" s="26"/>
      <c r="G46" s="18"/>
      <c r="H46" s="19">
        <f>D46*50/B46</f>
        <v>7.1428571428571426E-3</v>
      </c>
      <c r="I46" s="43"/>
      <c r="J46" s="18"/>
      <c r="K46" s="43"/>
      <c r="L46" s="9"/>
      <c r="M46" s="31"/>
      <c r="N46" s="31"/>
    </row>
    <row r="47" spans="1:14" ht="13" thickBot="1">
      <c r="A47" s="15">
        <f>A46+7</f>
        <v>42631</v>
      </c>
      <c r="B47" s="20">
        <f>C46+F46-G46</f>
        <v>7125.1605652480721</v>
      </c>
      <c r="C47" s="17">
        <f>B47+(B47*-0.17)</f>
        <v>5913.8832691559001</v>
      </c>
      <c r="D47" s="17">
        <f>B47/5000</f>
        <v>1.4250321130496144</v>
      </c>
      <c r="E47" s="35">
        <f>(C47-B47)/D47</f>
        <v>-849.99999999999989</v>
      </c>
      <c r="F47" s="26"/>
      <c r="G47" s="21">
        <v>500</v>
      </c>
      <c r="H47" s="19">
        <f>D47*50/B47</f>
        <v>0.01</v>
      </c>
      <c r="I47" s="43"/>
      <c r="J47" s="18"/>
      <c r="K47" s="43"/>
      <c r="L47" s="9"/>
      <c r="M47" s="31"/>
      <c r="N47" s="31"/>
    </row>
    <row r="48" spans="1:14" ht="13.5" thickBot="1">
      <c r="A48" s="13"/>
      <c r="B48" s="22"/>
      <c r="C48" s="23"/>
      <c r="D48" s="23"/>
      <c r="E48" s="44">
        <v>1673</v>
      </c>
      <c r="F48" s="30"/>
      <c r="G48" s="10"/>
      <c r="H48" s="24"/>
      <c r="I48" s="45"/>
      <c r="J48" s="25"/>
      <c r="K48" s="45"/>
      <c r="L48" s="11"/>
    </row>
    <row r="49" spans="1:14">
      <c r="A49" s="15">
        <f>A47+7</f>
        <v>42638</v>
      </c>
      <c r="B49" s="20">
        <f>C47+F47-G47</f>
        <v>5413.8832691559001</v>
      </c>
      <c r="C49" s="17">
        <f>B49+(B49*-0.26)</f>
        <v>4006.2736191753661</v>
      </c>
      <c r="D49" s="17">
        <f>B49/5000</f>
        <v>1.08277665383118</v>
      </c>
      <c r="E49" s="37">
        <f>(C49-B49)/D49</f>
        <v>-1300</v>
      </c>
      <c r="F49" s="18"/>
      <c r="G49" s="18"/>
      <c r="H49" s="19">
        <f>D49*50/B49</f>
        <v>0.01</v>
      </c>
      <c r="I49" s="43"/>
      <c r="J49" s="18"/>
      <c r="K49" s="43"/>
      <c r="L49" s="9"/>
    </row>
    <row r="50" spans="1:14">
      <c r="A50" s="15">
        <f>A49+7</f>
        <v>42645</v>
      </c>
      <c r="B50" s="20">
        <f>C49+F49-G49</f>
        <v>4006.2736191753661</v>
      </c>
      <c r="C50" s="17">
        <f>B50+(B50*0.17835)</f>
        <v>4720.7925191552931</v>
      </c>
      <c r="D50" s="17">
        <f>B50/4000</f>
        <v>1.0015684047938416</v>
      </c>
      <c r="E50" s="34">
        <f>(C50-B50)/D50</f>
        <v>713.40000000000043</v>
      </c>
      <c r="F50" s="18"/>
      <c r="G50" s="18"/>
      <c r="H50" s="19">
        <f>D50*50/B50</f>
        <v>1.2500000000000001E-2</v>
      </c>
      <c r="I50" s="59">
        <v>0.2</v>
      </c>
      <c r="J50" s="60" t="s">
        <v>26</v>
      </c>
      <c r="K50" s="59">
        <v>0.17</v>
      </c>
      <c r="L50" s="9"/>
      <c r="M50" s="31"/>
      <c r="N50" s="31"/>
    </row>
    <row r="51" spans="1:14">
      <c r="A51" s="15">
        <f>A50+7</f>
        <v>42652</v>
      </c>
      <c r="B51" s="20">
        <f>C50+F50-G50</f>
        <v>4720.7925191552931</v>
      </c>
      <c r="C51" s="17">
        <f>B51+(B51*0.19)</f>
        <v>5617.7430977947988</v>
      </c>
      <c r="D51" s="17">
        <f>B51/4000</f>
        <v>1.1801981297888233</v>
      </c>
      <c r="E51" s="34">
        <f>(C51-B51)/D51</f>
        <v>760</v>
      </c>
      <c r="F51" s="26"/>
      <c r="G51" s="18"/>
      <c r="H51" s="19">
        <f>D51*50/B51</f>
        <v>1.2500000000000001E-2</v>
      </c>
      <c r="I51" s="59">
        <v>0.22</v>
      </c>
      <c r="J51" s="60" t="s">
        <v>29</v>
      </c>
      <c r="K51" s="59">
        <v>0.19</v>
      </c>
      <c r="L51" s="9"/>
      <c r="M51" s="31"/>
      <c r="N51" s="31"/>
    </row>
    <row r="52" spans="1:14" s="1" customFormat="1" ht="13" thickBot="1">
      <c r="A52" s="15">
        <f>A51+7</f>
        <v>42659</v>
      </c>
      <c r="B52" s="20">
        <f>C51+F51-G51</f>
        <v>5617.7430977947988</v>
      </c>
      <c r="C52" s="17">
        <f>B52+(B52*0.085)</f>
        <v>6095.2512611073571</v>
      </c>
      <c r="D52" s="17">
        <f>B52/4000</f>
        <v>1.4044357744486997</v>
      </c>
      <c r="E52" s="34">
        <f>(C52-B52)/D52</f>
        <v>340.00000000000028</v>
      </c>
      <c r="F52" s="26"/>
      <c r="G52" s="18"/>
      <c r="H52" s="19">
        <f>D52*50/B52</f>
        <v>1.2499999999999999E-2</v>
      </c>
      <c r="I52" s="59">
        <v>0.1</v>
      </c>
      <c r="J52" s="60" t="s">
        <v>26</v>
      </c>
      <c r="K52" s="59">
        <v>0.08</v>
      </c>
      <c r="L52" s="9"/>
      <c r="M52" s="31"/>
      <c r="N52" s="31"/>
    </row>
    <row r="53" spans="1:14" ht="13.5" thickBot="1">
      <c r="A53" s="13"/>
      <c r="B53" s="22"/>
      <c r="C53" s="23"/>
      <c r="D53" s="23"/>
      <c r="E53" s="44">
        <v>513</v>
      </c>
      <c r="F53" s="30"/>
      <c r="G53" s="10"/>
      <c r="H53" s="24"/>
      <c r="I53" s="45"/>
      <c r="J53" s="25"/>
      <c r="K53" s="45"/>
      <c r="L53" s="11"/>
    </row>
    <row r="54" spans="1:14">
      <c r="A54" s="15">
        <f>A52+7</f>
        <v>42666</v>
      </c>
      <c r="B54" s="20">
        <f>C52+F52-G52</f>
        <v>6095.2512611073571</v>
      </c>
      <c r="C54" s="17">
        <f>B54+(B54*-0.053)</f>
        <v>5772.2029442686671</v>
      </c>
      <c r="D54" s="17">
        <f>B54/4000</f>
        <v>1.5238128152768393</v>
      </c>
      <c r="E54" s="34">
        <f>(C54-B54)/D54</f>
        <v>-212.00000000000003</v>
      </c>
      <c r="F54" s="18"/>
      <c r="G54" s="21">
        <v>350</v>
      </c>
      <c r="H54" s="19">
        <f>D54*50/B54</f>
        <v>1.2500000000000001E-2</v>
      </c>
      <c r="I54" s="59">
        <v>0.1</v>
      </c>
      <c r="J54" s="60" t="s">
        <v>0</v>
      </c>
      <c r="K54" s="61">
        <v>-0.05</v>
      </c>
      <c r="L54" s="9"/>
    </row>
    <row r="55" spans="1:14">
      <c r="A55" s="15">
        <f>A54+7</f>
        <v>42673</v>
      </c>
      <c r="B55" s="20">
        <f>C54+F54-G54</f>
        <v>5422.2029442686671</v>
      </c>
      <c r="C55" s="17">
        <f>B55+(B55*0.255)</f>
        <v>6804.8646950571774</v>
      </c>
      <c r="D55" s="17">
        <f>B55/4000</f>
        <v>1.3555507360671668</v>
      </c>
      <c r="E55" s="34">
        <f>(C55-B55)/D55</f>
        <v>1020.0000000000001</v>
      </c>
      <c r="F55" s="18"/>
      <c r="G55" s="21">
        <v>108</v>
      </c>
      <c r="H55" s="19">
        <f>D55*50/B55</f>
        <v>1.2500000000000001E-2</v>
      </c>
      <c r="I55" s="59">
        <v>0.3</v>
      </c>
      <c r="J55" s="60" t="s">
        <v>29</v>
      </c>
      <c r="K55" s="59">
        <v>0.25</v>
      </c>
      <c r="L55" s="9"/>
      <c r="M55" s="31"/>
      <c r="N55" s="31"/>
    </row>
    <row r="56" spans="1:14">
      <c r="A56" s="15">
        <f>A55+7</f>
        <v>42680</v>
      </c>
      <c r="B56" s="20">
        <f>C55+F55-G55</f>
        <v>6696.8646950571774</v>
      </c>
      <c r="C56" s="17">
        <f>B56+(B56*0.043)</f>
        <v>6984.8298769446355</v>
      </c>
      <c r="D56" s="17">
        <f>B56/3250</f>
        <v>2.0605737523252854</v>
      </c>
      <c r="E56" s="34">
        <f>(C56-B56)/D56</f>
        <v>139.74999999999974</v>
      </c>
      <c r="F56" s="26"/>
      <c r="G56" s="21">
        <f>D56*50</f>
        <v>103.02868761626426</v>
      </c>
      <c r="H56" s="19">
        <f>D56*50/B56</f>
        <v>1.5384615384615384E-2</v>
      </c>
      <c r="I56" s="59">
        <v>0.15</v>
      </c>
      <c r="J56" s="60" t="s">
        <v>29</v>
      </c>
      <c r="K56" s="59">
        <v>0.04</v>
      </c>
      <c r="L56" s="9"/>
      <c r="M56" s="31"/>
      <c r="N56" s="31"/>
    </row>
    <row r="57" spans="1:14" ht="13" thickBot="1">
      <c r="A57" s="15">
        <f>A56+7</f>
        <v>42687</v>
      </c>
      <c r="B57" s="20">
        <f>C56+F56-G56</f>
        <v>6881.801189328371</v>
      </c>
      <c r="C57" s="17">
        <f>B57+(B57*0.14)</f>
        <v>7845.253355834343</v>
      </c>
      <c r="D57" s="17">
        <f>B57/3250</f>
        <v>2.117477289024114</v>
      </c>
      <c r="E57" s="34">
        <f>(C57-B57)/D57</f>
        <v>455.00000000000006</v>
      </c>
      <c r="F57" s="26"/>
      <c r="G57" s="21">
        <v>103</v>
      </c>
      <c r="H57" s="19">
        <f>D57*50/B57</f>
        <v>1.5384615384615384E-2</v>
      </c>
      <c r="I57" s="59">
        <v>0.14000000000000001</v>
      </c>
      <c r="J57" s="60" t="s">
        <v>29</v>
      </c>
      <c r="K57" s="59">
        <v>0.14000000000000001</v>
      </c>
      <c r="L57" s="9"/>
      <c r="M57" s="31"/>
      <c r="N57" s="31"/>
    </row>
    <row r="58" spans="1:14" ht="13.5" thickBot="1">
      <c r="A58" s="13"/>
      <c r="B58" s="22"/>
      <c r="C58" s="23"/>
      <c r="D58" s="23"/>
      <c r="E58" s="44">
        <v>1403</v>
      </c>
      <c r="F58" s="30"/>
      <c r="G58" s="10"/>
      <c r="H58" s="24"/>
      <c r="I58" s="45"/>
      <c r="J58" s="25"/>
      <c r="K58" s="45"/>
      <c r="L58" s="11"/>
    </row>
    <row r="59" spans="1:14">
      <c r="A59" s="15">
        <f>A57+7</f>
        <v>42694</v>
      </c>
      <c r="B59" s="20">
        <f>C57+F57-G57</f>
        <v>7742.253355834343</v>
      </c>
      <c r="C59" s="17">
        <f>B59+(B59*0.075)</f>
        <v>8322.9223575219185</v>
      </c>
      <c r="D59" s="17">
        <f>B59/3250</f>
        <v>2.3822318017951822</v>
      </c>
      <c r="E59" s="34">
        <f>(C59-B59)/D59</f>
        <v>243.74999999999991</v>
      </c>
      <c r="F59" s="18"/>
      <c r="G59" s="21">
        <v>112</v>
      </c>
      <c r="H59" s="19">
        <f>D59*50/B59</f>
        <v>1.5384615384615384E-2</v>
      </c>
      <c r="I59" s="59">
        <v>7.0000000000000007E-2</v>
      </c>
      <c r="J59" s="60" t="s">
        <v>32</v>
      </c>
      <c r="K59" s="59">
        <v>7.0000000000000007E-2</v>
      </c>
      <c r="L59" s="9"/>
    </row>
    <row r="60" spans="1:14">
      <c r="A60" s="15">
        <f>A59+7</f>
        <v>42701</v>
      </c>
      <c r="B60" s="20">
        <f>C59+F59-G59</f>
        <v>8210.9223575219185</v>
      </c>
      <c r="C60" s="17">
        <f>B60+(B60*-0.1780035)</f>
        <v>6749.3494396547658</v>
      </c>
      <c r="D60" s="17">
        <f>B60/3250</f>
        <v>2.5264376484682827</v>
      </c>
      <c r="E60" s="35">
        <f>(C60-B60)/D60</f>
        <v>-578.51137499999993</v>
      </c>
      <c r="F60" s="18"/>
      <c r="G60" s="21"/>
      <c r="H60" s="19">
        <f>D60*50/B60</f>
        <v>1.5384615384615385E-2</v>
      </c>
      <c r="I60" s="61">
        <v>-0.17</v>
      </c>
      <c r="J60" s="60" t="s">
        <v>32</v>
      </c>
      <c r="K60" s="61">
        <v>-0.17</v>
      </c>
      <c r="L60" s="9"/>
      <c r="M60" s="31"/>
      <c r="N60" s="31"/>
    </row>
    <row r="61" spans="1:14">
      <c r="A61" s="15">
        <f>A60+7</f>
        <v>42708</v>
      </c>
      <c r="B61" s="20">
        <f>C60+F60-G60</f>
        <v>6749.3494396547658</v>
      </c>
      <c r="C61" s="17">
        <f>B61+(B61*0.0164)</f>
        <v>6860.0387704651039</v>
      </c>
      <c r="D61" s="17">
        <f>B61/3250</f>
        <v>2.0767229045091589</v>
      </c>
      <c r="E61" s="34">
        <f>(C61-B61)/D61</f>
        <v>53.299999999999969</v>
      </c>
      <c r="F61" s="26"/>
      <c r="G61" s="21">
        <v>100</v>
      </c>
      <c r="H61" s="19">
        <f>D61*50/B61</f>
        <v>1.5384615384615385E-2</v>
      </c>
      <c r="I61" s="59">
        <v>7.0000000000000007E-2</v>
      </c>
      <c r="J61" s="60" t="s">
        <v>26</v>
      </c>
      <c r="K61" s="59">
        <v>0.01</v>
      </c>
      <c r="L61" s="9"/>
      <c r="M61" s="31"/>
      <c r="N61" s="31"/>
    </row>
    <row r="62" spans="1:14" ht="13" thickBot="1">
      <c r="A62" s="15">
        <f>A61+7</f>
        <v>42715</v>
      </c>
      <c r="B62" s="20">
        <f>C61+F61-G61</f>
        <v>6760.0387704651039</v>
      </c>
      <c r="C62" s="17">
        <f>B62+(B62*-0.17985)</f>
        <v>5544.2457975969546</v>
      </c>
      <c r="D62" s="17">
        <f>B62/3250</f>
        <v>2.0800119293738781</v>
      </c>
      <c r="E62" s="28">
        <f>(C62-B62)/D62</f>
        <v>-584.51250000000016</v>
      </c>
      <c r="F62" s="26"/>
      <c r="G62" s="18"/>
      <c r="H62" s="19">
        <f>D62*50/B62</f>
        <v>1.5384615384615385E-2</v>
      </c>
      <c r="I62" s="59">
        <v>0.1</v>
      </c>
      <c r="J62" s="60" t="s">
        <v>0</v>
      </c>
      <c r="K62" s="61">
        <v>-0.18</v>
      </c>
      <c r="L62" s="9"/>
      <c r="M62" s="31"/>
      <c r="N62" s="31"/>
    </row>
    <row r="63" spans="1:14" ht="13.5" thickBot="1">
      <c r="A63" s="13"/>
      <c r="B63" s="22"/>
      <c r="C63" s="23"/>
      <c r="D63" s="23"/>
      <c r="E63" s="44">
        <v>-866</v>
      </c>
      <c r="F63" s="30"/>
      <c r="G63" s="10"/>
      <c r="H63" s="24"/>
      <c r="I63" s="45"/>
      <c r="J63" s="25"/>
      <c r="K63" s="45"/>
      <c r="L63" s="11"/>
    </row>
    <row r="64" spans="1:14">
      <c r="A64" s="15">
        <f>A62+7</f>
        <v>42722</v>
      </c>
      <c r="B64" s="20">
        <f>C62+F62-G62</f>
        <v>5544.2457975969546</v>
      </c>
      <c r="C64" s="17">
        <f>B64+(B64*0.07)</f>
        <v>5932.3430034287412</v>
      </c>
      <c r="D64" s="17">
        <f>B64/3250</f>
        <v>1.7059217838759861</v>
      </c>
      <c r="E64" s="34">
        <f>(C64-B64)/D64</f>
        <v>227.49999999999986</v>
      </c>
      <c r="F64" s="18"/>
      <c r="G64" s="18"/>
      <c r="H64" s="19">
        <f>D64*50/B64</f>
        <v>1.5384615384615385E-2</v>
      </c>
      <c r="I64" s="59">
        <v>7.0000000000000007E-2</v>
      </c>
      <c r="J64" s="60" t="s">
        <v>32</v>
      </c>
      <c r="K64" s="59">
        <v>7.0000000000000007E-2</v>
      </c>
      <c r="L64" s="9"/>
    </row>
    <row r="65" spans="1:14">
      <c r="A65" s="15">
        <f>A64+7</f>
        <v>42729</v>
      </c>
      <c r="B65" s="20">
        <f>C64+F64-G64</f>
        <v>5932.3430034287412</v>
      </c>
      <c r="C65" s="17">
        <f>B65+(B65*-0.0815)</f>
        <v>5448.857048649299</v>
      </c>
      <c r="D65" s="17">
        <f>B65/3250</f>
        <v>1.8253363087473049</v>
      </c>
      <c r="E65" s="37">
        <f>(C65-B65)/D65</f>
        <v>-264.87499999999989</v>
      </c>
      <c r="F65" s="18"/>
      <c r="G65" s="18"/>
      <c r="H65" s="19">
        <f>D65*50/B65</f>
        <v>1.5384615384615382E-2</v>
      </c>
      <c r="I65" s="59">
        <v>0.04</v>
      </c>
      <c r="J65" s="60" t="s">
        <v>26</v>
      </c>
      <c r="K65" s="61">
        <v>-0.08</v>
      </c>
      <c r="L65" s="9"/>
      <c r="M65" s="31"/>
      <c r="N65" s="31"/>
    </row>
    <row r="66" spans="1:14">
      <c r="A66" s="15">
        <f>A65+7</f>
        <v>42736</v>
      </c>
      <c r="B66" s="20">
        <f>C65+F65-G65</f>
        <v>5448.857048649299</v>
      </c>
      <c r="C66" s="17">
        <f>B66+(B66*-0.096)</f>
        <v>4925.7667719789661</v>
      </c>
      <c r="D66" s="17">
        <f>B66/3250</f>
        <v>1.6765713995843996</v>
      </c>
      <c r="E66" s="35">
        <f>(C66-B66)/D66</f>
        <v>-312.00000000000017</v>
      </c>
      <c r="F66" s="26"/>
      <c r="G66" s="18"/>
      <c r="H66" s="19">
        <f>D66*50/B66</f>
        <v>1.5384615384615384E-2</v>
      </c>
      <c r="I66" s="59">
        <v>0.03</v>
      </c>
      <c r="J66" s="60" t="s">
        <v>32</v>
      </c>
      <c r="K66" s="61">
        <v>-0.09</v>
      </c>
      <c r="L66" s="9"/>
      <c r="M66" s="31"/>
      <c r="N66" s="31"/>
    </row>
    <row r="67" spans="1:14" ht="13" thickBot="1">
      <c r="A67" s="15">
        <f>A66+7</f>
        <v>42743</v>
      </c>
      <c r="B67" s="20">
        <f>C66+F66-G66</f>
        <v>4925.7667719789661</v>
      </c>
      <c r="C67" s="17">
        <f>B67+(B67*-0.0311)</f>
        <v>4772.5754253704199</v>
      </c>
      <c r="D67" s="17">
        <f>B67/3250</f>
        <v>1.5156205452242972</v>
      </c>
      <c r="E67" s="37">
        <f>(C67-B67)/D67</f>
        <v>-101.0750000000002</v>
      </c>
      <c r="F67" s="26"/>
      <c r="G67" s="18"/>
      <c r="H67" s="19">
        <f>D67*50/B67</f>
        <v>1.5384615384615384E-2</v>
      </c>
      <c r="I67" s="59">
        <v>7.0000000000000007E-2</v>
      </c>
      <c r="J67" s="60" t="s">
        <v>28</v>
      </c>
      <c r="K67" s="61">
        <v>-0.03</v>
      </c>
      <c r="L67" s="9"/>
      <c r="M67" s="31"/>
      <c r="N67" s="31"/>
    </row>
    <row r="68" spans="1:14" ht="13.5" thickBot="1">
      <c r="A68" s="13"/>
      <c r="B68" s="22"/>
      <c r="C68" s="23"/>
      <c r="D68" s="23"/>
      <c r="E68" s="44">
        <v>-450</v>
      </c>
      <c r="F68" s="30"/>
      <c r="G68" s="10"/>
      <c r="H68" s="24"/>
      <c r="I68" s="45"/>
      <c r="J68" s="25"/>
      <c r="K68" s="45"/>
      <c r="L68" s="11"/>
    </row>
    <row r="69" spans="1:14" ht="14.5">
      <c r="A69" s="46">
        <f>A67+7</f>
        <v>42750</v>
      </c>
      <c r="B69" s="47">
        <f>C67+F67-G67</f>
        <v>4772.5754253704199</v>
      </c>
      <c r="C69" s="48">
        <f>B69+(B69*-0.02)</f>
        <v>4677.1239168630118</v>
      </c>
      <c r="D69" s="48">
        <f>B69/3000</f>
        <v>1.5908584751234733</v>
      </c>
      <c r="E69" s="37">
        <f>(C69-B69)/D69</f>
        <v>-59.999999999999815</v>
      </c>
      <c r="F69" s="18"/>
      <c r="G69" s="18">
        <v>3820</v>
      </c>
      <c r="H69" s="49">
        <f>D69*50/B69</f>
        <v>1.6666666666666666E-2</v>
      </c>
      <c r="I69" s="61">
        <v>-0.02</v>
      </c>
      <c r="J69" s="60" t="s">
        <v>0</v>
      </c>
      <c r="K69" s="61">
        <v>-0.02</v>
      </c>
      <c r="L69" s="53"/>
      <c r="M69" s="12" t="s">
        <v>33</v>
      </c>
    </row>
    <row r="70" spans="1:14">
      <c r="A70" s="15">
        <f>A69+7</f>
        <v>42757</v>
      </c>
      <c r="B70" s="20">
        <f>C69+F69-G69</f>
        <v>857.1239168630118</v>
      </c>
      <c r="C70" s="17">
        <f>B70+(B70*0.036)</f>
        <v>887.98037787008025</v>
      </c>
      <c r="D70" s="17">
        <f>B70/3000</f>
        <v>0.28570797228767059</v>
      </c>
      <c r="E70" s="34">
        <f>(C70-B70)/D70</f>
        <v>108.00000000000009</v>
      </c>
      <c r="F70" s="18"/>
      <c r="G70" s="18"/>
      <c r="H70" s="19">
        <f>D70*50/B70</f>
        <v>1.6666666666666666E-2</v>
      </c>
      <c r="I70" s="59">
        <v>0.11</v>
      </c>
      <c r="J70" s="60" t="s">
        <v>28</v>
      </c>
      <c r="K70" s="59">
        <v>0.05</v>
      </c>
      <c r="L70" s="9"/>
      <c r="M70" s="31"/>
      <c r="N70" s="31"/>
    </row>
    <row r="71" spans="1:14">
      <c r="A71" s="15">
        <f>A70+7</f>
        <v>42764</v>
      </c>
      <c r="B71" s="20">
        <f>C70+F70-G70</f>
        <v>887.98037787008025</v>
      </c>
      <c r="C71" s="17">
        <f>B71+(B71*-0.0015)</f>
        <v>886.64840730327512</v>
      </c>
      <c r="D71" s="17">
        <f>B71/3000</f>
        <v>0.29599345929002674</v>
      </c>
      <c r="E71" s="28">
        <f>(C71-B71)/D71</f>
        <v>-4.5000000000000178</v>
      </c>
      <c r="F71" s="26"/>
      <c r="G71" s="18"/>
      <c r="H71" s="19">
        <f>D71*50/B71</f>
        <v>1.6666666666666666E-2</v>
      </c>
      <c r="I71" s="59">
        <v>0.04</v>
      </c>
      <c r="J71" s="60" t="s">
        <v>29</v>
      </c>
      <c r="K71" s="61">
        <v>-0.01</v>
      </c>
      <c r="L71" s="9"/>
      <c r="M71" s="31"/>
      <c r="N71" s="31"/>
    </row>
    <row r="72" spans="1:14" ht="13" thickBot="1">
      <c r="A72" s="15">
        <f>A71+7</f>
        <v>42771</v>
      </c>
      <c r="B72" s="20">
        <f>C71+F71-G71</f>
        <v>886.64840730327512</v>
      </c>
      <c r="C72" s="17">
        <f>B72+(B72*-0.053)</f>
        <v>839.65604171620157</v>
      </c>
      <c r="D72" s="17">
        <f>B72/3000</f>
        <v>0.2955494691010917</v>
      </c>
      <c r="E72" s="28">
        <f>(C72-B72)/D72</f>
        <v>-158.99999999999989</v>
      </c>
      <c r="F72" s="26"/>
      <c r="G72" s="18"/>
      <c r="H72" s="19">
        <f>D72*50/B72</f>
        <v>1.6666666666666666E-2</v>
      </c>
      <c r="I72" s="59">
        <v>0.1</v>
      </c>
      <c r="J72" s="60" t="s">
        <v>32</v>
      </c>
      <c r="K72" s="61">
        <v>-0.05</v>
      </c>
      <c r="L72" s="9"/>
      <c r="M72" s="31"/>
      <c r="N72" s="31"/>
    </row>
    <row r="73" spans="1:14" ht="13.5" thickBot="1">
      <c r="A73" s="13"/>
      <c r="B73" s="22"/>
      <c r="C73" s="23"/>
      <c r="D73" s="23"/>
      <c r="E73" s="44"/>
      <c r="F73" s="30"/>
      <c r="G73" s="10"/>
      <c r="H73" s="24"/>
      <c r="I73" s="45"/>
      <c r="J73" s="25"/>
      <c r="K73" s="45"/>
      <c r="L73" s="11"/>
    </row>
    <row r="74" spans="1:14">
      <c r="A74" s="64">
        <f>A72+7</f>
        <v>42778</v>
      </c>
      <c r="B74" s="65">
        <f>C72+F72-G72</f>
        <v>839.65604171620157</v>
      </c>
      <c r="C74" s="66">
        <f>B74+(B74*0.05)</f>
        <v>881.63884380201171</v>
      </c>
      <c r="D74" s="66">
        <f>B74/3000</f>
        <v>0.27988534723873387</v>
      </c>
      <c r="E74" s="71">
        <f>(C74-B74)/D74</f>
        <v>150.0000000000002</v>
      </c>
      <c r="F74" s="67">
        <v>700</v>
      </c>
      <c r="G74" s="68"/>
      <c r="H74" s="69">
        <f>D74*50/B74</f>
        <v>1.6666666666666666E-2</v>
      </c>
      <c r="I74" s="43"/>
      <c r="J74" s="60" t="s">
        <v>29</v>
      </c>
      <c r="K74" s="59">
        <v>0.05</v>
      </c>
      <c r="L74" s="70"/>
      <c r="M74" s="41" t="s">
        <v>34</v>
      </c>
      <c r="N74" s="31"/>
    </row>
    <row r="75" spans="1:14">
      <c r="A75" s="15">
        <f>A74+7</f>
        <v>42785</v>
      </c>
      <c r="B75" s="20">
        <f>C74+F74-G74</f>
        <v>1581.6388438020117</v>
      </c>
      <c r="C75" s="17">
        <f>B75+(B75*0.05)</f>
        <v>1660.7207859921123</v>
      </c>
      <c r="D75" s="17">
        <f>B75/3000</f>
        <v>0.52721294793400386</v>
      </c>
      <c r="E75" s="34">
        <f>(C75-B75)/D75</f>
        <v>149.99999999999997</v>
      </c>
      <c r="F75" s="18"/>
      <c r="G75" s="18"/>
      <c r="H75" s="19">
        <f>D75*50/B75</f>
        <v>1.6666666666666666E-2</v>
      </c>
      <c r="I75" s="43"/>
      <c r="J75" s="60" t="s">
        <v>0</v>
      </c>
      <c r="K75" s="59">
        <v>0.05</v>
      </c>
      <c r="L75" s="9"/>
      <c r="M75" s="31"/>
      <c r="N75" s="31"/>
    </row>
    <row r="76" spans="1:14">
      <c r="A76" s="15">
        <f>A75+7</f>
        <v>42792</v>
      </c>
      <c r="B76" s="20">
        <f>C75+F75-G75</f>
        <v>1660.7207859921123</v>
      </c>
      <c r="C76" s="17">
        <f>B76+(B76*-0.31)</f>
        <v>1145.8973423345574</v>
      </c>
      <c r="D76" s="17">
        <f>B76/3000</f>
        <v>0.55357359533070405</v>
      </c>
      <c r="E76" s="37">
        <f>(C76-B76)/D76</f>
        <v>-930.00000000000023</v>
      </c>
      <c r="F76" s="26"/>
      <c r="G76" s="18"/>
      <c r="H76" s="19">
        <f>D76*50/B76</f>
        <v>1.6666666666666666E-2</v>
      </c>
      <c r="I76" s="43"/>
      <c r="J76" s="60" t="s">
        <v>32</v>
      </c>
      <c r="K76" s="61">
        <v>-0.31</v>
      </c>
      <c r="L76" s="9"/>
      <c r="M76" s="31"/>
      <c r="N76" s="31"/>
    </row>
    <row r="77" spans="1:14" ht="13" thickBot="1">
      <c r="A77" s="15">
        <f>A76+7</f>
        <v>42799</v>
      </c>
      <c r="B77" s="20">
        <f>C76+F76-G76</f>
        <v>1145.8973423345574</v>
      </c>
      <c r="C77" s="17">
        <f>B77+(B77*-0.05)</f>
        <v>1088.6024752178296</v>
      </c>
      <c r="D77" s="17">
        <f>B77/2500</f>
        <v>0.45835893693382296</v>
      </c>
      <c r="E77" s="37">
        <f>(C77-B77)/D77</f>
        <v>-124.99999999999984</v>
      </c>
      <c r="F77" s="26">
        <v>250</v>
      </c>
      <c r="G77" s="18"/>
      <c r="H77" s="19">
        <f>D77*50/B77</f>
        <v>0.02</v>
      </c>
      <c r="I77" s="43"/>
      <c r="J77" s="60" t="s">
        <v>32</v>
      </c>
      <c r="K77" s="61">
        <v>-0.05</v>
      </c>
      <c r="L77" s="9"/>
      <c r="M77" s="72"/>
      <c r="N77" s="31"/>
    </row>
    <row r="78" spans="1:14" ht="13" thickBot="1">
      <c r="A78" s="13"/>
      <c r="B78" s="22"/>
      <c r="C78" s="23"/>
      <c r="D78" s="23"/>
      <c r="E78" s="27"/>
      <c r="F78" s="30"/>
      <c r="G78" s="10"/>
      <c r="H78" s="24"/>
      <c r="I78" s="45"/>
      <c r="J78" s="25"/>
      <c r="K78" s="45"/>
      <c r="L78" s="11"/>
    </row>
    <row r="79" spans="1:14">
      <c r="A79" s="15">
        <f>A77+7</f>
        <v>42806</v>
      </c>
      <c r="B79" s="20">
        <f>C77+F77-G77</f>
        <v>1338.6024752178296</v>
      </c>
      <c r="C79" s="17">
        <f>B79+(B79*0.108)</f>
        <v>1483.1715425413552</v>
      </c>
      <c r="D79" s="17">
        <f>B79/2500</f>
        <v>0.53544099008713186</v>
      </c>
      <c r="E79" s="34">
        <f>(C79-B79)/D79</f>
        <v>269.99999999999994</v>
      </c>
      <c r="F79" s="18">
        <v>250</v>
      </c>
      <c r="G79" s="18"/>
      <c r="H79" s="19">
        <f>D79*50/B79</f>
        <v>2.0000000000000004E-2</v>
      </c>
      <c r="I79" s="43"/>
      <c r="J79" s="18"/>
      <c r="K79" s="43"/>
      <c r="L79" s="9"/>
      <c r="M79" s="73" t="s">
        <v>43</v>
      </c>
    </row>
    <row r="80" spans="1:14">
      <c r="A80" s="15">
        <f>A79+7</f>
        <v>42813</v>
      </c>
      <c r="B80" s="20">
        <f>C79+F79-G79</f>
        <v>1733.1715425413552</v>
      </c>
      <c r="C80" s="17">
        <f>B80+(B80*0.05)</f>
        <v>1819.8301196684229</v>
      </c>
      <c r="D80" s="17">
        <f>B80/2500</f>
        <v>0.69326861701654208</v>
      </c>
      <c r="E80" s="34">
        <f>(C80-B80)/D80</f>
        <v>124.99999999999991</v>
      </c>
      <c r="F80" s="18"/>
      <c r="G80" s="18"/>
      <c r="H80" s="19">
        <f>D80*50/B80</f>
        <v>0.02</v>
      </c>
      <c r="I80" s="43"/>
      <c r="J80" s="18"/>
      <c r="K80" s="43"/>
      <c r="L80" s="9"/>
      <c r="M80" s="31"/>
      <c r="N80" s="31"/>
    </row>
    <row r="81" spans="1:14">
      <c r="A81" s="15">
        <f>A80+7</f>
        <v>42820</v>
      </c>
      <c r="B81" s="20">
        <f>C80+F80-G80</f>
        <v>1819.8301196684229</v>
      </c>
      <c r="C81" s="17">
        <f>B81+(B81*0.01)</f>
        <v>1838.0284208651071</v>
      </c>
      <c r="D81" s="17">
        <f>B81/2500</f>
        <v>0.72793204786736909</v>
      </c>
      <c r="E81" s="34">
        <f>(C81-B81)/D81</f>
        <v>25.000000000000057</v>
      </c>
      <c r="F81" s="26"/>
      <c r="G81" s="18"/>
      <c r="H81" s="19">
        <f>D81*50/B81</f>
        <v>1.9999999999999997E-2</v>
      </c>
      <c r="I81" s="43"/>
      <c r="J81" s="18"/>
      <c r="K81" s="43"/>
      <c r="L81" s="9"/>
      <c r="M81" s="31"/>
      <c r="N81" s="31"/>
    </row>
    <row r="82" spans="1:14" ht="13" thickBot="1">
      <c r="A82" s="15">
        <f>A81+7</f>
        <v>42827</v>
      </c>
      <c r="B82" s="20">
        <f>C81+F81-G81</f>
        <v>1838.0284208651071</v>
      </c>
      <c r="C82" s="17">
        <f>B82+(B82*-0.17042)</f>
        <v>1524.7916173812755</v>
      </c>
      <c r="D82" s="17">
        <f>B82/2500</f>
        <v>0.73521136834604284</v>
      </c>
      <c r="E82" s="35">
        <f>(C82-B82)/D82</f>
        <v>-426.05000000000013</v>
      </c>
      <c r="F82" s="26"/>
      <c r="G82" s="18"/>
      <c r="H82" s="19">
        <f>D82*50/B82</f>
        <v>1.9999999999999997E-2</v>
      </c>
      <c r="I82" s="43"/>
      <c r="J82" s="18"/>
      <c r="K82" s="43"/>
      <c r="L82" s="9"/>
      <c r="M82" s="31"/>
      <c r="N82" s="31"/>
    </row>
    <row r="83" spans="1:14" ht="19" thickBot="1">
      <c r="A83" s="113" t="s">
        <v>48</v>
      </c>
      <c r="B83" s="114"/>
      <c r="C83" s="114"/>
      <c r="D83" s="114"/>
      <c r="E83" s="114"/>
      <c r="F83" s="114"/>
      <c r="G83" s="114"/>
      <c r="H83" s="114"/>
      <c r="I83" s="114"/>
      <c r="J83" s="114"/>
      <c r="K83" s="114"/>
      <c r="L83" s="115"/>
      <c r="M83" s="31"/>
    </row>
    <row r="84" spans="1:14">
      <c r="A84" s="15">
        <f>A82+7</f>
        <v>42834</v>
      </c>
      <c r="B84" s="20">
        <f>C82+F82-G82</f>
        <v>1524.7916173812755</v>
      </c>
      <c r="C84" s="17">
        <f>B84+(B84*0.115)</f>
        <v>1700.1426533801223</v>
      </c>
      <c r="D84" s="17">
        <f>B84/2500</f>
        <v>0.60991664695251024</v>
      </c>
      <c r="E84" s="34">
        <f>(C84-B84)/D84</f>
        <v>287.50000000000017</v>
      </c>
      <c r="F84" s="18"/>
      <c r="G84" s="18"/>
      <c r="H84" s="19">
        <f>D84*50/B84</f>
        <v>0.02</v>
      </c>
      <c r="I84" s="43"/>
      <c r="J84" s="18"/>
      <c r="K84" s="43"/>
      <c r="L84" s="9"/>
      <c r="M84" s="31"/>
    </row>
    <row r="85" spans="1:14">
      <c r="A85" s="15">
        <f>A84+7</f>
        <v>42841</v>
      </c>
      <c r="B85" s="20">
        <f>C84+F84-G84</f>
        <v>1700.1426533801223</v>
      </c>
      <c r="C85" s="17">
        <f>B85+(B85*0.025)</f>
        <v>1742.6462197146254</v>
      </c>
      <c r="D85" s="17">
        <f>B85/2500</f>
        <v>0.68005706135204891</v>
      </c>
      <c r="E85" s="34">
        <f>(C85-B85)/D85</f>
        <v>62.500000000000135</v>
      </c>
      <c r="F85" s="18"/>
      <c r="G85" s="18"/>
      <c r="H85" s="19">
        <f>D85*50/B85</f>
        <v>0.02</v>
      </c>
      <c r="I85" s="43"/>
      <c r="J85" s="18"/>
      <c r="K85" s="43"/>
      <c r="L85" s="9"/>
      <c r="M85" s="31"/>
      <c r="N85" s="31"/>
    </row>
    <row r="86" spans="1:14">
      <c r="A86" s="15">
        <f>A85+7</f>
        <v>42848</v>
      </c>
      <c r="B86" s="20">
        <f>C85+F85-G85</f>
        <v>1742.6462197146254</v>
      </c>
      <c r="C86" s="17">
        <f>B86+(B86*0.07251)</f>
        <v>1869.0054971061329</v>
      </c>
      <c r="D86" s="17">
        <f>B86/2500</f>
        <v>0.69705848788585012</v>
      </c>
      <c r="E86" s="34">
        <f>(C86-B86)/D86</f>
        <v>181.27500000000001</v>
      </c>
      <c r="F86" s="26"/>
      <c r="G86" s="18"/>
      <c r="H86" s="19">
        <f>D86*50/B86</f>
        <v>0.02</v>
      </c>
      <c r="I86" s="43"/>
      <c r="J86" s="18"/>
      <c r="K86" s="43"/>
      <c r="L86" s="9"/>
      <c r="M86" s="31"/>
      <c r="N86" s="31"/>
    </row>
    <row r="87" spans="1:14" ht="13" thickBot="1">
      <c r="A87" s="15">
        <f>A86+7</f>
        <v>42855</v>
      </c>
      <c r="B87" s="20">
        <f>C86+F86-G86</f>
        <v>1869.0054971061329</v>
      </c>
      <c r="C87" s="17">
        <f>B87+(B87*0)</f>
        <v>1869.0054971061329</v>
      </c>
      <c r="D87" s="17">
        <f>B87/2500</f>
        <v>0.74760219884245316</v>
      </c>
      <c r="E87" s="34">
        <f>(C87-B87)/D87</f>
        <v>0</v>
      </c>
      <c r="F87" s="26"/>
      <c r="G87" s="18"/>
      <c r="H87" s="19">
        <f>D87*50/B87</f>
        <v>0.02</v>
      </c>
      <c r="I87" s="43"/>
      <c r="J87" s="18"/>
      <c r="K87" s="43"/>
      <c r="L87" s="9"/>
      <c r="M87" s="31"/>
      <c r="N87" s="31"/>
    </row>
    <row r="88" spans="1:14" ht="13" thickBot="1">
      <c r="A88" s="13"/>
      <c r="B88" s="22"/>
      <c r="C88" s="23"/>
      <c r="D88" s="23"/>
      <c r="E88" s="27"/>
      <c r="F88" s="30"/>
      <c r="G88" s="10"/>
      <c r="H88" s="24"/>
      <c r="I88" s="45"/>
      <c r="J88" s="25"/>
      <c r="K88" s="45"/>
      <c r="L88" s="11"/>
    </row>
    <row r="89" spans="1:14">
      <c r="A89" s="15">
        <f>A87+7</f>
        <v>42862</v>
      </c>
      <c r="B89" s="20">
        <f>C87+F87-G87</f>
        <v>1869.0054971061329</v>
      </c>
      <c r="C89" s="17">
        <f>B89+(B89*0.034)</f>
        <v>1932.5516840077414</v>
      </c>
      <c r="D89" s="17">
        <f>B89/2500</f>
        <v>0.74760219884245316</v>
      </c>
      <c r="E89" s="34">
        <f>(C89-B89)/D89</f>
        <v>84.999999999999986</v>
      </c>
      <c r="F89" s="18"/>
      <c r="G89" s="18"/>
      <c r="H89" s="19">
        <f>D89*50/B89</f>
        <v>0.02</v>
      </c>
      <c r="I89" s="43"/>
      <c r="J89" s="18"/>
      <c r="K89" s="43"/>
      <c r="L89" s="9"/>
    </row>
    <row r="90" spans="1:14">
      <c r="A90" s="15">
        <f>A89+7</f>
        <v>42869</v>
      </c>
      <c r="B90" s="20">
        <f>C89+F89-G89</f>
        <v>1932.5516840077414</v>
      </c>
      <c r="C90" s="17">
        <f>B90+(B90*0.024)</f>
        <v>1978.9329244239273</v>
      </c>
      <c r="D90" s="17">
        <f>B90/2500</f>
        <v>0.77302067360309656</v>
      </c>
      <c r="E90" s="34">
        <f>(C90-B90)/D90</f>
        <v>60.000000000000071</v>
      </c>
      <c r="F90" s="18"/>
      <c r="G90" s="18"/>
      <c r="H90" s="19">
        <f>D90*50/B90</f>
        <v>1.9999999999999997E-2</v>
      </c>
      <c r="I90" s="43"/>
      <c r="J90" s="18"/>
      <c r="K90" s="43"/>
      <c r="L90" s="9"/>
      <c r="M90" s="31"/>
      <c r="N90" s="31"/>
    </row>
    <row r="91" spans="1:14" ht="13" thickBot="1">
      <c r="A91" s="15">
        <f>A90+7</f>
        <v>42876</v>
      </c>
      <c r="B91" s="20">
        <f>C90+F90-G90</f>
        <v>1978.9329244239273</v>
      </c>
      <c r="C91" s="17">
        <f>B91+(B91*0.054)</f>
        <v>2085.7953023428195</v>
      </c>
      <c r="D91" s="17">
        <f>B91/2500</f>
        <v>0.79157316976957093</v>
      </c>
      <c r="E91" s="34">
        <f>(C91-B91)/D91</f>
        <v>135.00000000000017</v>
      </c>
      <c r="F91" s="18"/>
      <c r="G91" s="80">
        <v>785</v>
      </c>
      <c r="H91" s="19">
        <f>D91*50/B91</f>
        <v>0.02</v>
      </c>
      <c r="I91" s="43"/>
      <c r="J91" s="18"/>
      <c r="K91" s="43"/>
      <c r="L91" s="9"/>
      <c r="M91" s="31"/>
      <c r="N91" s="31"/>
    </row>
    <row r="92" spans="1:14" ht="13" thickBot="1">
      <c r="A92" s="13"/>
      <c r="B92" s="22"/>
      <c r="C92" s="23"/>
      <c r="D92" s="23"/>
      <c r="E92" s="27"/>
      <c r="F92" s="30"/>
      <c r="G92" s="10"/>
      <c r="H92" s="24"/>
      <c r="I92" s="45"/>
      <c r="J92" s="25"/>
      <c r="K92" s="45"/>
      <c r="L92" s="11"/>
    </row>
    <row r="93" spans="1:14">
      <c r="A93" s="15">
        <f>A91+7</f>
        <v>42883</v>
      </c>
      <c r="B93" s="20">
        <f>C91+F91-G91</f>
        <v>1300.7953023428195</v>
      </c>
      <c r="C93" s="17">
        <f>B93+(B93*0.035)</f>
        <v>1346.3231379248182</v>
      </c>
      <c r="D93" s="17">
        <f>B93/3250</f>
        <v>0.40024470841317522</v>
      </c>
      <c r="E93" s="34">
        <f>(C93-B93)/D93</f>
        <v>113.75000000000009</v>
      </c>
      <c r="F93" s="26"/>
      <c r="G93" s="18"/>
      <c r="H93" s="19">
        <f>D93*50/B93</f>
        <v>1.5384615384615385E-2</v>
      </c>
      <c r="I93" s="43"/>
      <c r="J93" s="18"/>
      <c r="K93" s="43"/>
      <c r="L93" s="9"/>
      <c r="M93" s="31"/>
      <c r="N93" s="31"/>
    </row>
    <row r="94" spans="1:14">
      <c r="A94" s="15">
        <f>A93+7</f>
        <v>42890</v>
      </c>
      <c r="B94" s="20">
        <f>C93+F93-G93</f>
        <v>1346.3231379248182</v>
      </c>
      <c r="C94" s="17">
        <f>B94+(B94*0.1312)</f>
        <v>1522.9607336205543</v>
      </c>
      <c r="D94" s="17">
        <f>B94/3250</f>
        <v>0.41425327320763639</v>
      </c>
      <c r="E94" s="34">
        <f>(C94-B94)/D94</f>
        <v>426.39999999999981</v>
      </c>
      <c r="F94" s="18"/>
      <c r="G94" s="18"/>
      <c r="H94" s="19">
        <f>D94*50/B94</f>
        <v>1.5384615384615384E-2</v>
      </c>
      <c r="I94" s="43"/>
      <c r="J94" s="18"/>
      <c r="K94" s="43"/>
      <c r="L94" s="9"/>
    </row>
    <row r="95" spans="1:14">
      <c r="A95" s="15">
        <f>A94+7</f>
        <v>42897</v>
      </c>
      <c r="B95" s="20">
        <f>C94+F94-G94</f>
        <v>1522.9607336205543</v>
      </c>
      <c r="C95" s="17">
        <f>B95+(B95*0.014)</f>
        <v>1544.2821838912421</v>
      </c>
      <c r="D95" s="17">
        <f>B95/3250</f>
        <v>0.46860330265247824</v>
      </c>
      <c r="E95" s="34">
        <f>(C95-B95)/D95</f>
        <v>45.500000000000128</v>
      </c>
      <c r="F95" s="18"/>
      <c r="G95" s="18"/>
      <c r="H95" s="19">
        <f>D95*50/B95</f>
        <v>1.5384615384615385E-2</v>
      </c>
      <c r="I95" s="43"/>
      <c r="J95" s="18"/>
      <c r="K95" s="43"/>
      <c r="L95" s="9"/>
      <c r="M95" s="31"/>
      <c r="N95" s="31"/>
    </row>
    <row r="96" spans="1:14" ht="13" thickBot="1">
      <c r="A96" s="15">
        <f>A95+7</f>
        <v>42904</v>
      </c>
      <c r="B96" s="20">
        <f>C95+F95-G95</f>
        <v>1544.2821838912421</v>
      </c>
      <c r="C96" s="17">
        <f>B96+(B96*0)</f>
        <v>1544.2821838912421</v>
      </c>
      <c r="D96" s="17">
        <f>B96/3250</f>
        <v>0.47516374888961294</v>
      </c>
      <c r="E96" s="34">
        <f>(C96-B96)/D96</f>
        <v>0</v>
      </c>
      <c r="F96" s="18"/>
      <c r="G96" s="18"/>
      <c r="H96" s="19">
        <f>D96*50/B96</f>
        <v>1.5384615384615384E-2</v>
      </c>
      <c r="I96" s="43"/>
      <c r="J96" s="18"/>
      <c r="K96" s="43"/>
      <c r="L96" s="9"/>
      <c r="M96" s="31"/>
      <c r="N96" s="31"/>
    </row>
    <row r="97" spans="1:14" ht="13" thickBot="1">
      <c r="A97" s="13"/>
      <c r="B97" s="22"/>
      <c r="C97" s="23"/>
      <c r="D97" s="23"/>
      <c r="E97" s="27"/>
      <c r="F97" s="30"/>
      <c r="G97" s="10"/>
      <c r="H97" s="24"/>
      <c r="I97" s="45"/>
      <c r="J97" s="25"/>
      <c r="K97" s="45"/>
      <c r="L97" s="11"/>
    </row>
    <row r="98" spans="1:14">
      <c r="A98" s="15">
        <f>A96+7</f>
        <v>42911</v>
      </c>
      <c r="B98" s="20">
        <f>C96+F96-G96</f>
        <v>1544.2821838912421</v>
      </c>
      <c r="C98" s="17">
        <f>B98+(B98*0.015)</f>
        <v>1567.4464166496107</v>
      </c>
      <c r="D98" s="17">
        <f>B98/3250</f>
        <v>0.47516374888961294</v>
      </c>
      <c r="E98" s="34">
        <f>(C98-B98)/D98</f>
        <v>48.749999999999929</v>
      </c>
      <c r="F98" s="26"/>
      <c r="G98" s="18"/>
      <c r="H98" s="19">
        <f>D98*50/B98</f>
        <v>1.5384615384615384E-2</v>
      </c>
      <c r="I98" s="43"/>
      <c r="J98" s="18"/>
      <c r="K98" s="43"/>
      <c r="L98" s="9"/>
      <c r="M98" s="31"/>
      <c r="N98" s="31"/>
    </row>
    <row r="99" spans="1:14" s="1" customFormat="1">
      <c r="A99" s="15">
        <f>A98+7</f>
        <v>42918</v>
      </c>
      <c r="B99" s="20">
        <f>C98+F98-G98</f>
        <v>1567.4464166496107</v>
      </c>
      <c r="C99" s="17">
        <f>B99+(B99*0.054)</f>
        <v>1652.0885231486895</v>
      </c>
      <c r="D99" s="17">
        <f>B99/3250</f>
        <v>0.48229120512295715</v>
      </c>
      <c r="E99" s="34">
        <f>(C99-B99)/D99</f>
        <v>175.49999999999977</v>
      </c>
      <c r="F99" s="18"/>
      <c r="G99" s="18"/>
      <c r="H99" s="19">
        <f>D99*50/B99</f>
        <v>1.5384615384615385E-2</v>
      </c>
      <c r="I99" s="43"/>
      <c r="J99" s="18"/>
      <c r="K99" s="43"/>
      <c r="L99" s="9"/>
    </row>
    <row r="100" spans="1:14" s="1" customFormat="1">
      <c r="A100" s="15">
        <f>A99+7</f>
        <v>42925</v>
      </c>
      <c r="B100" s="20">
        <f>C99+F99-G99</f>
        <v>1652.0885231486895</v>
      </c>
      <c r="C100" s="17">
        <f>B100+(B100*0.0483)</f>
        <v>1731.8843988167712</v>
      </c>
      <c r="D100" s="17">
        <f>B100/3250</f>
        <v>0.50833493019959675</v>
      </c>
      <c r="E100" s="34">
        <f>(C100-B100)/D100</f>
        <v>156.97499999999988</v>
      </c>
      <c r="F100" s="18"/>
      <c r="G100" s="18"/>
      <c r="H100" s="19">
        <f>D100*50/B100</f>
        <v>1.5384615384615384E-2</v>
      </c>
      <c r="I100" s="43"/>
      <c r="J100" s="18"/>
      <c r="K100" s="43"/>
      <c r="L100" s="9"/>
      <c r="M100" s="31"/>
      <c r="N100" s="31"/>
    </row>
    <row r="101" spans="1:14" s="1" customFormat="1" ht="13" thickBot="1">
      <c r="A101" s="15">
        <f>A100+7</f>
        <v>42932</v>
      </c>
      <c r="B101" s="20">
        <f>C100+F100-G100</f>
        <v>1731.8843988167712</v>
      </c>
      <c r="C101" s="17">
        <f>B101+(B101*-0.074)</f>
        <v>1603.72495330433</v>
      </c>
      <c r="D101" s="17">
        <f>B101/3250</f>
        <v>0.53288750732823731</v>
      </c>
      <c r="E101" s="34">
        <f>(C101-B101)/D101</f>
        <v>-240.50000000000014</v>
      </c>
      <c r="F101" s="18"/>
      <c r="G101" s="18"/>
      <c r="H101" s="19">
        <f>D101*50/B101</f>
        <v>1.5384615384615385E-2</v>
      </c>
      <c r="I101" s="43"/>
      <c r="J101" s="18"/>
      <c r="K101" s="43"/>
      <c r="L101" s="9"/>
    </row>
    <row r="102" spans="1:14" ht="13" thickBot="1">
      <c r="A102" s="13"/>
      <c r="B102" s="22"/>
      <c r="C102" s="23"/>
      <c r="D102" s="23"/>
      <c r="E102" s="27"/>
      <c r="F102" s="30"/>
      <c r="G102" s="10"/>
      <c r="H102" s="24"/>
      <c r="I102" s="45"/>
      <c r="J102" s="25"/>
      <c r="K102" s="45"/>
      <c r="L102" s="11"/>
      <c r="M102" s="1"/>
      <c r="N102" s="1"/>
    </row>
    <row r="103" spans="1:14" s="1" customFormat="1">
      <c r="A103" s="15">
        <f>A101+7</f>
        <v>42939</v>
      </c>
      <c r="B103" s="20">
        <f>C101+F101-G101</f>
        <v>1603.72495330433</v>
      </c>
      <c r="C103" s="17">
        <f>B103+(B103*0.0427)</f>
        <v>1672.204008810425</v>
      </c>
      <c r="D103" s="17">
        <f>B103/3250</f>
        <v>0.49345383178594771</v>
      </c>
      <c r="E103" s="34">
        <f>(C103-B103)/D103</f>
        <v>138.77500000000009</v>
      </c>
      <c r="F103" s="26"/>
      <c r="G103" s="18"/>
      <c r="H103" s="19">
        <f>D103*50/B103</f>
        <v>1.5384615384615385E-2</v>
      </c>
      <c r="I103" s="43"/>
      <c r="J103" s="18"/>
      <c r="K103" s="43"/>
      <c r="L103" s="9"/>
    </row>
    <row r="104" spans="1:14" s="1" customFormat="1">
      <c r="A104" s="15">
        <f>A103+7</f>
        <v>42946</v>
      </c>
      <c r="B104" s="20">
        <f>C103+F103-G103</f>
        <v>1672.204008810425</v>
      </c>
      <c r="C104" s="17">
        <f>B104+(B104*-0.0045)</f>
        <v>1664.679090770778</v>
      </c>
      <c r="D104" s="17">
        <f>B104/3250</f>
        <v>0.51452431040320767</v>
      </c>
      <c r="E104" s="37">
        <f>(C104-B104)/D104</f>
        <v>-14.625000000000153</v>
      </c>
      <c r="F104" s="18"/>
      <c r="G104" s="18"/>
      <c r="H104" s="19">
        <f>D104*50/B104</f>
        <v>1.5384615384615384E-2</v>
      </c>
      <c r="I104" s="43"/>
      <c r="J104" s="18"/>
      <c r="K104" s="43"/>
      <c r="L104" s="9"/>
    </row>
    <row r="105" spans="1:14" s="1" customFormat="1">
      <c r="A105" s="15">
        <f>A104+7</f>
        <v>42953</v>
      </c>
      <c r="B105" s="20">
        <f>C104+F104-G104</f>
        <v>1664.679090770778</v>
      </c>
      <c r="C105" s="17">
        <f>B105+(B105*-0.0326)</f>
        <v>1610.4105524116505</v>
      </c>
      <c r="D105" s="17">
        <f>B105/3250</f>
        <v>0.51220895100639319</v>
      </c>
      <c r="E105" s="37">
        <f>(C105-B105)/D105</f>
        <v>-105.95000000000014</v>
      </c>
      <c r="F105" s="18"/>
      <c r="G105" s="18"/>
      <c r="H105" s="19">
        <f>D105*50/B105</f>
        <v>1.5384615384615384E-2</v>
      </c>
      <c r="I105" s="43"/>
      <c r="J105" s="18"/>
      <c r="K105" s="43"/>
      <c r="L105" s="9"/>
    </row>
    <row r="106" spans="1:14" s="1" customFormat="1" ht="13" thickBot="1">
      <c r="A106" s="15">
        <f>A105+7</f>
        <v>42960</v>
      </c>
      <c r="B106" s="20">
        <f>C105+F105-G105</f>
        <v>1610.4105524116505</v>
      </c>
      <c r="C106" s="17">
        <f>B106+(B106*-0.02)</f>
        <v>1578.2023413634174</v>
      </c>
      <c r="D106" s="17">
        <f>B106/3250</f>
        <v>0.4955109392035848</v>
      </c>
      <c r="E106" s="37">
        <f>(C106-B106)/D106</f>
        <v>-65.000000000000227</v>
      </c>
      <c r="F106" s="18"/>
      <c r="G106" s="18"/>
      <c r="H106" s="19">
        <f>D106*50/B106</f>
        <v>1.5384615384615385E-2</v>
      </c>
      <c r="I106" s="43"/>
      <c r="J106" s="18"/>
      <c r="K106" s="43"/>
      <c r="L106" s="9"/>
    </row>
    <row r="107" spans="1:14" ht="13" thickBot="1">
      <c r="A107" s="13"/>
      <c r="B107" s="22"/>
      <c r="C107" s="23"/>
      <c r="D107" s="23"/>
      <c r="E107" s="27"/>
      <c r="F107" s="30"/>
      <c r="G107" s="10"/>
      <c r="H107" s="24"/>
      <c r="I107" s="45"/>
      <c r="J107" s="25"/>
      <c r="K107" s="45"/>
      <c r="L107" s="11"/>
      <c r="M107" s="1"/>
      <c r="N107" s="1"/>
    </row>
    <row r="108" spans="1:14" s="1" customFormat="1">
      <c r="A108" s="15">
        <f>A106+7</f>
        <v>42967</v>
      </c>
      <c r="B108" s="20">
        <f>C106+F106-G106</f>
        <v>1578.2023413634174</v>
      </c>
      <c r="C108" s="17">
        <f>B108+(B108*0.0596)</f>
        <v>1672.2632009086772</v>
      </c>
      <c r="D108" s="17">
        <f>B108/3250</f>
        <v>0.48560072041951308</v>
      </c>
      <c r="E108" s="34">
        <f>(C108-B108)/D108</f>
        <v>193.70000000000013</v>
      </c>
      <c r="F108" s="26">
        <f>Dam_Perfomance!H17+Rud_Perfomance!H17</f>
        <v>255.91147679051682</v>
      </c>
      <c r="G108" s="18"/>
      <c r="H108" s="19">
        <f>D108*50/B108</f>
        <v>1.5384615384615385E-2</v>
      </c>
      <c r="I108" s="43"/>
      <c r="J108" s="18"/>
      <c r="K108" s="43"/>
      <c r="L108" s="9"/>
    </row>
    <row r="109" spans="1:14" s="1" customFormat="1">
      <c r="A109" s="15">
        <f>A108+7</f>
        <v>42974</v>
      </c>
      <c r="B109" s="20">
        <f>C108+F108-G108</f>
        <v>1928.174677699194</v>
      </c>
      <c r="C109" s="17">
        <f>B109+(B109*-0.0884)</f>
        <v>1757.7240361905854</v>
      </c>
      <c r="D109" s="17">
        <f>B109/3250</f>
        <v>0.59328451621513667</v>
      </c>
      <c r="E109" s="37">
        <f>(C109-B109)/D109</f>
        <v>-287.29999999999984</v>
      </c>
      <c r="F109" s="18"/>
      <c r="G109" s="18"/>
      <c r="H109" s="19">
        <f>D109*50/B109</f>
        <v>1.5384615384615385E-2</v>
      </c>
      <c r="I109" s="43"/>
      <c r="J109" s="18"/>
      <c r="K109" s="43"/>
      <c r="L109" s="9"/>
    </row>
    <row r="110" spans="1:14" s="1" customFormat="1">
      <c r="A110" s="15">
        <f>A109+7</f>
        <v>42981</v>
      </c>
      <c r="B110" s="20">
        <f>C109+F109-G109</f>
        <v>1757.7240361905854</v>
      </c>
      <c r="C110" s="17">
        <f>B110+(B110*-0.0583)</f>
        <v>1655.2487248806742</v>
      </c>
      <c r="D110" s="17">
        <f>B110/5500</f>
        <v>0.31958618839828823</v>
      </c>
      <c r="E110" s="37">
        <f>(C110-B110)/D110</f>
        <v>-320.65000000000009</v>
      </c>
      <c r="F110" s="21">
        <f>Harm_Perfomance!H17</f>
        <v>-4.2241613373325233</v>
      </c>
      <c r="G110" s="18"/>
      <c r="H110" s="19">
        <f>D110*50/B110</f>
        <v>9.0909090909090905E-3</v>
      </c>
      <c r="I110" s="43"/>
      <c r="J110" s="18"/>
      <c r="K110" s="43"/>
      <c r="L110" s="9"/>
      <c r="M110" s="31"/>
      <c r="N110" s="31"/>
    </row>
    <row r="111" spans="1:14" s="1" customFormat="1" ht="13" thickBot="1">
      <c r="A111" s="15">
        <f>A110+7</f>
        <v>42988</v>
      </c>
      <c r="B111" s="20">
        <f>C110+F110-G110</f>
        <v>1651.0245635433416</v>
      </c>
      <c r="C111" s="17">
        <f>B111+(B111*0.1119)</f>
        <v>1835.7742122038417</v>
      </c>
      <c r="D111" s="17">
        <f>B111/5500</f>
        <v>0.30018628428060756</v>
      </c>
      <c r="E111" s="34">
        <f>(C111-B111)/D111</f>
        <v>615.45000000000039</v>
      </c>
      <c r="F111" s="26"/>
      <c r="G111" s="18"/>
      <c r="H111" s="19">
        <f>D111*50/B111</f>
        <v>9.0909090909090905E-3</v>
      </c>
      <c r="I111" s="43"/>
      <c r="J111" s="18"/>
      <c r="K111" s="43"/>
      <c r="L111" s="9"/>
      <c r="M111" s="31"/>
      <c r="N111" s="31"/>
    </row>
    <row r="112" spans="1:14" ht="13" thickBot="1">
      <c r="A112" s="13"/>
      <c r="B112" s="22"/>
      <c r="C112" s="23"/>
      <c r="D112" s="23"/>
      <c r="E112" s="27"/>
      <c r="F112" s="30"/>
      <c r="G112" s="10"/>
      <c r="H112" s="24"/>
      <c r="I112" s="45"/>
      <c r="J112" s="25"/>
      <c r="K112" s="45"/>
      <c r="L112" s="11"/>
    </row>
    <row r="113" spans="1:14" s="1" customFormat="1">
      <c r="A113" s="15">
        <f>A111+7</f>
        <v>42995</v>
      </c>
      <c r="B113" s="20">
        <f>C111+F111-G111</f>
        <v>1835.7742122038417</v>
      </c>
      <c r="C113" s="17">
        <f>B113+(B113*-0.073)</f>
        <v>1701.7626947129613</v>
      </c>
      <c r="D113" s="17">
        <f>B113/5500</f>
        <v>0.33377712949160759</v>
      </c>
      <c r="E113" s="37">
        <f>(C113-B113)/D113</f>
        <v>-401.49999999999972</v>
      </c>
      <c r="F113" s="26"/>
      <c r="G113" s="18"/>
      <c r="H113" s="19">
        <f>D113*50/B113</f>
        <v>9.0909090909090922E-3</v>
      </c>
      <c r="I113" s="43"/>
      <c r="J113" s="18"/>
      <c r="K113" s="43"/>
      <c r="L113" s="9"/>
      <c r="M113" s="31"/>
      <c r="N113" s="31"/>
    </row>
    <row r="114" spans="1:14" s="1" customFormat="1">
      <c r="A114" s="15">
        <f>A113+7</f>
        <v>43002</v>
      </c>
      <c r="B114" s="20">
        <f>C113+F113-G113</f>
        <v>1701.7626947129613</v>
      </c>
      <c r="C114" s="17">
        <f>B114+(B114*-0.0103)</f>
        <v>1684.2345389574177</v>
      </c>
      <c r="D114" s="17">
        <f>B114/5500</f>
        <v>0.30941139903872023</v>
      </c>
      <c r="E114" s="37">
        <f>(C114-B114)/D114</f>
        <v>-56.650000000000304</v>
      </c>
      <c r="F114" s="18">
        <v>800</v>
      </c>
      <c r="G114" s="18"/>
      <c r="H114" s="19">
        <f>D114*50/B114</f>
        <v>9.0909090909090905E-3</v>
      </c>
      <c r="I114" s="43"/>
      <c r="J114" s="18"/>
      <c r="K114" s="43"/>
      <c r="L114" s="9"/>
    </row>
    <row r="115" spans="1:14" s="1" customFormat="1">
      <c r="A115" s="15">
        <f>A114+7</f>
        <v>43009</v>
      </c>
      <c r="B115" s="20">
        <f>C114+F114-G114</f>
        <v>2484.2345389574175</v>
      </c>
      <c r="C115" s="17">
        <f>B115+(B115*-0.0544)</f>
        <v>2349.0921800381338</v>
      </c>
      <c r="D115" s="17">
        <f>B115/5500</f>
        <v>0.45167900708316683</v>
      </c>
      <c r="E115" s="37">
        <f>(C115-B115)/D115</f>
        <v>-299.20000000000033</v>
      </c>
      <c r="F115" s="18">
        <v>1350</v>
      </c>
      <c r="G115" s="18"/>
      <c r="H115" s="19">
        <f>D115*50/B115</f>
        <v>9.0909090909090905E-3</v>
      </c>
      <c r="I115" s="43"/>
      <c r="J115" s="18"/>
      <c r="K115" s="43"/>
      <c r="L115" s="9"/>
      <c r="M115" s="31"/>
      <c r="N115" s="31"/>
    </row>
    <row r="116" spans="1:14" s="1" customFormat="1" ht="13" thickBot="1">
      <c r="A116" s="15">
        <f>A115+7</f>
        <v>43016</v>
      </c>
      <c r="B116" s="20">
        <f>C115+F115-G115</f>
        <v>3699.0921800381338</v>
      </c>
      <c r="C116" s="17">
        <f>B116+(B116*-0.0579)</f>
        <v>3484.9147428139258</v>
      </c>
      <c r="D116" s="17">
        <f>B116/3000</f>
        <v>1.2330307266793779</v>
      </c>
      <c r="E116" s="37">
        <f>(C116-B116)/D116</f>
        <v>-173.70000000000005</v>
      </c>
      <c r="F116" s="26"/>
      <c r="G116" s="18"/>
      <c r="H116" s="19">
        <f>D116*50/B116</f>
        <v>1.6666666666666666E-2</v>
      </c>
      <c r="I116" s="43"/>
      <c r="J116" s="18"/>
      <c r="K116" s="43"/>
      <c r="L116" s="9"/>
      <c r="M116" s="31"/>
      <c r="N116" s="31"/>
    </row>
    <row r="117" spans="1:14" ht="13" thickBot="1">
      <c r="A117" s="13"/>
      <c r="B117" s="22"/>
      <c r="C117" s="23"/>
      <c r="D117" s="23"/>
      <c r="E117" s="27"/>
      <c r="F117" s="30"/>
      <c r="G117" s="10"/>
      <c r="H117" s="24"/>
      <c r="I117" s="45"/>
      <c r="J117" s="25"/>
      <c r="K117" s="45"/>
      <c r="L117" s="11"/>
    </row>
    <row r="118" spans="1:14" s="1" customFormat="1">
      <c r="A118" s="15">
        <f>A116+7</f>
        <v>43023</v>
      </c>
      <c r="B118" s="20">
        <f>C116+F116-G116</f>
        <v>3484.9147428139258</v>
      </c>
      <c r="C118" s="17">
        <f>B118+(B118*0.0774)</f>
        <v>3754.6471439077236</v>
      </c>
      <c r="D118" s="17">
        <f>B118/3000</f>
        <v>1.1616382476046418</v>
      </c>
      <c r="E118" s="34">
        <f>(C118-B118)/D118</f>
        <v>232.19999999999993</v>
      </c>
      <c r="F118" s="21">
        <f>BrianM_Perfomance!H17</f>
        <v>-71.37053006184783</v>
      </c>
      <c r="G118" s="18"/>
      <c r="H118" s="19">
        <f>D118*50/B118</f>
        <v>1.6666666666666663E-2</v>
      </c>
      <c r="I118" s="43"/>
      <c r="J118" s="18"/>
      <c r="K118" s="43"/>
      <c r="L118" s="9"/>
      <c r="M118" s="31"/>
      <c r="N118" s="31"/>
    </row>
    <row r="119" spans="1:14" s="1" customFormat="1">
      <c r="A119" s="15">
        <f>A118+7</f>
        <v>43030</v>
      </c>
      <c r="B119" s="20">
        <f>C118+F118-G118</f>
        <v>3683.2766138458755</v>
      </c>
      <c r="C119" s="17">
        <f>B119+(B119*0.0717)</f>
        <v>3947.367547058625</v>
      </c>
      <c r="D119" s="17">
        <f>B119/3000</f>
        <v>1.2277588712819585</v>
      </c>
      <c r="E119" s="34">
        <f>(C119-B119)/D119</f>
        <v>215.10000000000011</v>
      </c>
      <c r="F119" s="18"/>
      <c r="G119" s="18"/>
      <c r="H119" s="19">
        <f>D119*50/B119</f>
        <v>1.6666666666666666E-2</v>
      </c>
      <c r="I119" s="43"/>
      <c r="J119" s="18"/>
      <c r="K119" s="43"/>
      <c r="L119" s="9"/>
    </row>
    <row r="120" spans="1:14" s="1" customFormat="1">
      <c r="A120" s="15">
        <f>A119+7</f>
        <v>43037</v>
      </c>
      <c r="B120" s="20">
        <f>C119+F119-G119</f>
        <v>3947.367547058625</v>
      </c>
      <c r="C120" s="17">
        <f>B120+(B120*0.09)</f>
        <v>4302.6306262939015</v>
      </c>
      <c r="D120" s="17">
        <f>B120/3000</f>
        <v>1.3157891823528749</v>
      </c>
      <c r="E120" s="34">
        <f>(C120-B120)/D120</f>
        <v>270.00000000000028</v>
      </c>
      <c r="F120" s="18">
        <f>RichS_Perfomance!H17</f>
        <v>5.8696377923042178</v>
      </c>
      <c r="G120" s="18"/>
      <c r="H120" s="19">
        <f>D120*50/B120</f>
        <v>1.6666666666666666E-2</v>
      </c>
      <c r="I120" s="43"/>
      <c r="J120" s="18"/>
      <c r="K120" s="43"/>
      <c r="L120" s="9"/>
      <c r="M120" s="31"/>
      <c r="N120" s="31"/>
    </row>
    <row r="121" spans="1:14" s="1" customFormat="1" ht="13" thickBot="1">
      <c r="A121" s="15">
        <f>A120+7</f>
        <v>43044</v>
      </c>
      <c r="B121" s="20">
        <f>C120+F120-G120</f>
        <v>4308.5002640862058</v>
      </c>
      <c r="C121" s="17">
        <f>B121+(B121*-0.0353)</f>
        <v>4156.4102047639626</v>
      </c>
      <c r="D121" s="17">
        <f>B121/3000</f>
        <v>1.436166754695402</v>
      </c>
      <c r="E121" s="37">
        <f>(C121-B121)/D121</f>
        <v>-105.90000000000008</v>
      </c>
      <c r="F121" s="26">
        <f>Dam_Perfomance!H32+Rud_Perfomance!H32</f>
        <v>5.8692151239988561</v>
      </c>
      <c r="G121" s="18"/>
      <c r="H121" s="19">
        <f>D121*50/B121</f>
        <v>1.666666666666667E-2</v>
      </c>
      <c r="I121" s="43"/>
      <c r="J121" s="18"/>
      <c r="K121" s="43"/>
      <c r="L121" s="9"/>
      <c r="M121" s="31"/>
      <c r="N121" s="31"/>
    </row>
    <row r="122" spans="1:14" ht="13" thickBot="1">
      <c r="A122" s="13"/>
      <c r="B122" s="22"/>
      <c r="C122" s="23"/>
      <c r="D122" s="23"/>
      <c r="E122" s="27"/>
      <c r="F122" s="30"/>
      <c r="G122" s="10"/>
      <c r="H122" s="24"/>
      <c r="I122" s="45"/>
      <c r="J122" s="25"/>
      <c r="K122" s="45"/>
      <c r="L122" s="11"/>
    </row>
    <row r="123" spans="1:14" s="1" customFormat="1">
      <c r="A123" s="15">
        <f>A121+7</f>
        <v>43051</v>
      </c>
      <c r="B123" s="20">
        <f>C121+F121-G121</f>
        <v>4162.2794198879619</v>
      </c>
      <c r="C123" s="17">
        <f>B123+(B123*-0.1562)</f>
        <v>3512.1313745014622</v>
      </c>
      <c r="D123" s="17">
        <f>B123/3000</f>
        <v>1.3874264732959873</v>
      </c>
      <c r="E123" s="98">
        <f>(C123-B123)/D123</f>
        <v>-468.6</v>
      </c>
      <c r="F123" s="26"/>
      <c r="G123" s="18"/>
      <c r="H123" s="19">
        <f>D123*50/B123</f>
        <v>1.6666666666666666E-2</v>
      </c>
      <c r="I123" s="43"/>
      <c r="J123" s="18"/>
      <c r="K123" s="43"/>
      <c r="L123" s="9"/>
      <c r="M123" s="31"/>
      <c r="N123" s="31"/>
    </row>
    <row r="124" spans="1:14" s="1" customFormat="1" ht="14.5">
      <c r="A124" s="15">
        <f>A123+7</f>
        <v>43058</v>
      </c>
      <c r="B124" s="32">
        <f>C123+F123-G123</f>
        <v>3512.1313745014622</v>
      </c>
      <c r="C124" s="17">
        <f>B124+(B124*0.03)</f>
        <v>3617.4953157365062</v>
      </c>
      <c r="D124" s="17">
        <f>B124/2500</f>
        <v>1.4048525498005848</v>
      </c>
      <c r="E124" s="28">
        <f>(C124-B124)/D124</f>
        <v>75.000000000000071</v>
      </c>
      <c r="F124" s="18"/>
      <c r="G124" s="18"/>
      <c r="H124" s="19">
        <f>D124*50/B124</f>
        <v>1.9999999999999997E-2</v>
      </c>
      <c r="I124" s="43"/>
      <c r="J124" s="18"/>
      <c r="K124" s="43"/>
      <c r="L124" s="9"/>
    </row>
    <row r="125" spans="1:14" s="1" customFormat="1">
      <c r="A125" s="15">
        <f>A124+7</f>
        <v>43065</v>
      </c>
      <c r="B125" s="20">
        <f>C124+F124-G124</f>
        <v>3617.4953157365062</v>
      </c>
      <c r="C125" s="17">
        <f>B125+(B125*0.03)</f>
        <v>3726.0201752086014</v>
      </c>
      <c r="D125" s="17">
        <f>B125/2500</f>
        <v>1.4469981262946026</v>
      </c>
      <c r="E125" s="28">
        <f>(C125-B125)/D125</f>
        <v>74.999999999999972</v>
      </c>
      <c r="F125" s="18"/>
      <c r="G125" s="18"/>
      <c r="H125" s="19">
        <f>D125*50/B125</f>
        <v>2.0000000000000004E-2</v>
      </c>
      <c r="I125" s="43"/>
      <c r="J125" s="18"/>
      <c r="K125" s="43"/>
      <c r="L125" s="9"/>
      <c r="M125" s="31"/>
      <c r="N125" s="31"/>
    </row>
    <row r="126" spans="1:14" s="1" customFormat="1" ht="13" thickBot="1">
      <c r="A126" s="15">
        <f>A125+7</f>
        <v>43072</v>
      </c>
      <c r="B126" s="20">
        <f>C125+F125-G125</f>
        <v>3726.0201752086014</v>
      </c>
      <c r="C126" s="17">
        <f>B126+(B126*0.03)</f>
        <v>3837.8007804648596</v>
      </c>
      <c r="D126" s="17">
        <f>B126/2500</f>
        <v>1.4904080700834406</v>
      </c>
      <c r="E126" s="28">
        <f>(C126-B126)/D126</f>
        <v>75.000000000000128</v>
      </c>
      <c r="F126" s="18"/>
      <c r="G126" s="18"/>
      <c r="H126" s="19">
        <f>D126*50/B126</f>
        <v>0.02</v>
      </c>
      <c r="I126" s="43"/>
      <c r="J126" s="18"/>
      <c r="K126" s="43"/>
      <c r="L126" s="9"/>
      <c r="M126" s="31"/>
      <c r="N126" s="31"/>
    </row>
    <row r="127" spans="1:14" ht="13" thickBot="1">
      <c r="A127" s="13"/>
      <c r="B127" s="22"/>
      <c r="C127" s="23"/>
      <c r="D127" s="23"/>
      <c r="E127" s="27"/>
      <c r="F127" s="30"/>
      <c r="G127" s="10"/>
      <c r="H127" s="24"/>
      <c r="I127" s="45"/>
      <c r="J127" s="25"/>
      <c r="K127" s="45"/>
      <c r="L127" s="11"/>
    </row>
    <row r="128" spans="1:14" s="1" customFormat="1">
      <c r="A128" s="15">
        <f>A126+7</f>
        <v>43079</v>
      </c>
      <c r="B128" s="20">
        <f>C126+F126-G126</f>
        <v>3837.8007804648596</v>
      </c>
      <c r="C128" s="17">
        <f>B128+(B128*0.03)</f>
        <v>3952.9348038788053</v>
      </c>
      <c r="D128" s="17">
        <f>B128/2500</f>
        <v>1.5351203121859438</v>
      </c>
      <c r="E128" s="28">
        <f>(C128-B128)/D128</f>
        <v>74.999999999999929</v>
      </c>
      <c r="F128" s="26"/>
      <c r="G128" s="18"/>
      <c r="H128" s="19">
        <f>D128*50/B128</f>
        <v>0.02</v>
      </c>
      <c r="I128" s="43"/>
      <c r="J128" s="18"/>
      <c r="K128" s="43"/>
      <c r="L128" s="9"/>
      <c r="M128" s="31"/>
      <c r="N128" s="31"/>
    </row>
    <row r="129" spans="1:14" s="1" customFormat="1">
      <c r="A129" s="15">
        <f>A128+7</f>
        <v>43086</v>
      </c>
      <c r="B129" s="20">
        <f>C128+F128-G128</f>
        <v>3952.9348038788053</v>
      </c>
      <c r="C129" s="17">
        <f>B129+(B129*0.03)</f>
        <v>4071.5228479951693</v>
      </c>
      <c r="D129" s="17">
        <f>B129/2500</f>
        <v>1.5811739215515221</v>
      </c>
      <c r="E129" s="28">
        <f>(C129-B129)/D129</f>
        <v>74.999999999999915</v>
      </c>
      <c r="F129" s="18"/>
      <c r="G129" s="18"/>
      <c r="H129" s="19">
        <f>D129*50/B129</f>
        <v>0.02</v>
      </c>
      <c r="I129" s="43"/>
      <c r="J129" s="18"/>
      <c r="K129" s="43"/>
      <c r="L129" s="9"/>
    </row>
    <row r="130" spans="1:14" s="1" customFormat="1">
      <c r="A130" s="15">
        <f>A129+7</f>
        <v>43093</v>
      </c>
      <c r="B130" s="20">
        <f>C129+F129-G129</f>
        <v>4071.5228479951693</v>
      </c>
      <c r="C130" s="17">
        <f>B130+(B130*0.03)</f>
        <v>4193.6685334350241</v>
      </c>
      <c r="D130" s="17">
        <f>B130/2500</f>
        <v>1.6286091391980677</v>
      </c>
      <c r="E130" s="28">
        <f>(C130-B130)/D130</f>
        <v>74.999999999999815</v>
      </c>
      <c r="F130" s="18"/>
      <c r="G130" s="18"/>
      <c r="H130" s="19">
        <f>D130*50/B130</f>
        <v>0.02</v>
      </c>
      <c r="I130" s="43"/>
      <c r="J130" s="18"/>
      <c r="K130" s="43"/>
      <c r="L130" s="9"/>
      <c r="M130" s="31"/>
      <c r="N130" s="31"/>
    </row>
    <row r="131" spans="1:14" s="1" customFormat="1" ht="13" thickBot="1">
      <c r="A131" s="15">
        <f>A130+7</f>
        <v>43100</v>
      </c>
      <c r="B131" s="20">
        <f>C130+F130-G130</f>
        <v>4193.6685334350241</v>
      </c>
      <c r="C131" s="17">
        <f>B131+(B131*0.03)</f>
        <v>4319.4785894380748</v>
      </c>
      <c r="D131" s="17">
        <f>B131/2500</f>
        <v>1.6774674133740097</v>
      </c>
      <c r="E131" s="28">
        <f>(C131-B131)/D131</f>
        <v>74.999999999999986</v>
      </c>
      <c r="F131" s="18"/>
      <c r="G131" s="18"/>
      <c r="H131" s="19">
        <f>D131*50/B131</f>
        <v>0.02</v>
      </c>
      <c r="I131" s="43"/>
      <c r="J131" s="18"/>
      <c r="K131" s="43"/>
      <c r="L131" s="9"/>
      <c r="M131" s="31"/>
      <c r="N131" s="31"/>
    </row>
    <row r="132" spans="1:14" ht="13" thickBot="1">
      <c r="A132" s="13"/>
      <c r="B132" s="22"/>
      <c r="C132" s="23"/>
      <c r="D132" s="23"/>
      <c r="E132" s="27"/>
      <c r="F132" s="30"/>
      <c r="G132" s="10"/>
      <c r="H132" s="24"/>
      <c r="I132" s="45"/>
      <c r="J132" s="25"/>
      <c r="K132" s="45"/>
      <c r="L132" s="11"/>
    </row>
    <row r="133" spans="1:14" s="1" customFormat="1">
      <c r="A133" s="15">
        <f>A131+7</f>
        <v>43107</v>
      </c>
      <c r="B133" s="20">
        <f>C131+F131-G131</f>
        <v>4319.4785894380748</v>
      </c>
      <c r="C133" s="17">
        <f>B133+(B133*0.03)</f>
        <v>4449.0629471212169</v>
      </c>
      <c r="D133" s="17">
        <f>B133/2500</f>
        <v>1.72779143577523</v>
      </c>
      <c r="E133" s="28">
        <f>(C133-B133)/D133</f>
        <v>74.999999999999929</v>
      </c>
      <c r="F133" s="26"/>
      <c r="G133" s="52"/>
      <c r="H133" s="19">
        <f>D133*50/B133</f>
        <v>0.02</v>
      </c>
      <c r="I133" s="43"/>
      <c r="J133" s="18"/>
      <c r="K133" s="43"/>
      <c r="L133" s="9"/>
      <c r="M133" s="31"/>
      <c r="N133" s="31"/>
    </row>
    <row r="134" spans="1:14" s="1" customFormat="1">
      <c r="A134" s="15">
        <f>A133+7</f>
        <v>43114</v>
      </c>
      <c r="B134" s="20">
        <f>C133+F133-G133</f>
        <v>4449.0629471212169</v>
      </c>
      <c r="C134" s="17">
        <f>B134+(B134*0.03)</f>
        <v>4582.5348355348533</v>
      </c>
      <c r="D134" s="17">
        <f>B134/2500</f>
        <v>1.7796251788484867</v>
      </c>
      <c r="E134" s="28">
        <f>(C134-B134)/D134</f>
        <v>74.999999999999943</v>
      </c>
      <c r="F134" s="26"/>
      <c r="G134" s="63"/>
      <c r="H134" s="19">
        <f>D134*50/B134</f>
        <v>0.02</v>
      </c>
      <c r="I134" s="43"/>
      <c r="J134" s="18"/>
      <c r="K134" s="43"/>
      <c r="L134" s="9"/>
    </row>
    <row r="135" spans="1:14" s="1" customFormat="1">
      <c r="A135" s="15">
        <f>A134+7</f>
        <v>43121</v>
      </c>
      <c r="B135" s="20">
        <f>C134+F134-G134</f>
        <v>4582.5348355348533</v>
      </c>
      <c r="C135" s="17">
        <f>B135+(B135*0.03)</f>
        <v>4720.0108806008993</v>
      </c>
      <c r="D135" s="17">
        <f>B135/2500</f>
        <v>1.8330139342139413</v>
      </c>
      <c r="E135" s="28">
        <f>(C135-B135)/D135</f>
        <v>75.000000000000227</v>
      </c>
      <c r="F135" s="26"/>
      <c r="G135" s="63"/>
      <c r="H135" s="19">
        <f>D135*50/B135</f>
        <v>0.02</v>
      </c>
      <c r="I135" s="43"/>
      <c r="J135" s="18"/>
      <c r="K135" s="43"/>
      <c r="L135" s="9"/>
      <c r="M135" s="31"/>
      <c r="N135" s="31"/>
    </row>
    <row r="136" spans="1:14" s="1" customFormat="1" ht="13" thickBot="1">
      <c r="A136" s="15">
        <f>A135+7</f>
        <v>43128</v>
      </c>
      <c r="B136" s="20">
        <f>C135+F135-G135</f>
        <v>4720.0108806008993</v>
      </c>
      <c r="C136" s="17">
        <f>B136+(B136*0.03)</f>
        <v>4861.6112070189265</v>
      </c>
      <c r="D136" s="17">
        <f>B136/2500</f>
        <v>1.8880043522403598</v>
      </c>
      <c r="E136" s="28">
        <f>(C136-B136)/D136</f>
        <v>75.000000000000099</v>
      </c>
      <c r="F136" s="18"/>
      <c r="G136" s="18"/>
      <c r="H136" s="19">
        <f>D136*50/B136</f>
        <v>0.02</v>
      </c>
      <c r="I136" s="43"/>
      <c r="J136" s="18"/>
      <c r="K136" s="43"/>
      <c r="L136" s="9"/>
      <c r="M136" s="31"/>
      <c r="N136" s="31"/>
    </row>
    <row r="137" spans="1:14" ht="13" thickBot="1">
      <c r="A137" s="13"/>
      <c r="B137" s="22"/>
      <c r="C137" s="23"/>
      <c r="D137" s="23"/>
      <c r="E137" s="27"/>
      <c r="F137" s="30"/>
      <c r="G137" s="10"/>
      <c r="H137" s="24"/>
      <c r="I137" s="45"/>
      <c r="J137" s="25"/>
      <c r="K137" s="45"/>
      <c r="L137" s="11"/>
    </row>
    <row r="138" spans="1:14" s="1" customFormat="1">
      <c r="A138" s="15">
        <f>A136+7</f>
        <v>43135</v>
      </c>
      <c r="B138" s="20">
        <f>C136+F136-G136</f>
        <v>4861.6112070189265</v>
      </c>
      <c r="C138" s="17">
        <f>B138+(B138*0.03)</f>
        <v>5007.4595432294946</v>
      </c>
      <c r="D138" s="17">
        <f>B138/2500</f>
        <v>1.9446444828075706</v>
      </c>
      <c r="E138" s="28">
        <f>(C138-B138)/D138</f>
        <v>75.000000000000128</v>
      </c>
      <c r="F138" s="26"/>
      <c r="G138" s="18"/>
      <c r="H138" s="19">
        <f>D138*50/B138</f>
        <v>0.02</v>
      </c>
      <c r="I138" s="43"/>
      <c r="J138" s="18"/>
      <c r="K138" s="43"/>
      <c r="L138" s="9"/>
      <c r="M138" s="31"/>
      <c r="N138" s="31"/>
    </row>
    <row r="139" spans="1:14" s="1" customFormat="1">
      <c r="A139" s="15">
        <f>A138+7</f>
        <v>43142</v>
      </c>
      <c r="B139" s="20">
        <f>C138+F138-G138</f>
        <v>5007.4595432294946</v>
      </c>
      <c r="C139" s="17">
        <f>B139+(B139*0.03)</f>
        <v>5157.6833295263796</v>
      </c>
      <c r="D139" s="17">
        <f>B139/2500</f>
        <v>2.0029838172917978</v>
      </c>
      <c r="E139" s="28">
        <f>(C139-B139)/D139</f>
        <v>75.000000000000085</v>
      </c>
      <c r="F139" s="18"/>
      <c r="G139" s="18"/>
      <c r="H139" s="19">
        <f>D139*50/B139</f>
        <v>1.9999999999999997E-2</v>
      </c>
      <c r="I139" s="43"/>
      <c r="J139" s="18"/>
      <c r="K139" s="43"/>
      <c r="L139" s="9"/>
    </row>
    <row r="140" spans="1:14" s="1" customFormat="1">
      <c r="A140" s="15">
        <f>A139+7</f>
        <v>43149</v>
      </c>
      <c r="B140" s="20">
        <f>C139+F139-G139</f>
        <v>5157.6833295263796</v>
      </c>
      <c r="C140" s="17">
        <f>B140+(B140*0.03)</f>
        <v>5312.4138294121713</v>
      </c>
      <c r="D140" s="17">
        <f>B140/2500</f>
        <v>2.0630733318105516</v>
      </c>
      <c r="E140" s="28">
        <f>(C140-B140)/D140</f>
        <v>75.000000000000156</v>
      </c>
      <c r="F140" s="18"/>
      <c r="G140" s="18"/>
      <c r="H140" s="19">
        <f>D140*50/B140</f>
        <v>1.9999999999999997E-2</v>
      </c>
      <c r="I140" s="43"/>
      <c r="J140" s="18"/>
      <c r="K140" s="43"/>
      <c r="L140" s="9"/>
      <c r="M140" s="31"/>
      <c r="N140" s="31"/>
    </row>
    <row r="141" spans="1:14" s="1" customFormat="1" ht="13" thickBot="1">
      <c r="A141" s="15">
        <f>A140+7</f>
        <v>43156</v>
      </c>
      <c r="B141" s="20">
        <f>C140+F140-G140</f>
        <v>5312.4138294121713</v>
      </c>
      <c r="C141" s="17">
        <f>B141+(B141*0.03)</f>
        <v>5471.7862442945361</v>
      </c>
      <c r="D141" s="17">
        <f>B141/2500</f>
        <v>2.1249655317648686</v>
      </c>
      <c r="E141" s="28">
        <f>(C141-B141)/D141</f>
        <v>74.999999999999872</v>
      </c>
      <c r="F141" s="18"/>
      <c r="G141" s="18"/>
      <c r="H141" s="19">
        <f>D141*50/B141</f>
        <v>0.02</v>
      </c>
      <c r="I141" s="43"/>
      <c r="J141" s="18"/>
      <c r="K141" s="43"/>
      <c r="L141" s="9"/>
      <c r="M141" s="31"/>
      <c r="N141" s="31"/>
    </row>
    <row r="142" spans="1:14" ht="13" thickBot="1">
      <c r="A142" s="13"/>
      <c r="B142" s="22"/>
      <c r="C142" s="23"/>
      <c r="D142" s="23"/>
      <c r="E142" s="27"/>
      <c r="F142" s="30"/>
      <c r="G142" s="10"/>
      <c r="H142" s="24"/>
      <c r="I142" s="45"/>
      <c r="J142" s="25"/>
      <c r="K142" s="45"/>
      <c r="L142" s="11"/>
    </row>
    <row r="143" spans="1:14" s="1" customFormat="1">
      <c r="A143" s="15">
        <f>A141+7</f>
        <v>43163</v>
      </c>
      <c r="B143" s="20">
        <f>C141+F141-G141</f>
        <v>5471.7862442945361</v>
      </c>
      <c r="C143" s="17">
        <f>B143+(B143*0.03)</f>
        <v>5635.9398316233719</v>
      </c>
      <c r="D143" s="17">
        <f>B143/2500</f>
        <v>2.1887144977178146</v>
      </c>
      <c r="E143" s="28">
        <f>(C143-B143)/D143</f>
        <v>74.999999999999858</v>
      </c>
      <c r="F143" s="26"/>
      <c r="G143" s="18"/>
      <c r="H143" s="19">
        <f>D143*50/B143</f>
        <v>0.02</v>
      </c>
      <c r="I143" s="43"/>
      <c r="J143" s="18"/>
      <c r="K143" s="43"/>
      <c r="L143" s="9"/>
      <c r="M143" s="31"/>
      <c r="N143" s="31"/>
    </row>
    <row r="144" spans="1:14" s="1" customFormat="1">
      <c r="A144" s="15">
        <f>A143+7</f>
        <v>43170</v>
      </c>
      <c r="B144" s="20">
        <f>C143+F143-G143</f>
        <v>5635.9398316233719</v>
      </c>
      <c r="C144" s="17">
        <f>B144+(B144*0.03)</f>
        <v>5805.0180265720728</v>
      </c>
      <c r="D144" s="17">
        <f>B144/2500</f>
        <v>2.2543759326493489</v>
      </c>
      <c r="E144" s="28">
        <f>(C144-B144)/D144</f>
        <v>74.999999999999886</v>
      </c>
      <c r="F144" s="18"/>
      <c r="G144" s="18"/>
      <c r="H144" s="19">
        <f>D144*50/B144</f>
        <v>0.02</v>
      </c>
      <c r="I144" s="43"/>
      <c r="J144" s="18"/>
      <c r="K144" s="43"/>
      <c r="L144" s="9"/>
    </row>
    <row r="145" spans="1:14" s="1" customFormat="1">
      <c r="A145" s="15">
        <f>A144+7</f>
        <v>43177</v>
      </c>
      <c r="B145" s="20">
        <f>C144+F144-G144</f>
        <v>5805.0180265720728</v>
      </c>
      <c r="C145" s="17">
        <f>B145+(B145*0.03)</f>
        <v>5979.1685673692346</v>
      </c>
      <c r="D145" s="17">
        <f>B145/2500</f>
        <v>2.3220072106288292</v>
      </c>
      <c r="E145" s="28">
        <f>(C145-B145)/D145</f>
        <v>74.999999999999801</v>
      </c>
      <c r="F145" s="18"/>
      <c r="G145" s="18"/>
      <c r="H145" s="19">
        <f>D145*50/B145</f>
        <v>0.02</v>
      </c>
      <c r="I145" s="43"/>
      <c r="J145" s="18"/>
      <c r="K145" s="43"/>
      <c r="L145" s="9"/>
      <c r="M145" s="31"/>
      <c r="N145" s="31"/>
    </row>
    <row r="146" spans="1:14" s="1" customFormat="1" ht="13" thickBot="1">
      <c r="A146" s="15">
        <f>A145+7</f>
        <v>43184</v>
      </c>
      <c r="B146" s="20">
        <f>C145+F145-G145</f>
        <v>5979.1685673692346</v>
      </c>
      <c r="C146" s="17">
        <f>B146+(B146*0.03)</f>
        <v>6158.5436243903114</v>
      </c>
      <c r="D146" s="17">
        <f>B146/2500</f>
        <v>2.3916674269476936</v>
      </c>
      <c r="E146" s="28">
        <f>(C146-B146)/D146</f>
        <v>74.999999999999915</v>
      </c>
      <c r="F146" s="18"/>
      <c r="G146" s="18"/>
      <c r="H146" s="19">
        <f>D146*50/B146</f>
        <v>0.02</v>
      </c>
      <c r="I146" s="43"/>
      <c r="J146" s="18"/>
      <c r="K146" s="43"/>
      <c r="L146" s="9"/>
      <c r="M146" s="31"/>
      <c r="N146" s="31"/>
    </row>
    <row r="147" spans="1:14" ht="13" thickBot="1">
      <c r="A147" s="13"/>
      <c r="B147" s="22"/>
      <c r="C147" s="23"/>
      <c r="D147" s="23"/>
      <c r="E147" s="27"/>
      <c r="F147" s="30"/>
      <c r="G147" s="10"/>
      <c r="H147" s="24"/>
      <c r="I147" s="45"/>
      <c r="J147" s="25"/>
      <c r="K147" s="45"/>
      <c r="L147" s="11"/>
    </row>
    <row r="148" spans="1:14" s="1" customFormat="1">
      <c r="A148" s="15">
        <f>A146+7</f>
        <v>43191</v>
      </c>
      <c r="B148" s="20">
        <f>C146+F146-G146</f>
        <v>6158.5436243903114</v>
      </c>
      <c r="C148" s="17">
        <f>B148+(B148*0.03)</f>
        <v>6343.2999331220208</v>
      </c>
      <c r="D148" s="17">
        <f>B148/2500</f>
        <v>2.4634174497561245</v>
      </c>
      <c r="E148" s="28">
        <f>(C148-B148)/D148</f>
        <v>75.000000000000028</v>
      </c>
      <c r="F148" s="26"/>
      <c r="G148" s="18"/>
      <c r="H148" s="19">
        <f>D148*50/B148</f>
        <v>0.02</v>
      </c>
      <c r="I148" s="43"/>
      <c r="J148" s="18"/>
      <c r="K148" s="43"/>
      <c r="L148" s="9"/>
      <c r="M148" s="31"/>
      <c r="N148" s="31"/>
    </row>
    <row r="149" spans="1:14" s="1" customFormat="1">
      <c r="A149" s="15">
        <f>A148+7</f>
        <v>43198</v>
      </c>
      <c r="B149" s="20">
        <f>C148+F148-G148</f>
        <v>6343.2999331220208</v>
      </c>
      <c r="C149" s="17">
        <f>B149+(B149*0.03)</f>
        <v>6533.5989311156818</v>
      </c>
      <c r="D149" s="17">
        <f>B149/2500</f>
        <v>2.5373199732488083</v>
      </c>
      <c r="E149" s="28">
        <f>(C149-B149)/D149</f>
        <v>75.000000000000156</v>
      </c>
      <c r="F149" s="18"/>
      <c r="G149" s="18"/>
      <c r="H149" s="19">
        <f>D149*50/B149</f>
        <v>0.02</v>
      </c>
      <c r="I149" s="43"/>
      <c r="J149" s="18"/>
      <c r="K149" s="43"/>
      <c r="L149" s="9"/>
    </row>
    <row r="150" spans="1:14" s="1" customFormat="1">
      <c r="A150" s="15">
        <f>A149+7</f>
        <v>43205</v>
      </c>
      <c r="B150" s="20">
        <f>C149+F149-G149</f>
        <v>6533.5989311156818</v>
      </c>
      <c r="C150" s="17">
        <f>B150+(B150*0.03)</f>
        <v>6729.6068990491522</v>
      </c>
      <c r="D150" s="17">
        <f>B150/2500</f>
        <v>2.6134395724462727</v>
      </c>
      <c r="E150" s="28">
        <f>(C150-B150)/D150</f>
        <v>74.999999999999957</v>
      </c>
      <c r="F150" s="18"/>
      <c r="G150" s="18"/>
      <c r="H150" s="19">
        <f>D150*50/B150</f>
        <v>0.02</v>
      </c>
      <c r="I150" s="43"/>
      <c r="J150" s="18"/>
      <c r="K150" s="43"/>
      <c r="L150" s="9"/>
      <c r="M150" s="31"/>
      <c r="N150" s="31"/>
    </row>
    <row r="151" spans="1:14" s="1" customFormat="1" ht="13" thickBot="1">
      <c r="A151" s="15">
        <f>A150+7</f>
        <v>43212</v>
      </c>
      <c r="B151" s="20">
        <f>C150+F150-G150</f>
        <v>6729.6068990491522</v>
      </c>
      <c r="C151" s="17">
        <f>B151+(B151*0.03)</f>
        <v>6931.4951060206267</v>
      </c>
      <c r="D151" s="17">
        <f>B151/2500</f>
        <v>2.6918427596196608</v>
      </c>
      <c r="E151" s="28">
        <f>(C151-B151)/D151</f>
        <v>75</v>
      </c>
      <c r="F151" s="18"/>
      <c r="G151" s="18"/>
      <c r="H151" s="19">
        <f>D151*50/B151</f>
        <v>0.02</v>
      </c>
      <c r="I151" s="43"/>
      <c r="J151" s="18"/>
      <c r="K151" s="43"/>
      <c r="L151" s="9"/>
      <c r="M151" s="31"/>
      <c r="N151" s="31"/>
    </row>
    <row r="152" spans="1:14" ht="13" thickBot="1">
      <c r="A152" s="13"/>
      <c r="B152" s="22"/>
      <c r="C152" s="23"/>
      <c r="D152" s="23"/>
      <c r="E152" s="27"/>
      <c r="F152" s="30"/>
      <c r="G152" s="10"/>
      <c r="H152" s="24"/>
      <c r="I152" s="45"/>
      <c r="J152" s="25"/>
      <c r="K152" s="45"/>
      <c r="L152" s="11"/>
    </row>
    <row r="153" spans="1:14" s="1" customFormat="1">
      <c r="A153" s="15">
        <f>A151+7</f>
        <v>43219</v>
      </c>
      <c r="B153" s="20">
        <f>C151+F151-G151</f>
        <v>6931.4951060206267</v>
      </c>
      <c r="C153" s="17">
        <f>B153+(B153*0.03)</f>
        <v>7139.4399592012451</v>
      </c>
      <c r="D153" s="17">
        <f>B153/2500</f>
        <v>2.7725980424082506</v>
      </c>
      <c r="E153" s="28">
        <f>(C153-B153)/D153</f>
        <v>74.999999999999829</v>
      </c>
      <c r="F153" s="26"/>
      <c r="G153" s="18"/>
      <c r="H153" s="19">
        <f>D153*50/B153</f>
        <v>0.02</v>
      </c>
      <c r="I153" s="43"/>
      <c r="J153" s="18"/>
      <c r="K153" s="43"/>
      <c r="L153" s="9"/>
      <c r="M153" s="31"/>
      <c r="N153" s="31"/>
    </row>
    <row r="154" spans="1:14" s="1" customFormat="1">
      <c r="A154" s="15">
        <f>A153+7</f>
        <v>43226</v>
      </c>
      <c r="B154" s="20">
        <f>C153+F153-G153</f>
        <v>7139.4399592012451</v>
      </c>
      <c r="C154" s="17">
        <f>B154+(B154*0.03)</f>
        <v>7353.6231579772821</v>
      </c>
      <c r="D154" s="17">
        <f>B154/2500</f>
        <v>2.8557759836804979</v>
      </c>
      <c r="E154" s="28">
        <f>(C154-B154)/D154</f>
        <v>74.999999999999872</v>
      </c>
      <c r="F154" s="18"/>
      <c r="G154" s="18"/>
      <c r="H154" s="19">
        <f>D154*50/B154</f>
        <v>0.02</v>
      </c>
      <c r="I154" s="43"/>
      <c r="J154" s="18"/>
      <c r="K154" s="43"/>
      <c r="L154" s="9"/>
    </row>
    <row r="155" spans="1:14" s="1" customFormat="1">
      <c r="A155" s="15">
        <f>A154+7</f>
        <v>43233</v>
      </c>
      <c r="B155" s="20">
        <f>C154+F154-G154</f>
        <v>7353.6231579772821</v>
      </c>
      <c r="C155" s="17">
        <f>B155+(B155*0.03)</f>
        <v>7574.2318527166008</v>
      </c>
      <c r="D155" s="17">
        <f>B155/2500</f>
        <v>2.941449263190913</v>
      </c>
      <c r="E155" s="28">
        <f>(C155-B155)/D155</f>
        <v>75.000000000000071</v>
      </c>
      <c r="F155" s="18"/>
      <c r="G155" s="18"/>
      <c r="H155" s="19">
        <f>D155*50/B155</f>
        <v>2.0000000000000004E-2</v>
      </c>
      <c r="I155" s="43"/>
      <c r="J155" s="18"/>
      <c r="K155" s="43"/>
      <c r="L155" s="9"/>
      <c r="M155" s="31"/>
      <c r="N155" s="31"/>
    </row>
    <row r="156" spans="1:14" s="1" customFormat="1" ht="13" thickBot="1">
      <c r="A156" s="15">
        <f>A155+7</f>
        <v>43240</v>
      </c>
      <c r="B156" s="20">
        <f>C155+F155-G155</f>
        <v>7574.2318527166008</v>
      </c>
      <c r="C156" s="17">
        <f>B156+(B156*0.03)</f>
        <v>7801.458808298099</v>
      </c>
      <c r="D156" s="17">
        <f>B156/2500</f>
        <v>3.0296927410866403</v>
      </c>
      <c r="E156" s="28">
        <f>(C156-B156)/D156</f>
        <v>75.000000000000071</v>
      </c>
      <c r="F156" s="18"/>
      <c r="G156" s="18"/>
      <c r="H156" s="19">
        <f>D156*50/B156</f>
        <v>0.02</v>
      </c>
      <c r="I156" s="43"/>
      <c r="J156" s="18"/>
      <c r="K156" s="43"/>
      <c r="L156" s="9"/>
      <c r="M156" s="31"/>
      <c r="N156" s="31"/>
    </row>
    <row r="157" spans="1:14" ht="13" thickBot="1">
      <c r="A157" s="13"/>
      <c r="B157" s="22"/>
      <c r="C157" s="23"/>
      <c r="D157" s="23"/>
      <c r="E157" s="27"/>
      <c r="F157" s="30"/>
      <c r="G157" s="10"/>
      <c r="H157" s="24"/>
      <c r="I157" s="45"/>
      <c r="J157" s="25"/>
      <c r="K157" s="45"/>
      <c r="L157" s="11"/>
    </row>
    <row r="158" spans="1:14" s="1" customFormat="1">
      <c r="A158" s="15">
        <f>A156+7</f>
        <v>43247</v>
      </c>
      <c r="B158" s="20">
        <f>C156+F156-G156</f>
        <v>7801.458808298099</v>
      </c>
      <c r="C158" s="17">
        <f>B158+(B158*0.03)</f>
        <v>8035.5025725470423</v>
      </c>
      <c r="D158" s="17">
        <f>B158/2500</f>
        <v>3.1205835233192398</v>
      </c>
      <c r="E158" s="28">
        <f>(C158-B158)/D158</f>
        <v>75.000000000000085</v>
      </c>
      <c r="F158" s="26"/>
      <c r="G158" s="18"/>
      <c r="H158" s="19">
        <f>D158*50/B158</f>
        <v>0.02</v>
      </c>
      <c r="I158" s="43"/>
      <c r="J158" s="18"/>
      <c r="K158" s="43"/>
      <c r="L158" s="9"/>
      <c r="M158" s="31"/>
      <c r="N158" s="31"/>
    </row>
    <row r="159" spans="1:14" s="1" customFormat="1">
      <c r="A159" s="15">
        <f>A158+7</f>
        <v>43254</v>
      </c>
      <c r="B159" s="20">
        <f>C158+F158-G158</f>
        <v>8035.5025725470423</v>
      </c>
      <c r="C159" s="17">
        <f>B159+(B159*0.03)</f>
        <v>8276.5676497234526</v>
      </c>
      <c r="D159" s="17">
        <f>B159/2500</f>
        <v>3.2142010290188168</v>
      </c>
      <c r="E159" s="28">
        <f>(C159-B159)/D159</f>
        <v>74.999999999999716</v>
      </c>
      <c r="F159" s="18"/>
      <c r="G159" s="18"/>
      <c r="H159" s="19">
        <f>D159*50/B159</f>
        <v>0.02</v>
      </c>
      <c r="I159" s="43"/>
      <c r="J159" s="18"/>
      <c r="K159" s="43"/>
      <c r="L159" s="9"/>
    </row>
    <row r="160" spans="1:14" s="1" customFormat="1">
      <c r="A160" s="15">
        <f>A159+7</f>
        <v>43261</v>
      </c>
      <c r="B160" s="20">
        <f>C159+F159-G159</f>
        <v>8276.5676497234526</v>
      </c>
      <c r="C160" s="17">
        <f>B160+(B160*0.03)</f>
        <v>8524.8646792151558</v>
      </c>
      <c r="D160" s="17">
        <f>B160/2500</f>
        <v>3.3106270598893812</v>
      </c>
      <c r="E160" s="28">
        <f>(C160-B160)/D160</f>
        <v>74.999999999999858</v>
      </c>
      <c r="F160" s="18"/>
      <c r="G160" s="18"/>
      <c r="H160" s="19">
        <f>D160*50/B160</f>
        <v>2.0000000000000004E-2</v>
      </c>
      <c r="I160" s="43"/>
      <c r="J160" s="18"/>
      <c r="K160" s="43"/>
      <c r="L160" s="9"/>
      <c r="M160" s="31"/>
      <c r="N160" s="31"/>
    </row>
    <row r="161" spans="1:14" s="1" customFormat="1" ht="13" thickBot="1">
      <c r="A161" s="15">
        <f>A160+7</f>
        <v>43268</v>
      </c>
      <c r="B161" s="20">
        <f>C160+F160-G160</f>
        <v>8524.8646792151558</v>
      </c>
      <c r="C161" s="17">
        <f>B161+(B161*0.03)</f>
        <v>8780.6106195916109</v>
      </c>
      <c r="D161" s="17">
        <f>B161/2500</f>
        <v>3.4099458716860624</v>
      </c>
      <c r="E161" s="28">
        <f>(C161-B161)/D161</f>
        <v>75.000000000000128</v>
      </c>
      <c r="F161" s="18"/>
      <c r="G161" s="18"/>
      <c r="H161" s="19">
        <f>D161*50/B161</f>
        <v>0.02</v>
      </c>
      <c r="I161" s="43"/>
      <c r="J161" s="18"/>
      <c r="K161" s="43"/>
      <c r="L161" s="9"/>
      <c r="M161" s="31"/>
      <c r="N161" s="31"/>
    </row>
    <row r="162" spans="1:14" ht="13" thickBot="1">
      <c r="A162" s="13"/>
      <c r="B162" s="22"/>
      <c r="C162" s="23"/>
      <c r="D162" s="23"/>
      <c r="E162" s="27"/>
      <c r="F162" s="30"/>
      <c r="G162" s="10"/>
      <c r="H162" s="24"/>
      <c r="I162" s="45"/>
      <c r="J162" s="25"/>
      <c r="K162" s="45"/>
      <c r="L162" s="11"/>
    </row>
    <row r="163" spans="1:14" s="1" customFormat="1">
      <c r="A163" s="15">
        <f>A161+7</f>
        <v>43275</v>
      </c>
      <c r="B163" s="20">
        <f>C161+F161-G161</f>
        <v>8780.6106195916109</v>
      </c>
      <c r="C163" s="17">
        <f>B163+(B163*0.03)</f>
        <v>9044.0289381793591</v>
      </c>
      <c r="D163" s="17">
        <f>B163/2500</f>
        <v>3.5122442478366445</v>
      </c>
      <c r="E163" s="28">
        <f>(C163-B163)/D163</f>
        <v>74.999999999999972</v>
      </c>
      <c r="F163" s="26"/>
      <c r="G163" s="18"/>
      <c r="H163" s="19">
        <f>D163*50/B163</f>
        <v>0.02</v>
      </c>
      <c r="I163" s="43"/>
      <c r="J163" s="18"/>
      <c r="K163" s="43"/>
      <c r="L163" s="9"/>
      <c r="M163" s="31"/>
      <c r="N163" s="31"/>
    </row>
    <row r="164" spans="1:14" s="1" customFormat="1">
      <c r="A164" s="15">
        <f>A163+7</f>
        <v>43282</v>
      </c>
      <c r="B164" s="20">
        <f>C163+F163-G163</f>
        <v>9044.0289381793591</v>
      </c>
      <c r="C164" s="17">
        <f>B164+(B164*0.03)</f>
        <v>9315.3498063247407</v>
      </c>
      <c r="D164" s="17">
        <f>B164/2500</f>
        <v>3.6176115752717437</v>
      </c>
      <c r="E164" s="28">
        <f>(C164-B164)/D164</f>
        <v>75.000000000000227</v>
      </c>
      <c r="F164" s="18"/>
      <c r="G164" s="18"/>
      <c r="H164" s="19">
        <f>D164*50/B164</f>
        <v>0.02</v>
      </c>
      <c r="I164" s="43"/>
      <c r="J164" s="18"/>
      <c r="K164" s="43"/>
      <c r="L164" s="9"/>
    </row>
    <row r="165" spans="1:14" s="1" customFormat="1">
      <c r="A165" s="15">
        <f>A164+7</f>
        <v>43289</v>
      </c>
      <c r="B165" s="20">
        <f>C164+F164-G164</f>
        <v>9315.3498063247407</v>
      </c>
      <c r="C165" s="17">
        <f>B165+(B165*0.03)</f>
        <v>9594.8103005144822</v>
      </c>
      <c r="D165" s="17">
        <f>B165/2500</f>
        <v>3.7261399225298963</v>
      </c>
      <c r="E165" s="28">
        <f>(C165-B165)/D165</f>
        <v>74.999999999999787</v>
      </c>
      <c r="F165" s="18"/>
      <c r="G165" s="18"/>
      <c r="H165" s="19">
        <f>D165*50/B165</f>
        <v>0.02</v>
      </c>
      <c r="I165" s="43"/>
      <c r="J165" s="18"/>
      <c r="K165" s="43"/>
      <c r="L165" s="9"/>
      <c r="M165" s="31"/>
      <c r="N165" s="31"/>
    </row>
    <row r="166" spans="1:14" s="1" customFormat="1" ht="13" thickBot="1">
      <c r="A166" s="15">
        <f>A165+7</f>
        <v>43296</v>
      </c>
      <c r="B166" s="20">
        <f>C165+F165-G165</f>
        <v>9594.8103005144822</v>
      </c>
      <c r="C166" s="17">
        <f>B166+(B166*0.03)</f>
        <v>9882.6546095299163</v>
      </c>
      <c r="D166" s="17">
        <f>B166/2500</f>
        <v>3.837924120205793</v>
      </c>
      <c r="E166" s="28">
        <f>(C166-B166)/D166</f>
        <v>74.999999999999929</v>
      </c>
      <c r="F166" s="18"/>
      <c r="G166" s="18"/>
      <c r="H166" s="19">
        <f>D166*50/B166</f>
        <v>0.02</v>
      </c>
      <c r="I166" s="43"/>
      <c r="J166" s="18"/>
      <c r="K166" s="43"/>
      <c r="L166" s="9"/>
      <c r="M166" s="31"/>
      <c r="N166" s="31"/>
    </row>
    <row r="167" spans="1:14" ht="13" thickBot="1">
      <c r="A167" s="13"/>
      <c r="B167" s="22"/>
      <c r="C167" s="23"/>
      <c r="D167" s="23"/>
      <c r="E167" s="27"/>
      <c r="F167" s="30"/>
      <c r="G167" s="10"/>
      <c r="H167" s="24"/>
      <c r="I167" s="45"/>
      <c r="J167" s="25"/>
      <c r="K167" s="45"/>
      <c r="L167" s="11"/>
    </row>
    <row r="168" spans="1:14" s="1" customFormat="1">
      <c r="A168" s="15">
        <f>A166+7</f>
        <v>43303</v>
      </c>
      <c r="B168" s="20">
        <f>C166+F166-G166</f>
        <v>9882.6546095299163</v>
      </c>
      <c r="C168" s="17">
        <f>B168+(B168*0.03)</f>
        <v>10179.134247815813</v>
      </c>
      <c r="D168" s="17">
        <f>B168/2500</f>
        <v>3.9530618438119665</v>
      </c>
      <c r="E168" s="28">
        <f>(C168-B168)/D168</f>
        <v>74.999999999999815</v>
      </c>
      <c r="F168" s="26"/>
      <c r="G168" s="63"/>
      <c r="H168" s="19">
        <f>D168*50/B168</f>
        <v>0.02</v>
      </c>
      <c r="I168" s="43"/>
      <c r="J168" s="18"/>
      <c r="K168" s="43"/>
      <c r="L168" s="9"/>
      <c r="M168" s="31"/>
      <c r="N168" s="31"/>
    </row>
    <row r="169" spans="1:14" s="1" customFormat="1">
      <c r="A169" s="15">
        <f>A168+7</f>
        <v>43310</v>
      </c>
      <c r="B169" s="20">
        <f>C168+F168-G168</f>
        <v>10179.134247815813</v>
      </c>
      <c r="C169" s="17">
        <f>B169+(B169*0.03)</f>
        <v>10484.508275250288</v>
      </c>
      <c r="D169" s="17">
        <f>B169/2500</f>
        <v>4.0716536991263252</v>
      </c>
      <c r="E169" s="28">
        <f>(C169-B169)/D169</f>
        <v>75.000000000000043</v>
      </c>
      <c r="F169" s="26"/>
      <c r="G169" s="63"/>
      <c r="H169" s="19">
        <f>D169*50/B169</f>
        <v>0.02</v>
      </c>
      <c r="I169" s="43"/>
      <c r="J169" s="18"/>
      <c r="K169" s="43"/>
      <c r="L169" s="9"/>
    </row>
    <row r="170" spans="1:14" s="1" customFormat="1">
      <c r="A170" s="15">
        <f>A169+7</f>
        <v>43317</v>
      </c>
      <c r="B170" s="20">
        <f>C169+F169-G169</f>
        <v>10484.508275250288</v>
      </c>
      <c r="C170" s="17">
        <f>B170+(B170*0.03)</f>
        <v>10799.043523507797</v>
      </c>
      <c r="D170" s="17">
        <f>B170/2500</f>
        <v>4.1938033101001153</v>
      </c>
      <c r="E170" s="28">
        <f>(C170-B170)/D170</f>
        <v>75.000000000000085</v>
      </c>
      <c r="F170" s="26"/>
      <c r="G170" s="63"/>
      <c r="H170" s="19">
        <f>D170*50/B170</f>
        <v>2.0000000000000004E-2</v>
      </c>
      <c r="I170" s="43"/>
      <c r="J170" s="18"/>
      <c r="K170" s="43"/>
      <c r="L170" s="9"/>
    </row>
    <row r="171" spans="1:14" s="1" customFormat="1" ht="13" thickBot="1">
      <c r="A171" s="15">
        <f>A170+7</f>
        <v>43324</v>
      </c>
      <c r="B171" s="20">
        <f>C170+F170-G170</f>
        <v>10799.043523507797</v>
      </c>
      <c r="C171" s="17">
        <f>B171+(B171*0.03)</f>
        <v>11123.014829213031</v>
      </c>
      <c r="D171" s="17">
        <f>B171/2500</f>
        <v>4.3196174094031186</v>
      </c>
      <c r="E171" s="28">
        <f>(C171-B171)/D171</f>
        <v>75.000000000000028</v>
      </c>
      <c r="F171" s="18"/>
      <c r="G171" s="18"/>
      <c r="H171" s="19">
        <f>D171*50/B171</f>
        <v>0.02</v>
      </c>
      <c r="I171" s="43"/>
      <c r="J171" s="18"/>
      <c r="K171" s="43"/>
      <c r="L171" s="9"/>
    </row>
    <row r="172" spans="1:14" ht="13" thickBot="1">
      <c r="A172" s="13"/>
      <c r="B172" s="22"/>
      <c r="C172" s="23"/>
      <c r="D172" s="23"/>
      <c r="E172" s="27"/>
      <c r="F172" s="30"/>
      <c r="G172" s="10"/>
      <c r="H172" s="24"/>
      <c r="I172" s="45"/>
      <c r="J172" s="25"/>
      <c r="K172" s="45"/>
      <c r="L172" s="11"/>
    </row>
    <row r="173" spans="1:14" s="1" customFormat="1">
      <c r="A173" s="15">
        <f>A171+7</f>
        <v>43331</v>
      </c>
      <c r="B173" s="20">
        <f>C171+F171-G171</f>
        <v>11123.014829213031</v>
      </c>
      <c r="C173" s="17">
        <f>B173+(B173*0.03)</f>
        <v>11456.705274089421</v>
      </c>
      <c r="D173" s="17">
        <f>B173/2500</f>
        <v>4.4492059316852126</v>
      </c>
      <c r="E173" s="28">
        <f>(C173-B173)/D173</f>
        <v>74.999999999999957</v>
      </c>
      <c r="F173" s="26"/>
      <c r="G173" s="18"/>
      <c r="H173" s="19">
        <f>D173*50/B173</f>
        <v>0.02</v>
      </c>
      <c r="I173" s="43"/>
      <c r="J173" s="18"/>
      <c r="K173" s="43"/>
      <c r="L173" s="9"/>
    </row>
    <row r="174" spans="1:14" s="1" customFormat="1">
      <c r="A174" s="15">
        <f>A173+7</f>
        <v>43338</v>
      </c>
      <c r="B174" s="20">
        <f>C173+F173-G173</f>
        <v>11456.705274089421</v>
      </c>
      <c r="C174" s="17">
        <f>B174+(B174*0.03)</f>
        <v>11800.406432312104</v>
      </c>
      <c r="D174" s="17">
        <f>B174/2500</f>
        <v>4.5826821096357682</v>
      </c>
      <c r="E174" s="28">
        <f>(C174-B174)/D174</f>
        <v>74.999999999999943</v>
      </c>
      <c r="F174" s="18"/>
      <c r="G174" s="18"/>
      <c r="H174" s="19">
        <f>D174*50/B174</f>
        <v>1.9999999999999997E-2</v>
      </c>
      <c r="I174" s="43"/>
      <c r="J174" s="18"/>
      <c r="K174" s="43"/>
      <c r="L174" s="9"/>
    </row>
    <row r="175" spans="1:14" s="1" customFormat="1">
      <c r="A175" s="15">
        <f>A174+7</f>
        <v>43345</v>
      </c>
      <c r="B175" s="20">
        <f>C174+F174-G174</f>
        <v>11800.406432312104</v>
      </c>
      <c r="C175" s="17">
        <f>B175+(B175*0.03)</f>
        <v>12154.418625281467</v>
      </c>
      <c r="D175" s="17">
        <f>B175/2500</f>
        <v>4.7201625729248411</v>
      </c>
      <c r="E175" s="28">
        <f>(C175-B175)/D175</f>
        <v>75.000000000000028</v>
      </c>
      <c r="F175" s="18"/>
      <c r="G175" s="18"/>
      <c r="H175" s="19">
        <f>D175*50/B175</f>
        <v>1.9999999999999997E-2</v>
      </c>
      <c r="I175" s="43"/>
      <c r="J175" s="18"/>
      <c r="K175" s="43"/>
      <c r="L175" s="9"/>
    </row>
    <row r="176" spans="1:14" s="1" customFormat="1" ht="13" thickBot="1">
      <c r="A176" s="15">
        <f>A175+7</f>
        <v>43352</v>
      </c>
      <c r="B176" s="20">
        <f>C175+F175-G175</f>
        <v>12154.418625281467</v>
      </c>
      <c r="C176" s="17">
        <f>B176+(B176*0.03)</f>
        <v>12519.05118403991</v>
      </c>
      <c r="D176" s="17">
        <f>B176/2500</f>
        <v>4.8617674501125867</v>
      </c>
      <c r="E176" s="28">
        <f>(C176-B176)/D176</f>
        <v>74.999999999999858</v>
      </c>
      <c r="F176" s="18"/>
      <c r="G176" s="18"/>
      <c r="H176" s="19">
        <f>D176*50/B176</f>
        <v>0.02</v>
      </c>
      <c r="I176" s="43"/>
      <c r="J176" s="18"/>
      <c r="K176" s="43"/>
      <c r="L176" s="9"/>
    </row>
    <row r="177" spans="1:12" ht="13" thickBot="1">
      <c r="A177" s="13"/>
      <c r="B177" s="22"/>
      <c r="C177" s="23"/>
      <c r="D177" s="23"/>
      <c r="E177" s="27"/>
      <c r="F177" s="30"/>
      <c r="G177" s="10"/>
      <c r="H177" s="24"/>
      <c r="I177" s="45"/>
      <c r="J177" s="25"/>
      <c r="K177" s="45"/>
      <c r="L177" s="11"/>
    </row>
    <row r="178" spans="1:12" s="1" customFormat="1">
      <c r="A178" s="15">
        <f>A176+7</f>
        <v>43359</v>
      </c>
      <c r="B178" s="20">
        <f>C176+F176-G176</f>
        <v>12519.05118403991</v>
      </c>
      <c r="C178" s="17">
        <f>B178+(B178*0.03)</f>
        <v>12894.622719561108</v>
      </c>
      <c r="D178" s="17">
        <f>B178/2500</f>
        <v>5.0076204736159644</v>
      </c>
      <c r="E178" s="28">
        <f>(C178-B178)/D178</f>
        <v>75.000000000000099</v>
      </c>
      <c r="F178" s="26"/>
      <c r="G178" s="18"/>
      <c r="H178" s="19">
        <f>D178*50/B178</f>
        <v>0.02</v>
      </c>
      <c r="I178" s="43"/>
      <c r="J178" s="18"/>
      <c r="K178" s="43"/>
      <c r="L178" s="9"/>
    </row>
    <row r="179" spans="1:12" s="1" customFormat="1">
      <c r="A179" s="15">
        <f>A178+7</f>
        <v>43366</v>
      </c>
      <c r="B179" s="20">
        <f>C178+F178-G178</f>
        <v>12894.622719561108</v>
      </c>
      <c r="C179" s="17">
        <f>B179+(B179*0.03)</f>
        <v>13281.461401147941</v>
      </c>
      <c r="D179" s="17">
        <f>B179/2500</f>
        <v>5.1578490878244434</v>
      </c>
      <c r="E179" s="28">
        <f>(C179-B179)/D179</f>
        <v>74.999999999999858</v>
      </c>
      <c r="F179" s="18"/>
      <c r="G179" s="18"/>
      <c r="H179" s="19">
        <f>D179*50/B179</f>
        <v>1.9999999999999997E-2</v>
      </c>
      <c r="I179" s="43"/>
      <c r="J179" s="18"/>
      <c r="K179" s="43"/>
      <c r="L179" s="9"/>
    </row>
    <row r="180" spans="1:12" s="1" customFormat="1">
      <c r="A180" s="15">
        <f>A179+7</f>
        <v>43373</v>
      </c>
      <c r="B180" s="20">
        <f>C179+F179-G179</f>
        <v>13281.461401147941</v>
      </c>
      <c r="C180" s="17">
        <f>B180+(B180*0.03)</f>
        <v>13679.905243182378</v>
      </c>
      <c r="D180" s="17">
        <f>B180/2500</f>
        <v>5.3125845604591762</v>
      </c>
      <c r="E180" s="28">
        <f>(C180-B180)/D180</f>
        <v>74.999999999999901</v>
      </c>
      <c r="F180" s="18"/>
      <c r="G180" s="18"/>
      <c r="H180" s="19">
        <f>D180*50/B180</f>
        <v>1.9999999999999997E-2</v>
      </c>
      <c r="I180" s="43"/>
      <c r="J180" s="18"/>
      <c r="K180" s="43"/>
      <c r="L180" s="9"/>
    </row>
    <row r="181" spans="1:12" s="1" customFormat="1" ht="13" thickBot="1">
      <c r="A181" s="15">
        <f>A180+7</f>
        <v>43380</v>
      </c>
      <c r="B181" s="20">
        <f>C180+F180-G180</f>
        <v>13679.905243182378</v>
      </c>
      <c r="C181" s="17">
        <f>B181+(B181*0.03)</f>
        <v>14090.302400477849</v>
      </c>
      <c r="D181" s="17">
        <f>B181/2500</f>
        <v>5.471962097272951</v>
      </c>
      <c r="E181" s="28">
        <f>(C181-B181)/D181</f>
        <v>74.999999999999872</v>
      </c>
      <c r="F181" s="18"/>
      <c r="G181" s="18"/>
      <c r="H181" s="19">
        <f>D181*50/B181</f>
        <v>0.02</v>
      </c>
      <c r="I181" s="43"/>
      <c r="J181" s="18"/>
      <c r="K181" s="43"/>
      <c r="L181" s="9"/>
    </row>
    <row r="182" spans="1:12" ht="13" thickBot="1">
      <c r="A182" s="13"/>
      <c r="B182" s="22"/>
      <c r="C182" s="23"/>
      <c r="D182" s="23"/>
      <c r="E182" s="27"/>
      <c r="F182" s="30"/>
      <c r="G182" s="10"/>
      <c r="H182" s="24"/>
      <c r="I182" s="45"/>
      <c r="J182" s="25"/>
      <c r="K182" s="45"/>
      <c r="L182" s="11"/>
    </row>
    <row r="183" spans="1:12" s="1" customFormat="1">
      <c r="A183" s="15">
        <f>A181+7</f>
        <v>43387</v>
      </c>
      <c r="B183" s="20">
        <f>C181+F181-G181</f>
        <v>14090.302400477849</v>
      </c>
      <c r="C183" s="17">
        <f>B183+(B183*0.03)</f>
        <v>14513.011472492184</v>
      </c>
      <c r="D183" s="17">
        <f>B183/2500</f>
        <v>5.63612096019114</v>
      </c>
      <c r="E183" s="28">
        <f>(C183-B183)/D183</f>
        <v>74.999999999999929</v>
      </c>
      <c r="F183" s="26"/>
      <c r="G183" s="18"/>
      <c r="H183" s="19">
        <f>D183*50/B183</f>
        <v>0.02</v>
      </c>
      <c r="I183" s="43"/>
      <c r="J183" s="18"/>
      <c r="K183" s="43"/>
      <c r="L183" s="9"/>
    </row>
    <row r="184" spans="1:12" s="1" customFormat="1">
      <c r="A184" s="15">
        <f>A183+7</f>
        <v>43394</v>
      </c>
      <c r="B184" s="20">
        <f>C183+F183-G183</f>
        <v>14513.011472492184</v>
      </c>
      <c r="C184" s="17">
        <f>B184+(B184*0.03)</f>
        <v>14948.40181666695</v>
      </c>
      <c r="D184" s="17">
        <f>B184/2500</f>
        <v>5.8052045889968733</v>
      </c>
      <c r="E184" s="28">
        <f>(C184-B184)/D184</f>
        <v>75.000000000000114</v>
      </c>
      <c r="F184" s="18"/>
      <c r="G184" s="18"/>
      <c r="H184" s="19">
        <f>D184*50/B184</f>
        <v>0.02</v>
      </c>
      <c r="I184" s="43"/>
      <c r="J184" s="18"/>
      <c r="K184" s="43"/>
      <c r="L184" s="9"/>
    </row>
    <row r="185" spans="1:12" s="1" customFormat="1">
      <c r="A185" s="15">
        <f>A184+7</f>
        <v>43401</v>
      </c>
      <c r="B185" s="20">
        <f>C184+F184-G184</f>
        <v>14948.40181666695</v>
      </c>
      <c r="C185" s="17">
        <f>B185+(B185*0.03)</f>
        <v>15396.853871166959</v>
      </c>
      <c r="D185" s="17">
        <f>B185/2500</f>
        <v>5.9793607266667799</v>
      </c>
      <c r="E185" s="28">
        <f>(C185-B185)/D185</f>
        <v>75.000000000000028</v>
      </c>
      <c r="F185" s="18"/>
      <c r="G185" s="18"/>
      <c r="H185" s="19">
        <f>D185*50/B185</f>
        <v>0.02</v>
      </c>
      <c r="I185" s="43"/>
      <c r="J185" s="18"/>
      <c r="K185" s="43"/>
      <c r="L185" s="9"/>
    </row>
    <row r="186" spans="1:12" s="1" customFormat="1" ht="13" thickBot="1">
      <c r="A186" s="15">
        <f>A185+7</f>
        <v>43408</v>
      </c>
      <c r="B186" s="20">
        <f>C185+F185-G185</f>
        <v>15396.853871166959</v>
      </c>
      <c r="C186" s="17">
        <f>B186+(B186*0.03)</f>
        <v>15858.759487301968</v>
      </c>
      <c r="D186" s="17">
        <f>B186/2500</f>
        <v>6.158741548466784</v>
      </c>
      <c r="E186" s="28">
        <f>(C186-B186)/D186</f>
        <v>75.000000000000043</v>
      </c>
      <c r="F186" s="18"/>
      <c r="G186" s="18"/>
      <c r="H186" s="19">
        <f>D186*50/B186</f>
        <v>0.02</v>
      </c>
      <c r="I186" s="43"/>
      <c r="J186" s="18"/>
      <c r="K186" s="43"/>
      <c r="L186" s="9"/>
    </row>
    <row r="187" spans="1:12" ht="13" thickBot="1">
      <c r="A187" s="13"/>
      <c r="B187" s="22"/>
      <c r="C187" s="23"/>
      <c r="D187" s="23"/>
      <c r="E187" s="27"/>
      <c r="F187" s="30"/>
      <c r="G187" s="10"/>
      <c r="H187" s="24"/>
      <c r="I187" s="45"/>
      <c r="J187" s="25"/>
      <c r="K187" s="45"/>
      <c r="L187" s="11"/>
    </row>
    <row r="188" spans="1:12" s="1" customFormat="1">
      <c r="A188" s="15">
        <f>A186+7</f>
        <v>43415</v>
      </c>
      <c r="B188" s="20">
        <f>C186+F186-G186</f>
        <v>15858.759487301968</v>
      </c>
      <c r="C188" s="17">
        <f>B188+(B188*0.03)</f>
        <v>16334.522271921027</v>
      </c>
      <c r="D188" s="17">
        <f>B188/2500</f>
        <v>6.3435037949207871</v>
      </c>
      <c r="E188" s="28">
        <f>(C188-B188)/D188</f>
        <v>74.999999999999986</v>
      </c>
      <c r="F188" s="26"/>
      <c r="G188" s="18"/>
      <c r="H188" s="19">
        <f>D188*50/B188</f>
        <v>1.9999999999999997E-2</v>
      </c>
      <c r="I188" s="43"/>
      <c r="J188" s="18"/>
      <c r="K188" s="43"/>
      <c r="L188" s="9"/>
    </row>
    <row r="189" spans="1:12" s="1" customFormat="1">
      <c r="A189" s="15">
        <f>A188+7</f>
        <v>43422</v>
      </c>
      <c r="B189" s="20">
        <f>C188+F188-G188</f>
        <v>16334.522271921027</v>
      </c>
      <c r="C189" s="17">
        <f>B189+(B189*0.03)</f>
        <v>16824.557940078659</v>
      </c>
      <c r="D189" s="17">
        <f>B189/2500</f>
        <v>6.5338089087684104</v>
      </c>
      <c r="E189" s="28">
        <f>(C189-B189)/D189</f>
        <v>75.000000000000227</v>
      </c>
      <c r="F189" s="18"/>
      <c r="G189" s="18"/>
      <c r="H189" s="19">
        <f>D189*50/B189</f>
        <v>1.9999999999999997E-2</v>
      </c>
      <c r="I189" s="43"/>
      <c r="J189" s="18"/>
      <c r="K189" s="43"/>
      <c r="L189" s="9"/>
    </row>
    <row r="190" spans="1:12" s="1" customFormat="1">
      <c r="A190" s="15">
        <f>A189+7</f>
        <v>43429</v>
      </c>
      <c r="B190" s="20">
        <f>C189+F189-G189</f>
        <v>16824.557940078659</v>
      </c>
      <c r="C190" s="17">
        <f>B190+(B190*0.03)</f>
        <v>17329.294678281018</v>
      </c>
      <c r="D190" s="17">
        <f>B190/2500</f>
        <v>6.7298231760314637</v>
      </c>
      <c r="E190" s="28">
        <f>(C190-B190)/D190</f>
        <v>74.999999999999815</v>
      </c>
      <c r="F190" s="18"/>
      <c r="G190" s="18"/>
      <c r="H190" s="19">
        <f>D190*50/B190</f>
        <v>0.02</v>
      </c>
      <c r="I190" s="43"/>
      <c r="J190" s="18"/>
      <c r="K190" s="43"/>
      <c r="L190" s="9"/>
    </row>
    <row r="191" spans="1:12" s="1" customFormat="1" ht="13" thickBot="1">
      <c r="A191" s="15">
        <f>A190+7</f>
        <v>43436</v>
      </c>
      <c r="B191" s="20">
        <f>C190+F190-G190</f>
        <v>17329.294678281018</v>
      </c>
      <c r="C191" s="17">
        <f>B191+(B191*0.03)</f>
        <v>17849.173518629446</v>
      </c>
      <c r="D191" s="17">
        <f>B191/2500</f>
        <v>6.931717871312407</v>
      </c>
      <c r="E191" s="28">
        <f>(C191-B191)/D191</f>
        <v>74.99999999999973</v>
      </c>
      <c r="F191" s="18"/>
      <c r="G191" s="18"/>
      <c r="H191" s="19">
        <f>D191*50/B191</f>
        <v>1.9999999999999997E-2</v>
      </c>
      <c r="I191" s="43"/>
      <c r="J191" s="18"/>
      <c r="K191" s="43"/>
      <c r="L191" s="9"/>
    </row>
    <row r="192" spans="1:12" ht="13" thickBot="1">
      <c r="A192" s="13"/>
      <c r="B192" s="22"/>
      <c r="C192" s="23"/>
      <c r="D192" s="23"/>
      <c r="E192" s="27"/>
      <c r="F192" s="30"/>
      <c r="G192" s="10"/>
      <c r="H192" s="24"/>
      <c r="I192" s="45"/>
      <c r="J192" s="25"/>
      <c r="K192" s="45"/>
      <c r="L192" s="11"/>
    </row>
    <row r="193" spans="1:12" s="1" customFormat="1">
      <c r="A193" s="15">
        <f>A191+7</f>
        <v>43443</v>
      </c>
      <c r="B193" s="20">
        <f>C191+F191-G191</f>
        <v>17849.173518629446</v>
      </c>
      <c r="C193" s="17">
        <f>B193+(B193*0.03)</f>
        <v>18384.64872418833</v>
      </c>
      <c r="D193" s="17">
        <f>B193/2500</f>
        <v>7.1396694074517786</v>
      </c>
      <c r="E193" s="28">
        <f>(C193-B193)/D193</f>
        <v>74.999999999999986</v>
      </c>
      <c r="F193" s="26"/>
      <c r="G193" s="18"/>
      <c r="H193" s="19">
        <f>D193*50/B193</f>
        <v>0.02</v>
      </c>
      <c r="I193" s="43"/>
      <c r="J193" s="18"/>
      <c r="K193" s="43"/>
      <c r="L193" s="9"/>
    </row>
    <row r="194" spans="1:12" s="1" customFormat="1">
      <c r="A194" s="15">
        <f>A193+7</f>
        <v>43450</v>
      </c>
      <c r="B194" s="20">
        <f>C193+F193-G193</f>
        <v>18384.64872418833</v>
      </c>
      <c r="C194" s="17">
        <f>B194+(B194*0.03)</f>
        <v>18936.188185913979</v>
      </c>
      <c r="D194" s="17">
        <f>B194/2500</f>
        <v>7.3538594896753322</v>
      </c>
      <c r="E194" s="28">
        <f>(C194-B194)/D194</f>
        <v>74.999999999999972</v>
      </c>
      <c r="F194" s="18"/>
      <c r="G194" s="18"/>
      <c r="H194" s="19">
        <f>D194*50/B194</f>
        <v>0.02</v>
      </c>
      <c r="I194" s="43"/>
      <c r="J194" s="18"/>
      <c r="K194" s="43"/>
      <c r="L194" s="9"/>
    </row>
    <row r="195" spans="1:12" s="1" customFormat="1">
      <c r="A195" s="15">
        <f>A194+7</f>
        <v>43457</v>
      </c>
      <c r="B195" s="20">
        <f>C194+F194-G194</f>
        <v>18936.188185913979</v>
      </c>
      <c r="C195" s="17">
        <f>B195+(B195*0.03)</f>
        <v>19504.273831491399</v>
      </c>
      <c r="D195" s="17">
        <f>B195/2500</f>
        <v>7.5744752743655921</v>
      </c>
      <c r="E195" s="28">
        <f>(C195-B195)/D195</f>
        <v>74.999999999999972</v>
      </c>
      <c r="F195" s="18"/>
      <c r="G195" s="18"/>
      <c r="H195" s="19">
        <f>D195*50/B195</f>
        <v>0.02</v>
      </c>
      <c r="I195" s="43"/>
      <c r="J195" s="18"/>
      <c r="K195" s="43"/>
      <c r="L195" s="9"/>
    </row>
    <row r="196" spans="1:12" s="1" customFormat="1" ht="13" thickBot="1">
      <c r="A196" s="15">
        <f>A195+7</f>
        <v>43464</v>
      </c>
      <c r="B196" s="20">
        <f>C195+F195-G195</f>
        <v>19504.273831491399</v>
      </c>
      <c r="C196" s="17">
        <f>B196+(B196*0.03)</f>
        <v>20089.402046436142</v>
      </c>
      <c r="D196" s="17">
        <f>B196/2500</f>
        <v>7.8017095325965595</v>
      </c>
      <c r="E196" s="28">
        <f>(C196-B196)/D196</f>
        <v>75.000000000000185</v>
      </c>
      <c r="F196" s="18"/>
      <c r="G196" s="18"/>
      <c r="H196" s="19">
        <f>D196*50/B196</f>
        <v>0.02</v>
      </c>
      <c r="I196" s="43"/>
      <c r="J196" s="18"/>
      <c r="K196" s="43"/>
      <c r="L196" s="9"/>
    </row>
    <row r="197" spans="1:12" ht="13" thickBot="1">
      <c r="A197" s="13"/>
      <c r="B197" s="22"/>
      <c r="C197" s="23"/>
      <c r="D197" s="23"/>
      <c r="E197" s="27"/>
      <c r="F197" s="30"/>
      <c r="G197" s="10"/>
      <c r="H197" s="24"/>
      <c r="I197" s="45"/>
      <c r="J197" s="25"/>
      <c r="K197" s="45"/>
      <c r="L197" s="11"/>
    </row>
    <row r="198" spans="1:12" s="1" customFormat="1">
      <c r="A198" s="15">
        <f>A196+7</f>
        <v>43471</v>
      </c>
      <c r="B198" s="20">
        <f>C196+F196-G196</f>
        <v>20089.402046436142</v>
      </c>
      <c r="C198" s="17">
        <f>B198+(B198*0.03)</f>
        <v>20692.084107829225</v>
      </c>
      <c r="D198" s="17">
        <f>B198/2500</f>
        <v>8.035760818574456</v>
      </c>
      <c r="E198" s="28">
        <f>(C198-B198)/D198</f>
        <v>74.999999999999872</v>
      </c>
      <c r="F198" s="26"/>
      <c r="G198" s="18"/>
      <c r="H198" s="19">
        <f>D198*50/B198</f>
        <v>1.9999999999999997E-2</v>
      </c>
      <c r="I198" s="43"/>
      <c r="J198" s="18"/>
      <c r="K198" s="43"/>
      <c r="L198" s="9"/>
    </row>
    <row r="199" spans="1:12">
      <c r="A199" s="15">
        <f>A198+7</f>
        <v>43478</v>
      </c>
      <c r="B199" s="20">
        <f>C198+F198-G198</f>
        <v>20692.084107829225</v>
      </c>
      <c r="C199" s="17">
        <f>B199+(B199*0.03)</f>
        <v>21312.846631064102</v>
      </c>
      <c r="D199" s="17">
        <f>B199/2500</f>
        <v>8.27683364313169</v>
      </c>
      <c r="E199" s="28">
        <f>(C199-B199)/D199</f>
        <v>74.999999999999957</v>
      </c>
      <c r="F199" s="18"/>
      <c r="G199" s="18"/>
      <c r="H199" s="19">
        <f>D199*50/B199</f>
        <v>0.02</v>
      </c>
      <c r="I199" s="43"/>
      <c r="J199" s="18"/>
      <c r="K199" s="43"/>
      <c r="L199" s="9"/>
    </row>
    <row r="200" spans="1:12">
      <c r="A200" s="15">
        <f>A199+7</f>
        <v>43485</v>
      </c>
      <c r="B200" s="20">
        <f>C199+F199-G199</f>
        <v>21312.846631064102</v>
      </c>
      <c r="C200" s="17">
        <f>B200+(B200*0.03)</f>
        <v>21952.232029996023</v>
      </c>
      <c r="D200" s="17">
        <f>B200/2500</f>
        <v>8.5251386524256407</v>
      </c>
      <c r="E200" s="28">
        <f>(C200-B200)/D200</f>
        <v>74.999999999999801</v>
      </c>
      <c r="F200" s="18"/>
      <c r="G200" s="18"/>
      <c r="H200" s="19">
        <f>D200*50/B200</f>
        <v>0.02</v>
      </c>
      <c r="I200" s="43"/>
      <c r="J200" s="18"/>
      <c r="K200" s="43"/>
      <c r="L200" s="9"/>
    </row>
    <row r="201" spans="1:12" ht="13" thickBot="1">
      <c r="A201" s="15">
        <f>A200+7</f>
        <v>43492</v>
      </c>
      <c r="B201" s="20">
        <f>C200+F200-G200</f>
        <v>21952.232029996023</v>
      </c>
      <c r="C201" s="17">
        <f>B201+(B201*0.03)</f>
        <v>22610.798990895903</v>
      </c>
      <c r="D201" s="17">
        <f>B201/2500</f>
        <v>8.7808928119984095</v>
      </c>
      <c r="E201" s="28">
        <f>(C201-B201)/D201</f>
        <v>74.999999999999872</v>
      </c>
      <c r="F201" s="18"/>
      <c r="G201" s="18"/>
      <c r="H201" s="19">
        <f>D201*50/B201</f>
        <v>0.02</v>
      </c>
      <c r="I201" s="43"/>
      <c r="J201" s="18"/>
      <c r="K201" s="43"/>
      <c r="L201" s="9"/>
    </row>
    <row r="202" spans="1:12" ht="13" thickBot="1">
      <c r="A202" s="13"/>
      <c r="B202" s="22"/>
      <c r="C202" s="23"/>
      <c r="D202" s="23"/>
      <c r="E202" s="27"/>
      <c r="F202" s="30"/>
      <c r="G202" s="10"/>
      <c r="H202" s="24"/>
      <c r="I202" s="45"/>
      <c r="J202" s="25"/>
      <c r="K202" s="45"/>
      <c r="L202" s="11"/>
    </row>
    <row r="203" spans="1:12">
      <c r="A203" s="15">
        <f>A201+7</f>
        <v>43499</v>
      </c>
      <c r="B203" s="20">
        <f>C201+F201-G201</f>
        <v>22610.798990895903</v>
      </c>
      <c r="C203" s="17">
        <f>B203+(B203*0.03)</f>
        <v>23289.122960622779</v>
      </c>
      <c r="D203" s="17">
        <f>B203/2500</f>
        <v>9.0443195963583616</v>
      </c>
      <c r="E203" s="28">
        <f>(C203-B203)/D203</f>
        <v>74.999999999999915</v>
      </c>
      <c r="F203" s="26"/>
      <c r="G203" s="63"/>
      <c r="H203" s="19">
        <f>D203*50/B203</f>
        <v>0.02</v>
      </c>
      <c r="I203" s="43"/>
      <c r="J203" s="18"/>
      <c r="K203" s="43"/>
      <c r="L203" s="9"/>
    </row>
    <row r="204" spans="1:12">
      <c r="A204" s="15">
        <f>A203+7</f>
        <v>43506</v>
      </c>
      <c r="B204" s="20">
        <f>C203+F203-G203</f>
        <v>23289.122960622779</v>
      </c>
      <c r="C204" s="17">
        <f>B204+(B204*0.03)</f>
        <v>23987.796649441461</v>
      </c>
      <c r="D204" s="17">
        <f>B204/2500</f>
        <v>9.3156491842491107</v>
      </c>
      <c r="E204" s="28">
        <f>(C204-B204)/D204</f>
        <v>74.999999999999901</v>
      </c>
      <c r="F204" s="26"/>
      <c r="G204" s="63"/>
      <c r="H204" s="19">
        <f>D204*50/B204</f>
        <v>1.9999999999999997E-2</v>
      </c>
      <c r="I204" s="43"/>
      <c r="J204" s="18"/>
      <c r="K204" s="43"/>
      <c r="L204" s="9"/>
    </row>
    <row r="205" spans="1:12">
      <c r="A205" s="15">
        <f>A204+7</f>
        <v>43513</v>
      </c>
      <c r="B205" s="20">
        <f>C204+F204-G204</f>
        <v>23987.796649441461</v>
      </c>
      <c r="C205" s="17">
        <f>B205+(B205*0.03)</f>
        <v>24707.430548924705</v>
      </c>
      <c r="D205" s="17">
        <f>B205/2500</f>
        <v>9.5951186597765847</v>
      </c>
      <c r="E205" s="28">
        <f>(C205-B205)/D205</f>
        <v>75.000000000000014</v>
      </c>
      <c r="F205" s="26"/>
      <c r="G205" s="63"/>
      <c r="H205" s="19">
        <f>D205*50/B205</f>
        <v>0.02</v>
      </c>
      <c r="I205" s="43"/>
      <c r="J205" s="18"/>
      <c r="K205" s="43"/>
      <c r="L205" s="9"/>
    </row>
    <row r="206" spans="1:12" ht="13" thickBot="1">
      <c r="A206" s="15">
        <f>A205+7</f>
        <v>43520</v>
      </c>
      <c r="B206" s="20">
        <f>C205+F205-G205</f>
        <v>24707.430548924705</v>
      </c>
      <c r="C206" s="17">
        <f>B206+(B206*0.03)</f>
        <v>25448.653465392446</v>
      </c>
      <c r="D206" s="17">
        <f>B206/2500</f>
        <v>9.8829722195698828</v>
      </c>
      <c r="E206" s="28">
        <f>(C206-B206)/D206</f>
        <v>74.999999999999986</v>
      </c>
      <c r="F206" s="18"/>
      <c r="G206" s="18"/>
      <c r="H206" s="19">
        <f>D206*50/B206</f>
        <v>2.0000000000000004E-2</v>
      </c>
      <c r="I206" s="43"/>
      <c r="J206" s="18"/>
      <c r="K206" s="43"/>
      <c r="L206" s="9"/>
    </row>
    <row r="207" spans="1:12" ht="13" thickBot="1">
      <c r="A207" s="13"/>
      <c r="B207" s="22"/>
      <c r="C207" s="23"/>
      <c r="D207" s="23"/>
      <c r="E207" s="27"/>
      <c r="F207" s="30"/>
      <c r="G207" s="10"/>
      <c r="H207" s="24"/>
      <c r="I207" s="45"/>
      <c r="J207" s="25"/>
      <c r="K207" s="45"/>
      <c r="L207" s="11"/>
    </row>
    <row r="208" spans="1:12">
      <c r="A208" s="15">
        <f>A206+7</f>
        <v>43527</v>
      </c>
      <c r="B208" s="20">
        <f>C206+F206-G206</f>
        <v>25448.653465392446</v>
      </c>
      <c r="C208" s="17">
        <f>B208+(B208*0.03)</f>
        <v>26212.113069354218</v>
      </c>
      <c r="D208" s="17">
        <f>B208/2500</f>
        <v>10.179461386156978</v>
      </c>
      <c r="E208" s="28">
        <f>(C208-B208)/D208</f>
        <v>74.999999999999844</v>
      </c>
      <c r="F208" s="26"/>
      <c r="G208" s="18"/>
      <c r="H208" s="19">
        <f>D208*50/B208</f>
        <v>0.02</v>
      </c>
      <c r="I208" s="43"/>
      <c r="J208" s="18"/>
      <c r="K208" s="43"/>
      <c r="L208" s="9"/>
    </row>
    <row r="209" spans="1:12">
      <c r="A209" s="15">
        <f>A208+7</f>
        <v>43534</v>
      </c>
      <c r="B209" s="20">
        <f>C208+F208-G208</f>
        <v>26212.113069354218</v>
      </c>
      <c r="C209" s="17">
        <f>B209+(B209*0.03)</f>
        <v>26998.476461434846</v>
      </c>
      <c r="D209" s="17">
        <f>B209/2500</f>
        <v>10.484845227741687</v>
      </c>
      <c r="E209" s="28">
        <f>(C209-B209)/D209</f>
        <v>75.000000000000128</v>
      </c>
      <c r="F209" s="18"/>
      <c r="G209" s="18"/>
      <c r="H209" s="19">
        <f>D209*50/B209</f>
        <v>0.02</v>
      </c>
      <c r="I209" s="43"/>
      <c r="J209" s="18"/>
      <c r="K209" s="43"/>
      <c r="L209" s="9"/>
    </row>
    <row r="210" spans="1:12">
      <c r="A210" s="15">
        <f>A209+7</f>
        <v>43541</v>
      </c>
      <c r="B210" s="20">
        <f>C209+F209-G209</f>
        <v>26998.476461434846</v>
      </c>
      <c r="C210" s="17">
        <f>B210+(B210*0.03)</f>
        <v>27808.430755277892</v>
      </c>
      <c r="D210" s="17">
        <f>B210/2500</f>
        <v>10.799390584573938</v>
      </c>
      <c r="E210" s="28">
        <f>(C210-B210)/D210</f>
        <v>75.000000000000043</v>
      </c>
      <c r="F210" s="18"/>
      <c r="G210" s="18"/>
      <c r="H210" s="19">
        <f>D210*50/B210</f>
        <v>0.02</v>
      </c>
      <c r="I210" s="43"/>
      <c r="J210" s="18"/>
      <c r="K210" s="43"/>
      <c r="L210" s="9"/>
    </row>
    <row r="211" spans="1:12" ht="13" thickBot="1">
      <c r="A211" s="15">
        <f>A210+7</f>
        <v>43548</v>
      </c>
      <c r="B211" s="20">
        <f>C210+F210-G210</f>
        <v>27808.430755277892</v>
      </c>
      <c r="C211" s="17">
        <f>B211+(B211*0.03)</f>
        <v>28642.683677936227</v>
      </c>
      <c r="D211" s="17">
        <f>B211/2500</f>
        <v>11.123372302111157</v>
      </c>
      <c r="E211" s="28">
        <f>(C211-B211)/D211</f>
        <v>74.999999999999886</v>
      </c>
      <c r="F211" s="18"/>
      <c r="G211" s="18"/>
      <c r="H211" s="19">
        <f>D211*50/B211</f>
        <v>0.02</v>
      </c>
      <c r="I211" s="43"/>
      <c r="J211" s="18"/>
      <c r="K211" s="43"/>
      <c r="L211" s="9"/>
    </row>
    <row r="212" spans="1:12" ht="13" thickBot="1">
      <c r="A212" s="13"/>
      <c r="B212" s="22"/>
      <c r="C212" s="23"/>
      <c r="D212" s="23"/>
      <c r="E212" s="27"/>
      <c r="F212" s="30"/>
      <c r="G212" s="10"/>
      <c r="H212" s="24"/>
      <c r="I212" s="45"/>
      <c r="J212" s="25"/>
      <c r="K212" s="45"/>
      <c r="L212" s="11"/>
    </row>
    <row r="213" spans="1:12">
      <c r="A213" s="15">
        <f>A211+7</f>
        <v>43555</v>
      </c>
      <c r="B213" s="20">
        <f>C211+F211-G211</f>
        <v>28642.683677936227</v>
      </c>
      <c r="C213" s="17">
        <f>B213+(B213*0.03)</f>
        <v>29501.964188274313</v>
      </c>
      <c r="D213" s="17">
        <f>B213/2500</f>
        <v>11.457073471174491</v>
      </c>
      <c r="E213" s="28">
        <f>(C213-B213)/D213</f>
        <v>74.999999999999858</v>
      </c>
      <c r="F213" s="26"/>
      <c r="G213" s="18"/>
      <c r="H213" s="19">
        <f>D213*50/B213</f>
        <v>1.9999999999999997E-2</v>
      </c>
      <c r="I213" s="43"/>
      <c r="J213" s="18"/>
      <c r="K213" s="43"/>
      <c r="L213" s="9"/>
    </row>
    <row r="214" spans="1:12">
      <c r="A214" s="15">
        <f>A213+7</f>
        <v>43562</v>
      </c>
      <c r="B214" s="20">
        <f>C213+F213-G213</f>
        <v>29501.964188274313</v>
      </c>
      <c r="C214" s="17">
        <f>B214+(B214*0.03)</f>
        <v>30387.023113922543</v>
      </c>
      <c r="D214" s="17">
        <f>B214/2500</f>
        <v>11.800785675309726</v>
      </c>
      <c r="E214" s="28">
        <f>(C214-B214)/D214</f>
        <v>75.000000000000114</v>
      </c>
      <c r="F214" s="18"/>
      <c r="G214" s="18"/>
      <c r="H214" s="19">
        <f>D214*50/B214</f>
        <v>0.02</v>
      </c>
      <c r="I214" s="43"/>
      <c r="J214" s="18"/>
      <c r="K214" s="43"/>
      <c r="L214" s="9"/>
    </row>
    <row r="215" spans="1:12">
      <c r="A215" s="15">
        <f>A214+7</f>
        <v>43569</v>
      </c>
      <c r="B215" s="20">
        <f>C214+F214-G214</f>
        <v>30387.023113922543</v>
      </c>
      <c r="C215" s="17">
        <f>B215+(B215*0.03)</f>
        <v>31298.633807340218</v>
      </c>
      <c r="D215" s="17">
        <f>B215/2500</f>
        <v>12.154809245569018</v>
      </c>
      <c r="E215" s="28">
        <f>(C215-B215)/D215</f>
        <v>74.999999999999901</v>
      </c>
      <c r="F215" s="18"/>
      <c r="G215" s="18"/>
      <c r="H215" s="19">
        <f>D215*50/B215</f>
        <v>0.02</v>
      </c>
      <c r="I215" s="43"/>
      <c r="J215" s="18"/>
      <c r="K215" s="43"/>
      <c r="L215" s="9"/>
    </row>
    <row r="216" spans="1:12" ht="13" thickBot="1">
      <c r="A216" s="15">
        <f>A215+7</f>
        <v>43576</v>
      </c>
      <c r="B216" s="20">
        <f>C215+F215-G215</f>
        <v>31298.633807340218</v>
      </c>
      <c r="C216" s="17">
        <f>B216+(B216*0.03)</f>
        <v>32237.592821560425</v>
      </c>
      <c r="D216" s="17">
        <f>B216/2500</f>
        <v>12.519453522936088</v>
      </c>
      <c r="E216" s="28">
        <f>(C216-B216)/D216</f>
        <v>75.000000000000028</v>
      </c>
      <c r="F216" s="18"/>
      <c r="G216" s="18"/>
      <c r="H216" s="19">
        <f>D216*50/B216</f>
        <v>0.02</v>
      </c>
      <c r="I216" s="43"/>
      <c r="J216" s="18"/>
      <c r="K216" s="43"/>
      <c r="L216" s="9"/>
    </row>
    <row r="217" spans="1:12" ht="13" thickBot="1">
      <c r="A217" s="13"/>
      <c r="B217" s="22"/>
      <c r="C217" s="23"/>
      <c r="D217" s="23"/>
      <c r="E217" s="27"/>
      <c r="F217" s="30"/>
      <c r="G217" s="10"/>
      <c r="H217" s="24"/>
      <c r="I217" s="45"/>
      <c r="J217" s="25"/>
      <c r="K217" s="45"/>
      <c r="L217" s="11"/>
    </row>
    <row r="218" spans="1:12">
      <c r="A218" s="15">
        <f>A216+7</f>
        <v>43583</v>
      </c>
      <c r="B218" s="20">
        <f>C216+F216-G216</f>
        <v>32237.592821560425</v>
      </c>
      <c r="C218" s="17">
        <f>B218+(B218*0.03)</f>
        <v>33204.720606207236</v>
      </c>
      <c r="D218" s="17">
        <f>B218/2500</f>
        <v>12.895037128624169</v>
      </c>
      <c r="E218" s="28">
        <f>(C218-B218)/D218</f>
        <v>74.999999999999872</v>
      </c>
      <c r="F218" s="26"/>
      <c r="G218" s="18"/>
      <c r="H218" s="19">
        <f>D218*50/B218</f>
        <v>0.02</v>
      </c>
      <c r="I218" s="43"/>
      <c r="J218" s="18"/>
      <c r="K218" s="43"/>
      <c r="L218" s="9"/>
    </row>
    <row r="219" spans="1:12">
      <c r="A219" s="15">
        <f>A218+7</f>
        <v>43590</v>
      </c>
      <c r="B219" s="20">
        <f>C218+F218-G218</f>
        <v>33204.720606207236</v>
      </c>
      <c r="C219" s="17">
        <f>B219+(B219*0.03)</f>
        <v>34200.862224393451</v>
      </c>
      <c r="D219" s="17">
        <f>B219/2500</f>
        <v>13.281888242482895</v>
      </c>
      <c r="E219" s="28">
        <f>(C219-B219)/D219</f>
        <v>74.999999999999844</v>
      </c>
      <c r="F219" s="18"/>
      <c r="G219" s="18"/>
      <c r="H219" s="19">
        <f>D219*50/B219</f>
        <v>0.02</v>
      </c>
      <c r="I219" s="43"/>
      <c r="J219" s="18"/>
      <c r="K219" s="43"/>
      <c r="L219" s="9"/>
    </row>
    <row r="220" spans="1:12">
      <c r="A220" s="15">
        <f>A219+7</f>
        <v>43597</v>
      </c>
      <c r="B220" s="20">
        <f>C219+F219-G219</f>
        <v>34200.862224393451</v>
      </c>
      <c r="C220" s="17">
        <f>B220+(B220*0.03)</f>
        <v>35226.888091125256</v>
      </c>
      <c r="D220" s="17">
        <f>B220/2500</f>
        <v>13.68034488975738</v>
      </c>
      <c r="E220" s="28">
        <f>(C220-B220)/D220</f>
        <v>75.000000000000099</v>
      </c>
      <c r="F220" s="18"/>
      <c r="G220" s="18"/>
      <c r="H220" s="19">
        <f>D220*50/B220</f>
        <v>0.02</v>
      </c>
      <c r="I220" s="43"/>
      <c r="J220" s="18"/>
      <c r="K220" s="43"/>
      <c r="L220" s="9"/>
    </row>
    <row r="221" spans="1:12" ht="13" thickBot="1">
      <c r="A221" s="15">
        <f>A220+7</f>
        <v>43604</v>
      </c>
      <c r="B221" s="20">
        <f>C220+F220-G220</f>
        <v>35226.888091125256</v>
      </c>
      <c r="C221" s="17">
        <f>B221+(B221*0.03)</f>
        <v>36283.694733859011</v>
      </c>
      <c r="D221" s="17">
        <f>B221/2500</f>
        <v>14.090755236450102</v>
      </c>
      <c r="E221" s="28">
        <f>(C221-B221)/D221</f>
        <v>74.999999999999773</v>
      </c>
      <c r="F221" s="18"/>
      <c r="G221" s="18"/>
      <c r="H221" s="19">
        <f>D221*50/B221</f>
        <v>0.02</v>
      </c>
      <c r="I221" s="43"/>
      <c r="J221" s="18"/>
      <c r="K221" s="43"/>
      <c r="L221" s="9"/>
    </row>
    <row r="222" spans="1:12" ht="13" thickBot="1">
      <c r="A222" s="13"/>
      <c r="B222" s="22"/>
      <c r="C222" s="23"/>
      <c r="D222" s="23"/>
      <c r="E222" s="27"/>
      <c r="F222" s="30"/>
      <c r="G222" s="10"/>
      <c r="H222" s="24"/>
      <c r="I222" s="45"/>
      <c r="J222" s="25"/>
      <c r="K222" s="45"/>
      <c r="L222" s="11"/>
    </row>
    <row r="223" spans="1:12">
      <c r="A223" s="15">
        <f>A221+7</f>
        <v>43611</v>
      </c>
      <c r="B223" s="20">
        <f>C221+F221-G221</f>
        <v>36283.694733859011</v>
      </c>
      <c r="C223" s="17">
        <f>B223+(B223*0.03)</f>
        <v>37372.205575874781</v>
      </c>
      <c r="D223" s="17">
        <f>B223/2500</f>
        <v>14.513477893543604</v>
      </c>
      <c r="E223" s="28">
        <f>(C223-B223)/D223</f>
        <v>75</v>
      </c>
      <c r="F223" s="26"/>
      <c r="G223" s="63"/>
      <c r="H223" s="19">
        <f>D223*50/B223</f>
        <v>0.02</v>
      </c>
      <c r="I223" s="43"/>
      <c r="J223" s="18"/>
      <c r="K223" s="43"/>
      <c r="L223" s="9"/>
    </row>
    <row r="224" spans="1:12">
      <c r="A224" s="15">
        <f>A223+7</f>
        <v>43618</v>
      </c>
      <c r="B224" s="20">
        <f>C223+F223-G223</f>
        <v>37372.205575874781</v>
      </c>
      <c r="C224" s="17">
        <f>B224+(B224*0.03)</f>
        <v>38493.371743151023</v>
      </c>
      <c r="D224" s="17">
        <f>B224/2500</f>
        <v>14.948882230349913</v>
      </c>
      <c r="E224" s="28">
        <f>(C224-B224)/D224</f>
        <v>74.999999999999901</v>
      </c>
      <c r="F224" s="26"/>
      <c r="G224" s="63"/>
      <c r="H224" s="19">
        <f>D224*50/B224</f>
        <v>0.02</v>
      </c>
      <c r="I224" s="43"/>
      <c r="J224" s="18"/>
      <c r="K224" s="43"/>
      <c r="L224" s="9"/>
    </row>
    <row r="225" spans="1:12">
      <c r="A225" s="15">
        <f>A224+7</f>
        <v>43625</v>
      </c>
      <c r="B225" s="20">
        <f>C224+F224-G224</f>
        <v>38493.371743151023</v>
      </c>
      <c r="C225" s="17">
        <f>B225+(B225*0.03)</f>
        <v>39648.172895445554</v>
      </c>
      <c r="D225" s="17">
        <f>B225/2500</f>
        <v>15.397348697260409</v>
      </c>
      <c r="E225" s="28">
        <f>(C225-B225)/D225</f>
        <v>75.000000000000014</v>
      </c>
      <c r="F225" s="26"/>
      <c r="G225" s="63"/>
      <c r="H225" s="19">
        <f>D225*50/B225</f>
        <v>0.02</v>
      </c>
      <c r="I225" s="43"/>
      <c r="J225" s="18"/>
      <c r="K225" s="43"/>
      <c r="L225" s="9"/>
    </row>
    <row r="226" spans="1:12">
      <c r="A226" s="15">
        <f>A225+7</f>
        <v>43632</v>
      </c>
      <c r="B226" s="20">
        <f>C225+F225-G225</f>
        <v>39648.172895445554</v>
      </c>
      <c r="C226" s="17">
        <f>B226+(B226*0.03)</f>
        <v>40837.618082308923</v>
      </c>
      <c r="D226" s="17">
        <f>B226/2500</f>
        <v>15.859269158178222</v>
      </c>
      <c r="E226" s="28">
        <f>(C226-B226)/D226</f>
        <v>75.000000000000185</v>
      </c>
      <c r="F226" s="26"/>
      <c r="G226" s="63"/>
      <c r="H226" s="19">
        <f>D226*50/B226</f>
        <v>0.02</v>
      </c>
      <c r="I226" s="43"/>
      <c r="J226" s="18"/>
      <c r="K226" s="43"/>
      <c r="L226" s="9"/>
    </row>
    <row r="227" spans="1:12" ht="14.25" customHeight="1" thickBot="1">
      <c r="A227" s="15">
        <f>A226+7</f>
        <v>43639</v>
      </c>
      <c r="B227" s="20">
        <f>C226+F226-G226</f>
        <v>40837.618082308923</v>
      </c>
      <c r="C227" s="17">
        <f>B227+(B227*0.03)</f>
        <v>42062.746624778192</v>
      </c>
      <c r="D227" s="17">
        <f>B227/2500</f>
        <v>16.335047232923568</v>
      </c>
      <c r="E227" s="28">
        <f>(C227-B227)/D227</f>
        <v>75.000000000000071</v>
      </c>
      <c r="F227" s="18"/>
      <c r="G227" s="18"/>
      <c r="H227" s="19">
        <f>D227*50/B227</f>
        <v>0.02</v>
      </c>
      <c r="I227" s="43"/>
      <c r="J227" s="18"/>
      <c r="K227" s="43"/>
      <c r="L227" s="9"/>
    </row>
    <row r="228" spans="1:12" ht="13" thickBot="1">
      <c r="A228" s="13"/>
      <c r="B228" s="22"/>
      <c r="C228" s="23"/>
      <c r="D228" s="23"/>
      <c r="E228" s="27"/>
      <c r="F228" s="30"/>
      <c r="G228" s="10"/>
      <c r="H228" s="24"/>
      <c r="I228" s="45"/>
      <c r="J228" s="25"/>
      <c r="K228" s="45"/>
      <c r="L228" s="11"/>
    </row>
    <row r="229" spans="1:12">
      <c r="D229" s="75"/>
      <c r="F229" s="1"/>
      <c r="G229" s="1"/>
    </row>
    <row r="230" spans="1:12">
      <c r="D230" s="75"/>
      <c r="F230" s="1"/>
      <c r="G230" s="1"/>
    </row>
    <row r="231" spans="1:12">
      <c r="D231" s="75"/>
      <c r="F231" s="1"/>
      <c r="G231" s="1"/>
    </row>
    <row r="232" spans="1:12">
      <c r="D232" s="75"/>
      <c r="F232" s="1"/>
      <c r="G232" s="1"/>
    </row>
    <row r="233" spans="1:12">
      <c r="D233" s="75"/>
      <c r="F233" s="1"/>
      <c r="G233" s="1"/>
    </row>
    <row r="234" spans="1:12">
      <c r="D234" s="75"/>
      <c r="F234" s="1"/>
      <c r="G234" s="1"/>
    </row>
  </sheetData>
  <mergeCells count="2">
    <mergeCell ref="A1:L1"/>
    <mergeCell ref="A83:L83"/>
  </mergeCells>
  <pageMargins left="0.7" right="0.7" top="0.75" bottom="0.75" header="0.3" footer="0.3"/>
  <pageSetup paperSize="9" orientation="portrait" r:id="rId1"/>
  <ignoredErrors>
    <ignoredError sqref="C76 C81" formula="1"/>
  </ignoredError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J139"/>
  <sheetViews>
    <sheetView tabSelected="1" topLeftCell="A18" workbookViewId="0">
      <selection activeCell="B35" sqref="B35"/>
    </sheetView>
  </sheetViews>
  <sheetFormatPr defaultColWidth="9.1796875" defaultRowHeight="12.5"/>
  <cols>
    <col min="2" max="2" width="9.54296875" customWidth="1"/>
    <col min="3" max="3" width="10.54296875" bestFit="1" customWidth="1"/>
    <col min="4" max="4" width="6.54296875" bestFit="1" customWidth="1"/>
    <col min="5" max="5" width="6" bestFit="1" customWidth="1"/>
    <col min="6" max="6" width="8.7265625" bestFit="1" customWidth="1"/>
    <col min="7" max="7" width="12" bestFit="1" customWidth="1"/>
    <col min="8" max="8" width="9" bestFit="1" customWidth="1"/>
    <col min="9" max="9" width="4.54296875" customWidth="1"/>
  </cols>
  <sheetData>
    <row r="1" spans="1:10" ht="16" thickBot="1">
      <c r="A1" s="116"/>
      <c r="B1" s="117"/>
      <c r="C1" s="117"/>
      <c r="D1" s="117"/>
      <c r="E1" s="117"/>
      <c r="F1" s="117"/>
      <c r="G1" s="117"/>
      <c r="H1" s="117"/>
    </row>
    <row r="2" spans="1:10" ht="18.75" customHeight="1" thickBot="1">
      <c r="A2" s="3" t="s">
        <v>3</v>
      </c>
      <c r="B2" s="4" t="s">
        <v>4</v>
      </c>
      <c r="C2" s="5" t="s">
        <v>5</v>
      </c>
      <c r="D2" s="5" t="s">
        <v>12</v>
      </c>
      <c r="E2" s="5" t="s">
        <v>13</v>
      </c>
      <c r="F2" s="5" t="s">
        <v>6</v>
      </c>
      <c r="G2" s="5" t="s">
        <v>6</v>
      </c>
      <c r="H2" s="14" t="s">
        <v>14</v>
      </c>
    </row>
    <row r="3" spans="1:10" ht="13" thickBot="1">
      <c r="A3" s="3" t="s">
        <v>8</v>
      </c>
      <c r="B3" s="7" t="s">
        <v>44</v>
      </c>
      <c r="C3" s="7" t="s">
        <v>44</v>
      </c>
      <c r="D3" s="8" t="s">
        <v>15</v>
      </c>
      <c r="E3" s="8" t="s">
        <v>16</v>
      </c>
      <c r="F3" s="8" t="s">
        <v>9</v>
      </c>
      <c r="G3" s="8" t="s">
        <v>10</v>
      </c>
      <c r="H3" s="14" t="s">
        <v>17</v>
      </c>
    </row>
    <row r="4" spans="1:10">
      <c r="A4" s="15">
        <v>42883</v>
      </c>
      <c r="B4" s="20">
        <v>5300.8</v>
      </c>
      <c r="C4" s="17">
        <f>B4+(B4*0.035)</f>
        <v>5486.3280000000004</v>
      </c>
      <c r="D4" s="17">
        <f>B4/3250</f>
        <v>1.6310153846153848</v>
      </c>
      <c r="E4" s="34">
        <f>(C4-B4)/D4</f>
        <v>113.75000000000014</v>
      </c>
      <c r="F4" s="26"/>
      <c r="G4" s="18"/>
      <c r="H4" s="19">
        <f>D4*50/B4</f>
        <v>1.5384615384615385E-2</v>
      </c>
    </row>
    <row r="5" spans="1:10">
      <c r="A5" s="15">
        <f>A4+7</f>
        <v>42890</v>
      </c>
      <c r="B5" s="20">
        <f>C4</f>
        <v>5486.3280000000004</v>
      </c>
      <c r="C5" s="17">
        <f>B5+(B5*0.1312)</f>
        <v>6206.1342336000007</v>
      </c>
      <c r="D5" s="17">
        <f>B5/3250</f>
        <v>1.6881009230769233</v>
      </c>
      <c r="E5" s="34">
        <f>(C5-B5)/D5</f>
        <v>426.40000000000009</v>
      </c>
      <c r="F5" s="18"/>
      <c r="G5" s="18"/>
      <c r="H5" s="19">
        <f>D5*50/B5</f>
        <v>1.5384615384615384E-2</v>
      </c>
    </row>
    <row r="6" spans="1:10">
      <c r="A6" s="15">
        <f>A5+7</f>
        <v>42897</v>
      </c>
      <c r="B6" s="20">
        <f>C5+F5-G5</f>
        <v>6206.1342336000007</v>
      </c>
      <c r="C6" s="17">
        <f>B6+(B6*0.014)</f>
        <v>6293.0201128704011</v>
      </c>
      <c r="D6" s="17">
        <f>B6/3250</f>
        <v>1.9095797641846155</v>
      </c>
      <c r="E6" s="34">
        <f>(C6-B6)/D6</f>
        <v>45.500000000000227</v>
      </c>
      <c r="F6" s="18">
        <v>200</v>
      </c>
      <c r="G6" s="18"/>
      <c r="H6" s="19">
        <f>D6*50/B6</f>
        <v>1.5384615384615384E-2</v>
      </c>
    </row>
    <row r="7" spans="1:10" ht="13" thickBot="1">
      <c r="A7" s="15">
        <f>A6+7</f>
        <v>42904</v>
      </c>
      <c r="B7" s="20">
        <f>C6+F6-G6</f>
        <v>6493.0201128704011</v>
      </c>
      <c r="C7" s="17">
        <f>B7+(B7*0)</f>
        <v>6493.0201128704011</v>
      </c>
      <c r="D7" s="17">
        <f>B7/3250</f>
        <v>1.9978523424216619</v>
      </c>
      <c r="E7" s="34">
        <f>(C7-B7)/D7</f>
        <v>0</v>
      </c>
      <c r="F7" s="26"/>
      <c r="G7" s="18"/>
      <c r="H7" s="19">
        <f>D7*50/B7</f>
        <v>1.5384615384615384E-2</v>
      </c>
    </row>
    <row r="8" spans="1:10" ht="13" thickBot="1">
      <c r="A8" s="13"/>
      <c r="B8" s="22"/>
      <c r="C8" s="23"/>
      <c r="D8" s="23"/>
      <c r="E8" s="27"/>
      <c r="F8" s="30"/>
      <c r="G8" s="10"/>
      <c r="H8" s="24"/>
    </row>
    <row r="9" spans="1:10">
      <c r="A9" s="15">
        <f>A7+7</f>
        <v>42911</v>
      </c>
      <c r="B9" s="20">
        <f>C7+F7-G7</f>
        <v>6493.0201128704011</v>
      </c>
      <c r="C9" s="17">
        <f>B9+(B9*0.015)</f>
        <v>6590.4154145634575</v>
      </c>
      <c r="D9" s="17">
        <f>B9/3250</f>
        <v>1.9978523424216619</v>
      </c>
      <c r="E9" s="34">
        <f>(C9-B9)/D9</f>
        <v>48.750000000000171</v>
      </c>
      <c r="F9" s="26"/>
      <c r="G9" s="18"/>
      <c r="H9" s="19">
        <f>D9*50/B9</f>
        <v>1.5384615384615384E-2</v>
      </c>
    </row>
    <row r="10" spans="1:10" s="1" customFormat="1">
      <c r="A10" s="15">
        <f>A9+7</f>
        <v>42918</v>
      </c>
      <c r="B10" s="20">
        <f>C9+F9-G9</f>
        <v>6590.4154145634575</v>
      </c>
      <c r="C10" s="17">
        <f>B10+(B10*0.054)</f>
        <v>6946.2978469498839</v>
      </c>
      <c r="D10" s="17">
        <f>B10/3250</f>
        <v>2.027820127557987</v>
      </c>
      <c r="E10" s="34">
        <f>(C10-B10)/D10</f>
        <v>175.49999999999986</v>
      </c>
      <c r="F10" s="18"/>
      <c r="G10" s="18"/>
      <c r="H10" s="19">
        <f>D10*50/B10</f>
        <v>1.5384615384615384E-2</v>
      </c>
    </row>
    <row r="11" spans="1:10" s="1" customFormat="1">
      <c r="A11" s="15">
        <f>A10+7</f>
        <v>42925</v>
      </c>
      <c r="B11" s="20">
        <f>C10+F10-G10</f>
        <v>6946.2978469498839</v>
      </c>
      <c r="C11" s="17">
        <f>B11+(B11*0.0483)</f>
        <v>7281.8040329575633</v>
      </c>
      <c r="D11" s="17">
        <f>B11/3250</f>
        <v>2.137322414446118</v>
      </c>
      <c r="E11" s="34">
        <f>(C11-B11)/D11</f>
        <v>156.97499999999999</v>
      </c>
      <c r="F11" s="18"/>
      <c r="G11" s="18"/>
      <c r="H11" s="19">
        <f>D11*50/B11</f>
        <v>1.5384615384615385E-2</v>
      </c>
    </row>
    <row r="12" spans="1:10" s="1" customFormat="1" ht="13" thickBot="1">
      <c r="A12" s="15">
        <f>A11+7</f>
        <v>42932</v>
      </c>
      <c r="B12" s="20">
        <f>C11+F11-G11</f>
        <v>7281.8040329575633</v>
      </c>
      <c r="C12" s="17">
        <f>B12+(B12*-0.074)</f>
        <v>6742.9505345187035</v>
      </c>
      <c r="D12" s="17">
        <f>B12/3250</f>
        <v>2.2405550870638655</v>
      </c>
      <c r="E12" s="37">
        <f>(C12-B12)/D12</f>
        <v>-240.50000000000006</v>
      </c>
      <c r="F12" s="26"/>
      <c r="G12" s="18"/>
      <c r="H12" s="19">
        <f>D12*50/B12</f>
        <v>1.5384615384615384E-2</v>
      </c>
    </row>
    <row r="13" spans="1:10" ht="13" thickBot="1">
      <c r="A13" s="13"/>
      <c r="B13" s="22"/>
      <c r="C13" s="23"/>
      <c r="D13" s="23"/>
      <c r="E13" s="27"/>
      <c r="F13" s="30"/>
      <c r="G13" s="10"/>
      <c r="H13" s="24"/>
      <c r="J13" s="85"/>
    </row>
    <row r="14" spans="1:10" s="1" customFormat="1">
      <c r="A14" s="15">
        <f>A12+7</f>
        <v>42939</v>
      </c>
      <c r="B14" s="20">
        <f>C12+F12-G12</f>
        <v>6742.9505345187035</v>
      </c>
      <c r="C14" s="17">
        <f>B14+(B14*0.0427)</f>
        <v>7030.8745223426522</v>
      </c>
      <c r="D14" s="17">
        <f>B14/3250</f>
        <v>2.0747540106211395</v>
      </c>
      <c r="E14" s="34">
        <f>(C14-B14)/D14</f>
        <v>138.77500000000001</v>
      </c>
      <c r="F14" s="18">
        <v>1492</v>
      </c>
      <c r="G14" s="18"/>
      <c r="H14" s="19">
        <f>D14*50/B14</f>
        <v>1.5384615384615384E-2</v>
      </c>
    </row>
    <row r="15" spans="1:10" s="1" customFormat="1">
      <c r="A15" s="15">
        <f>A14+7</f>
        <v>42946</v>
      </c>
      <c r="B15" s="20">
        <f>C14+F14-G14</f>
        <v>8522.8745223426522</v>
      </c>
      <c r="C15" s="17">
        <f>B15+(B15*-0.0045)</f>
        <v>8484.5215869921103</v>
      </c>
      <c r="D15" s="17">
        <f>B15/3250</f>
        <v>2.6224229299515853</v>
      </c>
      <c r="E15" s="37">
        <f>(C15-B15)/D15</f>
        <v>-14.62499999999998</v>
      </c>
      <c r="F15" s="18"/>
      <c r="G15" s="18"/>
      <c r="H15" s="19">
        <f>D15*50/B15</f>
        <v>1.5384615384615385E-2</v>
      </c>
    </row>
    <row r="16" spans="1:10" s="1" customFormat="1">
      <c r="A16" s="15">
        <f>A15+7</f>
        <v>42953</v>
      </c>
      <c r="B16" s="20">
        <f>C15+F15-G15</f>
        <v>8484.5215869921103</v>
      </c>
      <c r="C16" s="17">
        <f>B16+(B16*-0.0326)</f>
        <v>8207.9261832561679</v>
      </c>
      <c r="D16" s="17">
        <f>B16/3250</f>
        <v>2.6106220267668032</v>
      </c>
      <c r="E16" s="37">
        <f>(C16-B16)/D16</f>
        <v>-105.94999999999986</v>
      </c>
      <c r="F16" s="18">
        <v>1000</v>
      </c>
      <c r="G16" s="18"/>
      <c r="H16" s="19">
        <f>D16*50/B16</f>
        <v>1.5384615384615385E-2</v>
      </c>
    </row>
    <row r="17" spans="1:8" s="1" customFormat="1" ht="13" thickBot="1">
      <c r="A17" s="15">
        <f>A16+7</f>
        <v>42960</v>
      </c>
      <c r="B17" s="20">
        <f>C16+F16-G16</f>
        <v>9207.9261832561679</v>
      </c>
      <c r="C17" s="17">
        <f>B17+(B17*-0.02)</f>
        <v>9023.7676595910452</v>
      </c>
      <c r="D17" s="17">
        <f>B17/3250</f>
        <v>2.8332080563865132</v>
      </c>
      <c r="E17" s="37">
        <f>(C17-B17)/D17</f>
        <v>-64.999999999999744</v>
      </c>
      <c r="F17" s="26"/>
      <c r="G17" s="18"/>
      <c r="H17" s="19">
        <f>D17*50/B17</f>
        <v>1.5384615384615385E-2</v>
      </c>
    </row>
    <row r="18" spans="1:8" ht="13" thickBot="1">
      <c r="A18" s="13"/>
      <c r="B18" s="22"/>
      <c r="C18" s="23"/>
      <c r="D18" s="23"/>
      <c r="E18" s="27"/>
      <c r="F18" s="30"/>
      <c r="G18" s="10"/>
      <c r="H18" s="24"/>
    </row>
    <row r="19" spans="1:8" s="1" customFormat="1">
      <c r="A19" s="15">
        <f>A17+7</f>
        <v>42967</v>
      </c>
      <c r="B19" s="20">
        <f>C17+F17-G17</f>
        <v>9023.7676595910452</v>
      </c>
      <c r="C19" s="17">
        <f>B19+(B19*0.0596)</f>
        <v>9561.5842121026708</v>
      </c>
      <c r="D19" s="17">
        <f>B19/3250</f>
        <v>2.7765438952587833</v>
      </c>
      <c r="E19" s="34">
        <f>(C19-B19)/D19</f>
        <v>193.69999999999973</v>
      </c>
      <c r="F19" s="26"/>
      <c r="G19" s="18"/>
      <c r="H19" s="19">
        <f>D19*50/B19</f>
        <v>1.5384615384615385E-2</v>
      </c>
    </row>
    <row r="20" spans="1:8" s="1" customFormat="1">
      <c r="A20" s="15">
        <f>A19+7</f>
        <v>42974</v>
      </c>
      <c r="B20" s="20">
        <f>C19+F19-G19</f>
        <v>9561.5842121026708</v>
      </c>
      <c r="C20" s="17">
        <f>B20+(B20*-0.0884)</f>
        <v>8716.3401677527945</v>
      </c>
      <c r="D20" s="17">
        <f>B20/3250</f>
        <v>2.9420259114162066</v>
      </c>
      <c r="E20" s="37">
        <f>(C20-B20)/D20</f>
        <v>-287.3</v>
      </c>
      <c r="F20" s="18"/>
      <c r="G20" s="18"/>
      <c r="H20" s="19">
        <f>D20*50/B20</f>
        <v>1.5384615384615385E-2</v>
      </c>
    </row>
    <row r="21" spans="1:8" s="1" customFormat="1">
      <c r="A21" s="15">
        <f>A20+7</f>
        <v>42981</v>
      </c>
      <c r="B21" s="20">
        <f>C20+F20-G20</f>
        <v>8716.3401677527945</v>
      </c>
      <c r="C21" s="17">
        <f>B21+(B21*-0.0583)</f>
        <v>8208.1775359728072</v>
      </c>
      <c r="D21" s="17">
        <f>B21/5500</f>
        <v>1.584789121409599</v>
      </c>
      <c r="E21" s="37">
        <f>(C21-B21)/D21</f>
        <v>-320.64999999999964</v>
      </c>
      <c r="F21" s="18"/>
      <c r="G21" s="18"/>
      <c r="H21" s="19">
        <f>D21*50/B21</f>
        <v>9.0909090909090905E-3</v>
      </c>
    </row>
    <row r="22" spans="1:8" s="1" customFormat="1" ht="13" thickBot="1">
      <c r="A22" s="15">
        <f>A21+7</f>
        <v>42988</v>
      </c>
      <c r="B22" s="20">
        <f>C21+F21-G21</f>
        <v>8208.1775359728072</v>
      </c>
      <c r="C22" s="17">
        <f>B22+(B22*0.1119)</f>
        <v>9126.6726022481635</v>
      </c>
      <c r="D22" s="17">
        <f>B22/5500</f>
        <v>1.4923959156314195</v>
      </c>
      <c r="E22" s="34">
        <f>(C22-B22)/D22</f>
        <v>615.44999999999948</v>
      </c>
      <c r="F22" s="26"/>
      <c r="G22" s="18"/>
      <c r="H22" s="19">
        <f>D22*50/B22</f>
        <v>9.0909090909090905E-3</v>
      </c>
    </row>
    <row r="23" spans="1:8" ht="13" thickBot="1">
      <c r="A23" s="13"/>
      <c r="B23" s="22"/>
      <c r="C23" s="23"/>
      <c r="D23" s="23"/>
      <c r="E23" s="27"/>
      <c r="F23" s="30"/>
      <c r="G23" s="10"/>
      <c r="H23" s="24"/>
    </row>
    <row r="24" spans="1:8" s="1" customFormat="1">
      <c r="A24" s="15">
        <f>A22+7</f>
        <v>42995</v>
      </c>
      <c r="B24" s="20">
        <f>C22+F22-G22</f>
        <v>9126.6726022481635</v>
      </c>
      <c r="C24" s="17">
        <f>B24+(B24*-0.073)</f>
        <v>8460.425502284048</v>
      </c>
      <c r="D24" s="17">
        <f>B24/5500</f>
        <v>1.6593950185905753</v>
      </c>
      <c r="E24" s="37">
        <f>(C24-B24)/D24</f>
        <v>-401.49999999999972</v>
      </c>
      <c r="F24" s="26"/>
      <c r="G24" s="18"/>
      <c r="H24" s="19">
        <f>D24*50/B24</f>
        <v>9.0909090909090905E-3</v>
      </c>
    </row>
    <row r="25" spans="1:8" s="1" customFormat="1">
      <c r="A25" s="15">
        <f>A24+7</f>
        <v>43002</v>
      </c>
      <c r="B25" s="20">
        <f>C24+F24-G24</f>
        <v>8460.425502284048</v>
      </c>
      <c r="C25" s="17">
        <f>B25+(B25*-0.0103)</f>
        <v>8373.2831196105217</v>
      </c>
      <c r="D25" s="17">
        <f>B25/5500</f>
        <v>1.5382591822334633</v>
      </c>
      <c r="E25" s="37">
        <f>(C25-B25)/D25</f>
        <v>-56.650000000000396</v>
      </c>
      <c r="F25" s="18">
        <v>800</v>
      </c>
      <c r="G25" s="18"/>
      <c r="H25" s="19">
        <f>D25*50/B25</f>
        <v>9.0909090909090905E-3</v>
      </c>
    </row>
    <row r="26" spans="1:8" s="1" customFormat="1">
      <c r="A26" s="15">
        <f>A25+7</f>
        <v>43009</v>
      </c>
      <c r="B26" s="20">
        <f>C25+F25-G25</f>
        <v>9173.2831196105217</v>
      </c>
      <c r="C26" s="17">
        <f>B26+(B26*-0.0544)</f>
        <v>8674.2565179037101</v>
      </c>
      <c r="D26" s="17">
        <f>B26/5500</f>
        <v>1.667869658111004</v>
      </c>
      <c r="E26" s="37">
        <f>(C26-B26)/D26</f>
        <v>-299.19999999999953</v>
      </c>
      <c r="F26" s="18">
        <v>1350</v>
      </c>
      <c r="G26" s="18"/>
      <c r="H26" s="19">
        <f>D26*50/B26</f>
        <v>9.0909090909090905E-3</v>
      </c>
    </row>
    <row r="27" spans="1:8" s="1" customFormat="1" ht="13" thickBot="1">
      <c r="A27" s="15">
        <f>A26+7</f>
        <v>43016</v>
      </c>
      <c r="B27" s="20">
        <f>C26+F26-G26</f>
        <v>10024.25651790371</v>
      </c>
      <c r="C27" s="17">
        <f>B27+(B27*-0.0579)</f>
        <v>9443.8520655170851</v>
      </c>
      <c r="D27" s="17">
        <f>B27/3000</f>
        <v>3.3414188393012365</v>
      </c>
      <c r="E27" s="37">
        <f>(C27-B27)/D27</f>
        <v>-173.70000000000007</v>
      </c>
      <c r="F27" s="26"/>
      <c r="G27" s="18"/>
      <c r="H27" s="19">
        <f>D27*50/B27</f>
        <v>1.6666666666666666E-2</v>
      </c>
    </row>
    <row r="28" spans="1:8" ht="13" thickBot="1">
      <c r="A28" s="13"/>
      <c r="B28" s="22"/>
      <c r="C28" s="23"/>
      <c r="D28" s="23"/>
      <c r="E28" s="27"/>
      <c r="F28" s="30"/>
      <c r="G28" s="10"/>
      <c r="H28" s="24"/>
    </row>
    <row r="29" spans="1:8" s="1" customFormat="1">
      <c r="A29" s="15">
        <f>A27+7</f>
        <v>43023</v>
      </c>
      <c r="B29" s="20">
        <f>C27+F27-G27</f>
        <v>9443.8520655170851</v>
      </c>
      <c r="C29" s="17">
        <f>B29+(B29*0.0774)</f>
        <v>10174.806215388107</v>
      </c>
      <c r="D29" s="17">
        <f>B29/3000</f>
        <v>3.1479506885056949</v>
      </c>
      <c r="E29" s="34">
        <f>(C29-B29)/D29</f>
        <v>232.2</v>
      </c>
      <c r="F29" s="26"/>
      <c r="G29" s="18"/>
      <c r="H29" s="19">
        <f>D29*50/B29</f>
        <v>1.6666666666666663E-2</v>
      </c>
    </row>
    <row r="30" spans="1:8" s="1" customFormat="1">
      <c r="A30" s="15">
        <f>A29+7</f>
        <v>43030</v>
      </c>
      <c r="B30" s="20">
        <f>C29+F29-G29</f>
        <v>10174.806215388107</v>
      </c>
      <c r="C30" s="17">
        <f>B30+(B30*0.0717)</f>
        <v>10904.339821031435</v>
      </c>
      <c r="D30" s="17">
        <f>B30/3000</f>
        <v>3.391602071796036</v>
      </c>
      <c r="E30" s="34">
        <f>(C30-B30)/D30</f>
        <v>215.10000000000019</v>
      </c>
      <c r="F30" s="18"/>
      <c r="G30" s="18"/>
      <c r="H30" s="19">
        <f>D30*50/B30</f>
        <v>1.666666666666667E-2</v>
      </c>
    </row>
    <row r="31" spans="1:8" s="1" customFormat="1">
      <c r="A31" s="15">
        <f>A30+7</f>
        <v>43037</v>
      </c>
      <c r="B31" s="20">
        <f>C30+F30-G30</f>
        <v>10904.339821031435</v>
      </c>
      <c r="C31" s="17">
        <f>B31+(B31*0.09)</f>
        <v>11885.730404924265</v>
      </c>
      <c r="D31" s="17">
        <f>B31/3000</f>
        <v>3.6347799403438117</v>
      </c>
      <c r="E31" s="34">
        <f>(C31-B31)/D31</f>
        <v>270.00000000000006</v>
      </c>
      <c r="F31" s="18">
        <f>SharonN_Perfomance!C4</f>
        <v>500</v>
      </c>
      <c r="G31" s="18"/>
      <c r="H31" s="19">
        <f>D31*50/B31</f>
        <v>1.6666666666666666E-2</v>
      </c>
    </row>
    <row r="32" spans="1:8" s="1" customFormat="1" ht="13" thickBot="1">
      <c r="A32" s="15">
        <f>A31+7</f>
        <v>43044</v>
      </c>
      <c r="B32" s="20">
        <f>C31+F31-G31</f>
        <v>12385.730404924265</v>
      </c>
      <c r="C32" s="17">
        <f>B32+(B32*-0.0353)</f>
        <v>11948.514121630438</v>
      </c>
      <c r="D32" s="17">
        <f>B32/3000</f>
        <v>4.1285768016414215</v>
      </c>
      <c r="E32" s="37">
        <f>(C32-B32)/D32</f>
        <v>-105.9</v>
      </c>
      <c r="F32" s="26"/>
      <c r="G32" s="18"/>
      <c r="H32" s="19">
        <f>D32*50/B32</f>
        <v>1.6666666666666666E-2</v>
      </c>
    </row>
    <row r="33" spans="1:8" ht="13" thickBot="1">
      <c r="A33" s="13"/>
      <c r="B33" s="22"/>
      <c r="C33" s="23"/>
      <c r="D33" s="23"/>
      <c r="E33" s="27"/>
      <c r="F33" s="30"/>
      <c r="G33" s="10"/>
      <c r="H33" s="24"/>
    </row>
    <row r="34" spans="1:8" s="1" customFormat="1">
      <c r="A34" s="15">
        <f>A32+7</f>
        <v>43051</v>
      </c>
      <c r="B34" s="20">
        <f>C32+F32-G32</f>
        <v>11948.514121630438</v>
      </c>
      <c r="C34" s="17">
        <f>B34+(B34*-0.1562)</f>
        <v>10082.156215831765</v>
      </c>
      <c r="D34" s="17">
        <f>B34/3000</f>
        <v>3.9828380405434793</v>
      </c>
      <c r="E34" s="98">
        <f>(C34-B34)/D34</f>
        <v>-468.5999999999998</v>
      </c>
      <c r="F34" s="26"/>
      <c r="G34" s="18"/>
      <c r="H34" s="19">
        <f>D34*50/B34</f>
        <v>1.6666666666666666E-2</v>
      </c>
    </row>
    <row r="35" spans="1:8" s="1" customFormat="1">
      <c r="A35" s="15">
        <f>A34+7</f>
        <v>43058</v>
      </c>
      <c r="B35" s="82">
        <f>C34+F34-G34</f>
        <v>10082.156215831765</v>
      </c>
      <c r="C35" s="17">
        <f>B35+(B35*0.03)</f>
        <v>10384.620902306717</v>
      </c>
      <c r="D35" s="17">
        <f>B35/2500</f>
        <v>4.0328624863327063</v>
      </c>
      <c r="E35" s="28">
        <f>(C35-B35)/D35</f>
        <v>74.999999999999773</v>
      </c>
      <c r="F35" s="18"/>
      <c r="G35" s="18"/>
      <c r="H35" s="19">
        <f>D35*50/B35</f>
        <v>2.0000000000000004E-2</v>
      </c>
    </row>
    <row r="36" spans="1:8" s="1" customFormat="1">
      <c r="A36" s="15">
        <f>A35+7</f>
        <v>43065</v>
      </c>
      <c r="B36" s="20">
        <f>C35+F35-G35</f>
        <v>10384.620902306717</v>
      </c>
      <c r="C36" s="17">
        <f>B36+(B36*0.03)</f>
        <v>10696.159529375918</v>
      </c>
      <c r="D36" s="17">
        <f>B36/2500</f>
        <v>4.1538483609226864</v>
      </c>
      <c r="E36" s="28">
        <f>(C36-B36)/D36</f>
        <v>75.000000000000014</v>
      </c>
      <c r="F36" s="18"/>
      <c r="G36" s="18"/>
      <c r="H36" s="19">
        <f>D36*50/B36</f>
        <v>0.02</v>
      </c>
    </row>
    <row r="37" spans="1:8" s="1" customFormat="1" ht="13" thickBot="1">
      <c r="A37" s="15">
        <f>A36+7</f>
        <v>43072</v>
      </c>
      <c r="B37" s="20">
        <f>C36+F36-G36</f>
        <v>10696.159529375918</v>
      </c>
      <c r="C37" s="17">
        <f>B37+(B37*0.03)</f>
        <v>11017.044315257195</v>
      </c>
      <c r="D37" s="17">
        <f>B37/2500</f>
        <v>4.2784638117503677</v>
      </c>
      <c r="E37" s="28">
        <f>(C37-B37)/D37</f>
        <v>74.999999999999844</v>
      </c>
      <c r="F37" s="26"/>
      <c r="G37" s="18"/>
      <c r="H37" s="19">
        <f>D37*50/B37</f>
        <v>0.02</v>
      </c>
    </row>
    <row r="38" spans="1:8" ht="13" thickBot="1">
      <c r="A38" s="13"/>
      <c r="B38" s="22"/>
      <c r="C38" s="23"/>
      <c r="D38" s="23"/>
      <c r="E38" s="27"/>
      <c r="F38" s="30"/>
      <c r="G38" s="10"/>
      <c r="H38" s="24"/>
    </row>
    <row r="39" spans="1:8" s="1" customFormat="1">
      <c r="A39" s="15">
        <f>A37+7</f>
        <v>43079</v>
      </c>
      <c r="B39" s="20">
        <f>C37+F37-G37</f>
        <v>11017.044315257195</v>
      </c>
      <c r="C39" s="17">
        <f>B39+(B39*0.03)</f>
        <v>11347.55564471491</v>
      </c>
      <c r="D39" s="17">
        <f>B39/2500</f>
        <v>4.4068177261028785</v>
      </c>
      <c r="E39" s="28">
        <f>(C39-B39)/D39</f>
        <v>74.999999999999787</v>
      </c>
      <c r="F39" s="26"/>
      <c r="G39" s="18"/>
      <c r="H39" s="19">
        <f>D39*50/B39</f>
        <v>0.02</v>
      </c>
    </row>
    <row r="40" spans="1:8" s="1" customFormat="1">
      <c r="A40" s="15">
        <f>A39+7</f>
        <v>43086</v>
      </c>
      <c r="B40" s="20">
        <f>C39+F39-G39</f>
        <v>11347.55564471491</v>
      </c>
      <c r="C40" s="17">
        <f>B40+(B40*0.03)</f>
        <v>11687.982314056357</v>
      </c>
      <c r="D40" s="17">
        <f>B40/2500</f>
        <v>4.5390222578859643</v>
      </c>
      <c r="E40" s="28">
        <f>(C40-B40)/D40</f>
        <v>74.999999999999829</v>
      </c>
      <c r="F40" s="18"/>
      <c r="G40" s="18"/>
      <c r="H40" s="19">
        <f>D40*50/B40</f>
        <v>0.02</v>
      </c>
    </row>
    <row r="41" spans="1:8" s="1" customFormat="1">
      <c r="A41" s="15">
        <f>A40+7</f>
        <v>43093</v>
      </c>
      <c r="B41" s="20">
        <f>C40+F40-G40</f>
        <v>11687.982314056357</v>
      </c>
      <c r="C41" s="17">
        <f>B41+(B41*0.03)</f>
        <v>12038.621783478047</v>
      </c>
      <c r="D41" s="17">
        <f>B41/2500</f>
        <v>4.6751929256225431</v>
      </c>
      <c r="E41" s="28">
        <f>(C41-B41)/D41</f>
        <v>74.999999999999972</v>
      </c>
      <c r="F41" s="18"/>
      <c r="G41" s="18"/>
      <c r="H41" s="19">
        <f>D41*50/B41</f>
        <v>0.02</v>
      </c>
    </row>
    <row r="42" spans="1:8" s="1" customFormat="1" ht="13" thickBot="1">
      <c r="A42" s="15">
        <f>A41+7</f>
        <v>43100</v>
      </c>
      <c r="B42" s="20">
        <f>C41+F41-G41</f>
        <v>12038.621783478047</v>
      </c>
      <c r="C42" s="17">
        <f>B42+(B42*0.03)</f>
        <v>12399.780436982388</v>
      </c>
      <c r="D42" s="17">
        <f>B42/2500</f>
        <v>4.8154487133912189</v>
      </c>
      <c r="E42" s="28">
        <f>(C42-B42)/D42</f>
        <v>74.999999999999844</v>
      </c>
      <c r="F42" s="26"/>
      <c r="G42" s="18"/>
      <c r="H42" s="19">
        <f>D42*50/B42</f>
        <v>0.02</v>
      </c>
    </row>
    <row r="43" spans="1:8" ht="13" thickBot="1">
      <c r="A43" s="13"/>
      <c r="B43" s="22"/>
      <c r="C43" s="23"/>
      <c r="D43" s="23"/>
      <c r="E43" s="27"/>
      <c r="F43" s="30"/>
      <c r="G43" s="10"/>
      <c r="H43" s="24"/>
    </row>
    <row r="44" spans="1:8" s="1" customFormat="1">
      <c r="A44" s="15">
        <f>A42+7</f>
        <v>43107</v>
      </c>
      <c r="B44" s="20">
        <f>C42+F42-G42</f>
        <v>12399.780436982388</v>
      </c>
      <c r="C44" s="17">
        <f>B44+(B44*0.03)</f>
        <v>12771.77385009186</v>
      </c>
      <c r="D44" s="17">
        <f>B44/2500</f>
        <v>4.9599121747929553</v>
      </c>
      <c r="E44" s="28">
        <f>(C44-B44)/D44</f>
        <v>75.000000000000142</v>
      </c>
      <c r="F44" s="26"/>
      <c r="G44" s="52"/>
      <c r="H44" s="19">
        <f>D44*50/B44</f>
        <v>0.02</v>
      </c>
    </row>
    <row r="45" spans="1:8" s="1" customFormat="1">
      <c r="A45" s="15">
        <f>A44+7</f>
        <v>43114</v>
      </c>
      <c r="B45" s="20">
        <f>C44+F44-G44</f>
        <v>12771.77385009186</v>
      </c>
      <c r="C45" s="17">
        <f>B45+(B45*0.03)</f>
        <v>13154.927065594617</v>
      </c>
      <c r="D45" s="17">
        <f>B45/2500</f>
        <v>5.1087095400367444</v>
      </c>
      <c r="E45" s="28">
        <f>(C45-B45)/D45</f>
        <v>75.000000000000071</v>
      </c>
      <c r="F45" s="26"/>
      <c r="G45" s="33"/>
      <c r="H45" s="19">
        <f>D45*50/B45</f>
        <v>0.02</v>
      </c>
    </row>
    <row r="46" spans="1:8" s="1" customFormat="1">
      <c r="A46" s="15">
        <f>A45+7</f>
        <v>43121</v>
      </c>
      <c r="B46" s="20">
        <f>C45+F45-G45</f>
        <v>13154.927065594617</v>
      </c>
      <c r="C46" s="17">
        <f>B46+(B46*0.03)</f>
        <v>13549.574877562454</v>
      </c>
      <c r="D46" s="17">
        <f>B46/2500</f>
        <v>5.2619708262378468</v>
      </c>
      <c r="E46" s="28">
        <f>(C46-B46)/D46</f>
        <v>74.999999999999844</v>
      </c>
      <c r="F46" s="26"/>
      <c r="G46" s="33"/>
      <c r="H46" s="19">
        <f>D46*50/B46</f>
        <v>0.02</v>
      </c>
    </row>
    <row r="47" spans="1:8" s="1" customFormat="1" ht="13" thickBot="1">
      <c r="A47" s="15">
        <f>A46+7</f>
        <v>43128</v>
      </c>
      <c r="B47" s="20">
        <f>C46+F46-G46</f>
        <v>13549.574877562454</v>
      </c>
      <c r="C47" s="17">
        <f>B47+(B47*0.03)</f>
        <v>13956.062123889327</v>
      </c>
      <c r="D47" s="17">
        <f>B47/2500</f>
        <v>5.4198299510249814</v>
      </c>
      <c r="E47" s="28">
        <f>(C47-B47)/D47</f>
        <v>74.999999999999886</v>
      </c>
      <c r="F47" s="26"/>
      <c r="G47" s="33"/>
      <c r="H47" s="19">
        <f>D47*50/B47</f>
        <v>0.02</v>
      </c>
    </row>
    <row r="48" spans="1:8" ht="13" thickBot="1">
      <c r="A48" s="13"/>
      <c r="B48" s="22"/>
      <c r="C48" s="23"/>
      <c r="D48" s="23"/>
      <c r="E48" s="27"/>
      <c r="F48" s="30"/>
      <c r="G48" s="10"/>
      <c r="H48" s="24"/>
    </row>
    <row r="49" spans="1:8" s="1" customFormat="1">
      <c r="A49" s="15">
        <f>A47+7</f>
        <v>43135</v>
      </c>
      <c r="B49" s="20">
        <f>C47+F47-G47</f>
        <v>13956.062123889327</v>
      </c>
      <c r="C49" s="17">
        <f>B49+(B49*0.03)</f>
        <v>14374.743987606007</v>
      </c>
      <c r="D49" s="17">
        <f>B49/2500</f>
        <v>5.5824248495557312</v>
      </c>
      <c r="E49" s="28">
        <f>(C49-B49)/D49</f>
        <v>75</v>
      </c>
      <c r="F49" s="26"/>
      <c r="G49" s="33"/>
      <c r="H49" s="19">
        <f>D49*50/B49</f>
        <v>0.02</v>
      </c>
    </row>
    <row r="50" spans="1:8" s="1" customFormat="1">
      <c r="A50" s="15">
        <f>A49+7</f>
        <v>43142</v>
      </c>
      <c r="B50" s="20">
        <f>C49+F49-G49</f>
        <v>14374.743987606007</v>
      </c>
      <c r="C50" s="17">
        <f>B50+(B50*0.03)</f>
        <v>14805.986307234187</v>
      </c>
      <c r="D50" s="17">
        <f>B50/2500</f>
        <v>5.7498975950424027</v>
      </c>
      <c r="E50" s="28">
        <f>(C50-B50)/D50</f>
        <v>74.999999999999929</v>
      </c>
      <c r="F50" s="26"/>
      <c r="G50" s="33"/>
      <c r="H50" s="19">
        <f>D50*50/B50</f>
        <v>0.02</v>
      </c>
    </row>
    <row r="51" spans="1:8" s="1" customFormat="1">
      <c r="A51" s="15">
        <f>A50+7</f>
        <v>43149</v>
      </c>
      <c r="B51" s="20">
        <f>C50+F50-G50</f>
        <v>14805.986307234187</v>
      </c>
      <c r="C51" s="17">
        <f>B51+(B51*0.03)</f>
        <v>15250.165896451212</v>
      </c>
      <c r="D51" s="17">
        <f>B51/2500</f>
        <v>5.9223945228936747</v>
      </c>
      <c r="E51" s="28">
        <f>(C51-B51)/D51</f>
        <v>74.999999999999872</v>
      </c>
      <c r="F51" s="26"/>
      <c r="G51" s="33"/>
      <c r="H51" s="19">
        <f>D51*50/B51</f>
        <v>0.02</v>
      </c>
    </row>
    <row r="52" spans="1:8" s="1" customFormat="1" ht="13" thickBot="1">
      <c r="A52" s="15">
        <f>A51+7</f>
        <v>43156</v>
      </c>
      <c r="B52" s="20">
        <f>C51+F51-G51</f>
        <v>15250.165896451212</v>
      </c>
      <c r="C52" s="17">
        <f>B52+(B52*0.03)</f>
        <v>15707.670873344749</v>
      </c>
      <c r="D52" s="17">
        <f>B52/2500</f>
        <v>6.1000663585804844</v>
      </c>
      <c r="E52" s="28">
        <f>(C52-B52)/D52</f>
        <v>75.000000000000085</v>
      </c>
      <c r="F52" s="26"/>
      <c r="G52" s="33"/>
      <c r="H52" s="19">
        <f>D52*50/B52</f>
        <v>1.9999999999999997E-2</v>
      </c>
    </row>
    <row r="53" spans="1:8" ht="13" thickBot="1">
      <c r="A53" s="13"/>
      <c r="B53" s="22"/>
      <c r="C53" s="23"/>
      <c r="D53" s="23"/>
      <c r="E53" s="27"/>
      <c r="F53" s="30"/>
      <c r="G53" s="10"/>
      <c r="H53" s="24"/>
    </row>
    <row r="54" spans="1:8" s="1" customFormat="1">
      <c r="A54" s="15">
        <f>A52+7</f>
        <v>43163</v>
      </c>
      <c r="B54" s="20">
        <f>C52+F52-G52</f>
        <v>15707.670873344749</v>
      </c>
      <c r="C54" s="17">
        <f>B54+(B54*0.03)</f>
        <v>16178.900999545091</v>
      </c>
      <c r="D54" s="17">
        <f>B54/2500</f>
        <v>6.2830683493378991</v>
      </c>
      <c r="E54" s="28">
        <f>(C54-B54)/D54</f>
        <v>74.999999999999943</v>
      </c>
      <c r="F54" s="26"/>
      <c r="G54" s="33"/>
      <c r="H54" s="19">
        <f>D54*50/B54</f>
        <v>0.02</v>
      </c>
    </row>
    <row r="55" spans="1:8" s="1" customFormat="1">
      <c r="A55" s="15">
        <f>A54+7</f>
        <v>43170</v>
      </c>
      <c r="B55" s="20">
        <f>C54+F54-G54</f>
        <v>16178.900999545091</v>
      </c>
      <c r="C55" s="17">
        <f>B55+(B55*0.03)</f>
        <v>16664.268029531442</v>
      </c>
      <c r="D55" s="17">
        <f>B55/2500</f>
        <v>6.4715603998180367</v>
      </c>
      <c r="E55" s="28">
        <f>(C55-B55)/D55</f>
        <v>74.999999999999815</v>
      </c>
      <c r="F55" s="26"/>
      <c r="G55" s="33"/>
      <c r="H55" s="19">
        <f>D55*50/B55</f>
        <v>2.0000000000000004E-2</v>
      </c>
    </row>
    <row r="56" spans="1:8" s="1" customFormat="1">
      <c r="A56" s="15">
        <f>A55+7</f>
        <v>43177</v>
      </c>
      <c r="B56" s="20">
        <f>C55+F55-G55</f>
        <v>16664.268029531442</v>
      </c>
      <c r="C56" s="17">
        <f>B56+(B56*0.03)</f>
        <v>17164.196070417387</v>
      </c>
      <c r="D56" s="17">
        <f>B56/2500</f>
        <v>6.6657072118125766</v>
      </c>
      <c r="E56" s="28">
        <f>(C56-B56)/D56</f>
        <v>75.000000000000256</v>
      </c>
      <c r="F56" s="26"/>
      <c r="G56" s="33"/>
      <c r="H56" s="19">
        <f>D56*50/B56</f>
        <v>0.02</v>
      </c>
    </row>
    <row r="57" spans="1:8" s="1" customFormat="1" ht="13" thickBot="1">
      <c r="A57" s="15">
        <f>A56+7</f>
        <v>43184</v>
      </c>
      <c r="B57" s="20">
        <f>C56+F56-G56</f>
        <v>17164.196070417387</v>
      </c>
      <c r="C57" s="17">
        <f>B57+(B57*0.03)</f>
        <v>17679.121952529909</v>
      </c>
      <c r="D57" s="17">
        <f>B57/2500</f>
        <v>6.8656784281669552</v>
      </c>
      <c r="E57" s="28">
        <f>(C57-B57)/D57</f>
        <v>75.000000000000085</v>
      </c>
      <c r="F57" s="26"/>
      <c r="G57" s="33"/>
      <c r="H57" s="19">
        <f>D57*50/B57</f>
        <v>0.02</v>
      </c>
    </row>
    <row r="58" spans="1:8" ht="13" thickBot="1">
      <c r="A58" s="13"/>
      <c r="B58" s="22"/>
      <c r="C58" s="23"/>
      <c r="D58" s="23"/>
      <c r="E58" s="27"/>
      <c r="F58" s="30"/>
      <c r="G58" s="10"/>
      <c r="H58" s="24"/>
    </row>
    <row r="59" spans="1:8" s="1" customFormat="1">
      <c r="A59" s="15">
        <f>A57+7</f>
        <v>43191</v>
      </c>
      <c r="B59" s="20">
        <f>C57+F57-G57</f>
        <v>17679.121952529909</v>
      </c>
      <c r="C59" s="17">
        <f>B59+(B59*0.03)</f>
        <v>18209.495611105805</v>
      </c>
      <c r="D59" s="17">
        <f>B59/2500</f>
        <v>7.0716487810119641</v>
      </c>
      <c r="E59" s="28">
        <f>(C59-B59)/D59</f>
        <v>74.999999999999829</v>
      </c>
      <c r="F59" s="26"/>
      <c r="G59" s="33"/>
      <c r="H59" s="19">
        <f>D59*50/B59</f>
        <v>2.0000000000000004E-2</v>
      </c>
    </row>
    <row r="60" spans="1:8" s="1" customFormat="1">
      <c r="A60" s="15">
        <f>A59+7</f>
        <v>43198</v>
      </c>
      <c r="B60" s="20">
        <f>C59+F59-G59</f>
        <v>18209.495611105805</v>
      </c>
      <c r="C60" s="17">
        <f>B60+(B60*0.03)</f>
        <v>18755.780479438981</v>
      </c>
      <c r="D60" s="17">
        <f>B60/2500</f>
        <v>7.2837982444423224</v>
      </c>
      <c r="E60" s="28">
        <f>(C60-B60)/D60</f>
        <v>75.000000000000227</v>
      </c>
      <c r="F60" s="26"/>
      <c r="G60" s="33"/>
      <c r="H60" s="19">
        <f>D60*50/B60</f>
        <v>0.02</v>
      </c>
    </row>
    <row r="61" spans="1:8" s="1" customFormat="1">
      <c r="A61" s="15">
        <f>A60+7</f>
        <v>43205</v>
      </c>
      <c r="B61" s="20">
        <f>C60+F60-G60</f>
        <v>18755.780479438981</v>
      </c>
      <c r="C61" s="17">
        <f>B61+(B61*0.03)</f>
        <v>19318.453893822152</v>
      </c>
      <c r="D61" s="17">
        <f>B61/2500</f>
        <v>7.5023121917755926</v>
      </c>
      <c r="E61" s="28">
        <f>(C61-B61)/D61</f>
        <v>75.000000000000199</v>
      </c>
      <c r="F61" s="26"/>
      <c r="G61" s="33"/>
      <c r="H61" s="19">
        <f>D61*50/B61</f>
        <v>0.02</v>
      </c>
    </row>
    <row r="62" spans="1:8" s="1" customFormat="1" ht="13" thickBot="1">
      <c r="A62" s="15">
        <f>A61+7</f>
        <v>43212</v>
      </c>
      <c r="B62" s="20">
        <f>C61+F61-G61</f>
        <v>19318.453893822152</v>
      </c>
      <c r="C62" s="17">
        <f>B62+(B62*0.03)</f>
        <v>19898.007510636817</v>
      </c>
      <c r="D62" s="17">
        <f>B62/2500</f>
        <v>7.7273815575288607</v>
      </c>
      <c r="E62" s="28">
        <f>(C62-B62)/D62</f>
        <v>75</v>
      </c>
      <c r="F62" s="26"/>
      <c r="G62" s="33"/>
      <c r="H62" s="19">
        <f>D62*50/B62</f>
        <v>0.02</v>
      </c>
    </row>
    <row r="63" spans="1:8" ht="13" thickBot="1">
      <c r="A63" s="13"/>
      <c r="B63" s="22"/>
      <c r="C63" s="23"/>
      <c r="D63" s="23"/>
      <c r="E63" s="27"/>
      <c r="F63" s="30"/>
      <c r="G63" s="10"/>
      <c r="H63" s="24"/>
    </row>
    <row r="64" spans="1:8" s="1" customFormat="1">
      <c r="A64" s="15">
        <f>A62+7</f>
        <v>43219</v>
      </c>
      <c r="B64" s="20">
        <f>C62+F62-G62</f>
        <v>19898.007510636817</v>
      </c>
      <c r="C64" s="17">
        <f>B64+(B64*0.03)</f>
        <v>20494.947735955921</v>
      </c>
      <c r="D64" s="17">
        <f>B64/2500</f>
        <v>7.9592030042547268</v>
      </c>
      <c r="E64" s="28">
        <f>(C64-B64)/D64</f>
        <v>74.999999999999901</v>
      </c>
      <c r="F64" s="26"/>
      <c r="G64" s="33"/>
      <c r="H64" s="19">
        <f>D64*50/B64</f>
        <v>0.02</v>
      </c>
    </row>
    <row r="65" spans="1:8" s="1" customFormat="1">
      <c r="A65" s="15">
        <f>A64+7</f>
        <v>43226</v>
      </c>
      <c r="B65" s="20">
        <f>C64+F64-G64</f>
        <v>20494.947735955921</v>
      </c>
      <c r="C65" s="17">
        <f>B65+(B65*0.03)</f>
        <v>21109.796168034598</v>
      </c>
      <c r="D65" s="17">
        <f>B65/2500</f>
        <v>8.1979790943823687</v>
      </c>
      <c r="E65" s="28">
        <f>(C65-B65)/D65</f>
        <v>74.999999999999972</v>
      </c>
      <c r="F65" s="26"/>
      <c r="G65" s="33"/>
      <c r="H65" s="19">
        <f>D65*50/B65</f>
        <v>0.02</v>
      </c>
    </row>
    <row r="66" spans="1:8" s="1" customFormat="1">
      <c r="A66" s="15">
        <f>A65+7</f>
        <v>43233</v>
      </c>
      <c r="B66" s="20">
        <f>C65+F65-G65</f>
        <v>21109.796168034598</v>
      </c>
      <c r="C66" s="17">
        <f>B66+(B66*0.03)</f>
        <v>21743.090053075637</v>
      </c>
      <c r="D66" s="17">
        <f>B66/2500</f>
        <v>8.4439184672138392</v>
      </c>
      <c r="E66" s="28">
        <f>(C66-B66)/D66</f>
        <v>75.000000000000142</v>
      </c>
      <c r="F66" s="26"/>
      <c r="G66" s="33"/>
      <c r="H66" s="19">
        <f>D66*50/B66</f>
        <v>0.02</v>
      </c>
    </row>
    <row r="67" spans="1:8" s="1" customFormat="1" ht="13" thickBot="1">
      <c r="A67" s="15">
        <f>A66+7</f>
        <v>43240</v>
      </c>
      <c r="B67" s="20">
        <f>C66+F66-G66</f>
        <v>21743.090053075637</v>
      </c>
      <c r="C67" s="17">
        <f>B67+(B67*0.03)</f>
        <v>22395.382754667906</v>
      </c>
      <c r="D67" s="17">
        <f>B67/2500</f>
        <v>8.6972360212302551</v>
      </c>
      <c r="E67" s="28">
        <f>(C67-B67)/D67</f>
        <v>74.999999999999957</v>
      </c>
      <c r="F67" s="26"/>
      <c r="G67" s="33"/>
      <c r="H67" s="19">
        <f>D67*50/B67</f>
        <v>0.02</v>
      </c>
    </row>
    <row r="68" spans="1:8" ht="13" thickBot="1">
      <c r="A68" s="13"/>
      <c r="B68" s="22"/>
      <c r="C68" s="23"/>
      <c r="D68" s="23"/>
      <c r="E68" s="27"/>
      <c r="F68" s="30"/>
      <c r="G68" s="10"/>
      <c r="H68" s="24"/>
    </row>
    <row r="69" spans="1:8" s="1" customFormat="1">
      <c r="A69" s="15">
        <f>A67+7</f>
        <v>43247</v>
      </c>
      <c r="B69" s="20">
        <f>C67+F67-G67</f>
        <v>22395.382754667906</v>
      </c>
      <c r="C69" s="17">
        <f>B69+(B69*0.03)</f>
        <v>23067.244237307943</v>
      </c>
      <c r="D69" s="17">
        <f>B69/2500</f>
        <v>8.958153101867163</v>
      </c>
      <c r="E69" s="28">
        <f>(C69-B69)/D69</f>
        <v>74.999999999999986</v>
      </c>
      <c r="F69" s="26"/>
      <c r="G69" s="33"/>
      <c r="H69" s="19">
        <f>D69*50/B69</f>
        <v>0.02</v>
      </c>
    </row>
    <row r="70" spans="1:8" s="1" customFormat="1">
      <c r="A70" s="15">
        <f>A69+7</f>
        <v>43254</v>
      </c>
      <c r="B70" s="20">
        <f>C69+F69-G69</f>
        <v>23067.244237307943</v>
      </c>
      <c r="C70" s="17">
        <f>B70+(B70*0.03)</f>
        <v>23759.261564427183</v>
      </c>
      <c r="D70" s="17">
        <f>B70/2500</f>
        <v>9.2268976949231778</v>
      </c>
      <c r="E70" s="28">
        <f>(C70-B70)/D70</f>
        <v>75.000000000000156</v>
      </c>
      <c r="F70" s="26"/>
      <c r="G70" s="63"/>
      <c r="H70" s="19">
        <f>D70*50/B70</f>
        <v>0.02</v>
      </c>
    </row>
    <row r="71" spans="1:8" s="1" customFormat="1">
      <c r="A71" s="15">
        <f>A70+7</f>
        <v>43261</v>
      </c>
      <c r="B71" s="20">
        <f>C70+F70-G70</f>
        <v>23759.261564427183</v>
      </c>
      <c r="C71" s="17">
        <f>B71+(B71*0.03)</f>
        <v>24472.039411359998</v>
      </c>
      <c r="D71" s="17">
        <f>B71/2500</f>
        <v>9.5037046257708724</v>
      </c>
      <c r="E71" s="28">
        <f>(C71-B71)/D71</f>
        <v>74.999999999999957</v>
      </c>
      <c r="F71" s="26"/>
      <c r="G71" s="33"/>
      <c r="H71" s="19">
        <f>D71*50/B71</f>
        <v>1.9999999999999997E-2</v>
      </c>
    </row>
    <row r="72" spans="1:8" s="1" customFormat="1" ht="13" thickBot="1">
      <c r="A72" s="15">
        <f>A71+7</f>
        <v>43268</v>
      </c>
      <c r="B72" s="20">
        <f>C71+F71-G71</f>
        <v>24472.039411359998</v>
      </c>
      <c r="C72" s="17">
        <f>B72+(B72*0.03)</f>
        <v>25206.200593700796</v>
      </c>
      <c r="D72" s="17">
        <f>B72/2500</f>
        <v>9.7888157645439993</v>
      </c>
      <c r="E72" s="28">
        <f>(C72-B72)/D72</f>
        <v>74.999999999999844</v>
      </c>
      <c r="F72" s="26"/>
      <c r="G72" s="33"/>
      <c r="H72" s="19">
        <f>D72*50/B72</f>
        <v>0.02</v>
      </c>
    </row>
    <row r="73" spans="1:8" ht="13" thickBot="1">
      <c r="A73" s="13"/>
      <c r="B73" s="22"/>
      <c r="C73" s="23"/>
      <c r="D73" s="23"/>
      <c r="E73" s="27"/>
      <c r="F73" s="30"/>
      <c r="G73" s="10"/>
      <c r="H73" s="24"/>
    </row>
    <row r="74" spans="1:8" s="1" customFormat="1">
      <c r="A74" s="15">
        <f>A72+7</f>
        <v>43275</v>
      </c>
      <c r="B74" s="20">
        <f>C72+F72-G72</f>
        <v>25206.200593700796</v>
      </c>
      <c r="C74" s="17">
        <f>B74+(B74*0.03)</f>
        <v>25962.386611511822</v>
      </c>
      <c r="D74" s="17">
        <f>B74/2500</f>
        <v>10.082480237480318</v>
      </c>
      <c r="E74" s="28">
        <f>(C74-B74)/D74</f>
        <v>75.000000000000156</v>
      </c>
      <c r="F74" s="26"/>
      <c r="G74" s="33"/>
      <c r="H74" s="19">
        <f>D74*50/B74</f>
        <v>0.02</v>
      </c>
    </row>
    <row r="75" spans="1:8" s="1" customFormat="1">
      <c r="A75" s="15">
        <f>A74+7</f>
        <v>43282</v>
      </c>
      <c r="B75" s="20">
        <f>C74+F74-G74</f>
        <v>25962.386611511822</v>
      </c>
      <c r="C75" s="17">
        <f>B75+(B75*0.03)</f>
        <v>26741.258209857177</v>
      </c>
      <c r="D75" s="17">
        <f>B75/2500</f>
        <v>10.384954644604729</v>
      </c>
      <c r="E75" s="28">
        <f>(C75-B75)/D75</f>
        <v>75.000000000000014</v>
      </c>
      <c r="F75" s="26"/>
      <c r="G75" s="33"/>
      <c r="H75" s="19">
        <f>D75*50/B75</f>
        <v>0.02</v>
      </c>
    </row>
    <row r="76" spans="1:8" s="1" customFormat="1">
      <c r="A76" s="15">
        <f>A75+7</f>
        <v>43289</v>
      </c>
      <c r="B76" s="20">
        <f>C75+F75-G75</f>
        <v>26741.258209857177</v>
      </c>
      <c r="C76" s="17">
        <f>B76+(B76*0.03)</f>
        <v>27543.495956152892</v>
      </c>
      <c r="D76" s="17">
        <f>B76/2500</f>
        <v>10.696503283942871</v>
      </c>
      <c r="E76" s="28">
        <f>(C76-B76)/D76</f>
        <v>75.000000000000028</v>
      </c>
      <c r="F76" s="26"/>
      <c r="G76" s="33"/>
      <c r="H76" s="19">
        <f>D76*50/B76</f>
        <v>0.02</v>
      </c>
    </row>
    <row r="77" spans="1:8" s="1" customFormat="1" ht="13" thickBot="1">
      <c r="A77" s="15">
        <f>A76+7</f>
        <v>43296</v>
      </c>
      <c r="B77" s="20">
        <f>C76+F76-G76</f>
        <v>27543.495956152892</v>
      </c>
      <c r="C77" s="17">
        <f>B77+(B77*0.03)</f>
        <v>28369.800834837479</v>
      </c>
      <c r="D77" s="17">
        <f>B77/2500</f>
        <v>11.017398382461156</v>
      </c>
      <c r="E77" s="28">
        <f>(C77-B77)/D77</f>
        <v>74.999999999999986</v>
      </c>
      <c r="F77" s="26"/>
      <c r="G77" s="33"/>
      <c r="H77" s="19">
        <f>D77*50/B77</f>
        <v>1.9999999999999997E-2</v>
      </c>
    </row>
    <row r="78" spans="1:8" ht="13" thickBot="1">
      <c r="A78" s="13"/>
      <c r="B78" s="22"/>
      <c r="C78" s="23"/>
      <c r="D78" s="23"/>
      <c r="E78" s="27"/>
      <c r="F78" s="30"/>
      <c r="G78" s="10"/>
      <c r="H78" s="24"/>
    </row>
    <row r="79" spans="1:8" s="1" customFormat="1">
      <c r="A79" s="15">
        <f>A77+7</f>
        <v>43303</v>
      </c>
      <c r="B79" s="20">
        <f>C77+F77-G77</f>
        <v>28369.800834837479</v>
      </c>
      <c r="C79" s="17">
        <f>B79+(B79*0.03)</f>
        <v>29220.894859882603</v>
      </c>
      <c r="D79" s="17">
        <f>B79/2500</f>
        <v>11.347920333934992</v>
      </c>
      <c r="E79" s="28">
        <f>(C79-B79)/D79</f>
        <v>74.999999999999972</v>
      </c>
      <c r="F79" s="26"/>
      <c r="G79" s="33"/>
      <c r="H79" s="19">
        <f>D79*50/B79</f>
        <v>0.02</v>
      </c>
    </row>
    <row r="80" spans="1:8" s="1" customFormat="1">
      <c r="A80" s="15">
        <f>A79+7</f>
        <v>43310</v>
      </c>
      <c r="B80" s="20">
        <f>C79+F79-G79</f>
        <v>29220.894859882603</v>
      </c>
      <c r="C80" s="17">
        <f>B80+(B80*0.03)</f>
        <v>30097.521705679083</v>
      </c>
      <c r="D80" s="17">
        <f>B80/2500</f>
        <v>11.688357943953042</v>
      </c>
      <c r="E80" s="28">
        <f>(C80-B80)/D80</f>
        <v>75.000000000000142</v>
      </c>
      <c r="F80" s="26"/>
      <c r="G80" s="63"/>
      <c r="H80" s="19">
        <f>D80*50/B80</f>
        <v>0.02</v>
      </c>
    </row>
    <row r="81" spans="1:8" s="1" customFormat="1">
      <c r="A81" s="15">
        <f>A80+7</f>
        <v>43317</v>
      </c>
      <c r="B81" s="20">
        <f>C80+F80-G80</f>
        <v>30097.521705679083</v>
      </c>
      <c r="C81" s="17">
        <f>B81+(B81*0.03)</f>
        <v>31000.447356849454</v>
      </c>
      <c r="D81" s="17">
        <f>B81/2500</f>
        <v>12.039008682271634</v>
      </c>
      <c r="E81" s="28">
        <f>(C81-B81)/D81</f>
        <v>74.999999999999915</v>
      </c>
      <c r="F81" s="26"/>
      <c r="G81" s="33"/>
      <c r="H81" s="19">
        <f>D81*50/B81</f>
        <v>0.02</v>
      </c>
    </row>
    <row r="82" spans="1:8" s="1" customFormat="1" ht="13" thickBot="1">
      <c r="A82" s="15">
        <f>A81+7</f>
        <v>43324</v>
      </c>
      <c r="B82" s="20">
        <f>C81+F81-G81</f>
        <v>31000.447356849454</v>
      </c>
      <c r="C82" s="17">
        <f>B82+(B82*0.03)</f>
        <v>31930.460777554938</v>
      </c>
      <c r="D82" s="17">
        <f>B82/2500</f>
        <v>12.400178942739782</v>
      </c>
      <c r="E82" s="28">
        <f>(C82-B82)/D82</f>
        <v>74.999999999999986</v>
      </c>
      <c r="F82" s="26"/>
      <c r="G82" s="33"/>
      <c r="H82" s="19">
        <f>D82*50/B82</f>
        <v>1.9999999999999997E-2</v>
      </c>
    </row>
    <row r="83" spans="1:8" ht="13" thickBot="1">
      <c r="A83" s="13"/>
      <c r="B83" s="22"/>
      <c r="C83" s="23"/>
      <c r="D83" s="23"/>
      <c r="E83" s="27"/>
      <c r="F83" s="30"/>
      <c r="G83" s="10"/>
      <c r="H83" s="24"/>
    </row>
    <row r="84" spans="1:8" s="1" customFormat="1">
      <c r="A84" s="15">
        <f>A82+7</f>
        <v>43331</v>
      </c>
      <c r="B84" s="20">
        <f>C82+F82-G82</f>
        <v>31930.460777554938</v>
      </c>
      <c r="C84" s="17">
        <f>B84+(B84*0.03)</f>
        <v>32888.374600881587</v>
      </c>
      <c r="D84" s="17">
        <f>B84/2500</f>
        <v>12.772184311021975</v>
      </c>
      <c r="E84" s="28">
        <f>(C84-B84)/D84</f>
        <v>75.000000000000099</v>
      </c>
      <c r="F84" s="26"/>
      <c r="G84" s="33"/>
      <c r="H84" s="19">
        <f>D84*50/B84</f>
        <v>2.0000000000000004E-2</v>
      </c>
    </row>
    <row r="85" spans="1:8" s="1" customFormat="1">
      <c r="A85" s="15">
        <f>A84+7</f>
        <v>43338</v>
      </c>
      <c r="B85" s="20">
        <f>C84+F84-G84</f>
        <v>32888.374600881587</v>
      </c>
      <c r="C85" s="17">
        <f>B85+(B85*0.03)</f>
        <v>33875.025838908034</v>
      </c>
      <c r="D85" s="17">
        <f>B85/2500</f>
        <v>13.155349840352635</v>
      </c>
      <c r="E85" s="28">
        <f>(C85-B85)/D85</f>
        <v>74.999999999999929</v>
      </c>
      <c r="F85" s="26"/>
      <c r="G85" s="33"/>
      <c r="H85" s="19">
        <f>D85*50/B85</f>
        <v>0.02</v>
      </c>
    </row>
    <row r="86" spans="1:8" s="1" customFormat="1">
      <c r="A86" s="15">
        <f>A85+7</f>
        <v>43345</v>
      </c>
      <c r="B86" s="20">
        <f>C85+F85-G85</f>
        <v>33875.025838908034</v>
      </c>
      <c r="C86" s="17">
        <f>B86+(B86*0.03)</f>
        <v>34891.276614075272</v>
      </c>
      <c r="D86" s="17">
        <f>B86/2500</f>
        <v>13.550010335563213</v>
      </c>
      <c r="E86" s="28">
        <f>(C86-B86)/D86</f>
        <v>74.999999999999801</v>
      </c>
      <c r="F86" s="26"/>
      <c r="G86" s="33"/>
      <c r="H86" s="19">
        <f>D86*50/B86</f>
        <v>0.02</v>
      </c>
    </row>
    <row r="87" spans="1:8" s="1" customFormat="1" ht="13" thickBot="1">
      <c r="A87" s="15">
        <f>A86+7</f>
        <v>43352</v>
      </c>
      <c r="B87" s="20">
        <f>C86+F86-G86</f>
        <v>34891.276614075272</v>
      </c>
      <c r="C87" s="17">
        <f>B87+(B87*0.03)</f>
        <v>35938.014912497529</v>
      </c>
      <c r="D87" s="17">
        <f>B87/2500</f>
        <v>13.956510645630109</v>
      </c>
      <c r="E87" s="28">
        <f>(C87-B87)/D87</f>
        <v>74.999999999999901</v>
      </c>
      <c r="F87" s="26"/>
      <c r="G87" s="33"/>
      <c r="H87" s="19">
        <f>D87*50/B87</f>
        <v>0.02</v>
      </c>
    </row>
    <row r="88" spans="1:8" ht="13" thickBot="1">
      <c r="A88" s="13"/>
      <c r="B88" s="22"/>
      <c r="C88" s="23"/>
      <c r="D88" s="23"/>
      <c r="E88" s="27"/>
      <c r="F88" s="30"/>
      <c r="G88" s="10"/>
      <c r="H88" s="24"/>
    </row>
    <row r="89" spans="1:8" s="1" customFormat="1">
      <c r="A89" s="15">
        <f>A87+7</f>
        <v>43359</v>
      </c>
      <c r="B89" s="20">
        <f>C87+F87-G87</f>
        <v>35938.014912497529</v>
      </c>
      <c r="C89" s="17">
        <f>B89+(B89*0.03)</f>
        <v>37016.155359872457</v>
      </c>
      <c r="D89" s="17">
        <f>B89/2500</f>
        <v>14.375205964999012</v>
      </c>
      <c r="E89" s="28">
        <f>(C89-B89)/D89</f>
        <v>75.000000000000156</v>
      </c>
      <c r="F89" s="26"/>
      <c r="G89" s="33"/>
      <c r="H89" s="19">
        <f>D89*50/B89</f>
        <v>0.02</v>
      </c>
    </row>
    <row r="90" spans="1:8" s="1" customFormat="1">
      <c r="A90" s="15">
        <f>A89+7</f>
        <v>43366</v>
      </c>
      <c r="B90" s="20">
        <f>C89+F89-G89</f>
        <v>37016.155359872457</v>
      </c>
      <c r="C90" s="17">
        <f>B90+(B90*0.03)</f>
        <v>38126.64002066863</v>
      </c>
      <c r="D90" s="17">
        <f>B90/2500</f>
        <v>14.806462143948982</v>
      </c>
      <c r="E90" s="28">
        <f>(C90-B90)/D90</f>
        <v>74.999999999999986</v>
      </c>
      <c r="F90" s="26"/>
      <c r="G90" s="33"/>
      <c r="H90" s="19">
        <f>D90*50/B90</f>
        <v>1.9999999999999997E-2</v>
      </c>
    </row>
    <row r="91" spans="1:8" s="1" customFormat="1">
      <c r="A91" s="15">
        <f>A90+7</f>
        <v>43373</v>
      </c>
      <c r="B91" s="20">
        <f>C90+F90-G90</f>
        <v>38126.64002066863</v>
      </c>
      <c r="C91" s="17">
        <f>B91+(B91*0.03)</f>
        <v>39270.439221288689</v>
      </c>
      <c r="D91" s="17">
        <f>B91/2500</f>
        <v>15.250656008267452</v>
      </c>
      <c r="E91" s="28">
        <f>(C91-B91)/D91</f>
        <v>74.999999999999972</v>
      </c>
      <c r="F91" s="26"/>
      <c r="G91" s="33"/>
      <c r="H91" s="19">
        <f>D91*50/B91</f>
        <v>0.02</v>
      </c>
    </row>
    <row r="92" spans="1:8" s="1" customFormat="1" ht="13" thickBot="1">
      <c r="A92" s="15">
        <f>A91+7</f>
        <v>43380</v>
      </c>
      <c r="B92" s="20">
        <f>C91+F91-G91</f>
        <v>39270.439221288689</v>
      </c>
      <c r="C92" s="17">
        <f>B92+(B92*0.03)</f>
        <v>40448.552397927349</v>
      </c>
      <c r="D92" s="17">
        <f>B92/2500</f>
        <v>15.708175688515475</v>
      </c>
      <c r="E92" s="28">
        <f>(C92-B92)/D92</f>
        <v>75</v>
      </c>
      <c r="F92" s="26"/>
      <c r="G92" s="33"/>
      <c r="H92" s="19">
        <f>D92*50/B92</f>
        <v>0.02</v>
      </c>
    </row>
    <row r="93" spans="1:8" ht="13" thickBot="1">
      <c r="A93" s="13"/>
      <c r="B93" s="22"/>
      <c r="C93" s="23"/>
      <c r="D93" s="23"/>
      <c r="E93" s="27"/>
      <c r="F93" s="30"/>
      <c r="G93" s="10"/>
      <c r="H93" s="24"/>
    </row>
    <row r="94" spans="1:8" s="1" customFormat="1">
      <c r="A94" s="15">
        <f>A92+7</f>
        <v>43387</v>
      </c>
      <c r="B94" s="20">
        <f>C92+F92-G92</f>
        <v>40448.552397927349</v>
      </c>
      <c r="C94" s="17">
        <f>B94+(B94*0.03)</f>
        <v>41662.008969865172</v>
      </c>
      <c r="D94" s="17">
        <f>B94/2500</f>
        <v>16.17942095917094</v>
      </c>
      <c r="E94" s="28">
        <f>(C94-B94)/D94</f>
        <v>75.000000000000114</v>
      </c>
      <c r="F94" s="26"/>
      <c r="G94" s="33"/>
      <c r="H94" s="19">
        <f>D94*50/B94</f>
        <v>0.02</v>
      </c>
    </row>
    <row r="95" spans="1:8" s="1" customFormat="1">
      <c r="A95" s="15">
        <f>A94+7</f>
        <v>43394</v>
      </c>
      <c r="B95" s="20">
        <f>C94+F94-G94</f>
        <v>41662.008969865172</v>
      </c>
      <c r="C95" s="17">
        <f>B95+(B95*0.03)</f>
        <v>42911.869238961124</v>
      </c>
      <c r="D95" s="17">
        <f>B95/2500</f>
        <v>16.664803587946068</v>
      </c>
      <c r="E95" s="28">
        <f>(C95-B95)/D95</f>
        <v>74.999999999999844</v>
      </c>
      <c r="F95" s="26"/>
      <c r="G95" s="33"/>
      <c r="H95" s="19">
        <f>D95*50/B95</f>
        <v>1.9999999999999997E-2</v>
      </c>
    </row>
    <row r="96" spans="1:8" s="1" customFormat="1">
      <c r="A96" s="15">
        <f>A95+7</f>
        <v>43401</v>
      </c>
      <c r="B96" s="20">
        <f>C95+F95-G95</f>
        <v>42911.869238961124</v>
      </c>
      <c r="C96" s="17">
        <f>B96+(B96*0.03)</f>
        <v>44199.22531612996</v>
      </c>
      <c r="D96" s="17">
        <f>B96/2500</f>
        <v>17.164747695584449</v>
      </c>
      <c r="E96" s="28">
        <f>(C96-B96)/D96</f>
        <v>75.000000000000099</v>
      </c>
      <c r="F96" s="26"/>
      <c r="G96" s="33"/>
      <c r="H96" s="19">
        <f>D96*50/B96</f>
        <v>0.02</v>
      </c>
    </row>
    <row r="97" spans="1:8" s="1" customFormat="1" ht="13" thickBot="1">
      <c r="A97" s="15">
        <f>A96+7</f>
        <v>43408</v>
      </c>
      <c r="B97" s="20">
        <f>C96+F96-G96</f>
        <v>44199.22531612996</v>
      </c>
      <c r="C97" s="17">
        <f>B97+(B97*0.03)</f>
        <v>45525.202075613859</v>
      </c>
      <c r="D97" s="17">
        <f>B97/2500</f>
        <v>17.679690126451984</v>
      </c>
      <c r="E97" s="28">
        <f>(C97-B97)/D97</f>
        <v>75.000000000000043</v>
      </c>
      <c r="F97" s="26"/>
      <c r="G97" s="33"/>
      <c r="H97" s="19">
        <f>D97*50/B97</f>
        <v>0.02</v>
      </c>
    </row>
    <row r="98" spans="1:8" ht="13" thickBot="1">
      <c r="A98" s="13"/>
      <c r="B98" s="22"/>
      <c r="C98" s="23"/>
      <c r="D98" s="23"/>
      <c r="E98" s="27"/>
      <c r="F98" s="30"/>
      <c r="G98" s="10"/>
      <c r="H98" s="24"/>
    </row>
    <row r="99" spans="1:8" s="1" customFormat="1">
      <c r="A99" s="15">
        <f>A97+7</f>
        <v>43415</v>
      </c>
      <c r="B99" s="20">
        <f>C97+F97-G97</f>
        <v>45525.202075613859</v>
      </c>
      <c r="C99" s="17">
        <f>B99+(B99*0.03)</f>
        <v>46890.958137882277</v>
      </c>
      <c r="D99" s="17">
        <f>B99/2500</f>
        <v>18.210080830245545</v>
      </c>
      <c r="E99" s="28">
        <f>(C99-B99)/D99</f>
        <v>75.000000000000099</v>
      </c>
      <c r="F99" s="26"/>
      <c r="G99" s="33"/>
      <c r="H99" s="19">
        <f>D99*50/B99</f>
        <v>0.02</v>
      </c>
    </row>
    <row r="100" spans="1:8" s="1" customFormat="1">
      <c r="A100" s="15">
        <f>A99+7</f>
        <v>43422</v>
      </c>
      <c r="B100" s="20">
        <f>C99+F99-G99</f>
        <v>46890.958137882277</v>
      </c>
      <c r="C100" s="17">
        <f>B100+(B100*0.03)</f>
        <v>48297.686882018745</v>
      </c>
      <c r="D100" s="17">
        <f>B100/2500</f>
        <v>18.756383255152912</v>
      </c>
      <c r="E100" s="28">
        <f>(C100-B100)/D100</f>
        <v>74.999999999999972</v>
      </c>
      <c r="F100" s="26"/>
      <c r="G100" s="33"/>
      <c r="H100" s="19">
        <f>D100*50/B100</f>
        <v>0.02</v>
      </c>
    </row>
    <row r="101" spans="1:8" s="1" customFormat="1">
      <c r="A101" s="15">
        <f>A100+7</f>
        <v>43429</v>
      </c>
      <c r="B101" s="20">
        <f>C100+F100-G100</f>
        <v>48297.686882018745</v>
      </c>
      <c r="C101" s="17">
        <f>B101+(B101*0.03)</f>
        <v>49746.617488479307</v>
      </c>
      <c r="D101" s="17">
        <f>B101/2500</f>
        <v>19.319074752807499</v>
      </c>
      <c r="E101" s="28">
        <f>(C101-B101)/D101</f>
        <v>75.000000000000014</v>
      </c>
      <c r="F101" s="26"/>
      <c r="G101" s="33"/>
      <c r="H101" s="19">
        <f>D101*50/B101</f>
        <v>0.02</v>
      </c>
    </row>
    <row r="102" spans="1:8" s="1" customFormat="1" ht="13" thickBot="1">
      <c r="A102" s="15">
        <f>A101+7</f>
        <v>43436</v>
      </c>
      <c r="B102" s="20">
        <f>C101+F101-G101</f>
        <v>49746.617488479307</v>
      </c>
      <c r="C102" s="17">
        <f>B102+(B102*0.03)</f>
        <v>51239.016013133689</v>
      </c>
      <c r="D102" s="17">
        <f>B102/2500</f>
        <v>19.898646995391722</v>
      </c>
      <c r="E102" s="28">
        <f>(C102-B102)/D102</f>
        <v>75.000000000000128</v>
      </c>
      <c r="F102" s="26"/>
      <c r="G102" s="33"/>
      <c r="H102" s="19">
        <f>D102*50/B102</f>
        <v>0.02</v>
      </c>
    </row>
    <row r="103" spans="1:8" ht="13" thickBot="1">
      <c r="A103" s="13"/>
      <c r="B103" s="22"/>
      <c r="C103" s="23"/>
      <c r="D103" s="23"/>
      <c r="E103" s="27"/>
      <c r="F103" s="30"/>
      <c r="G103" s="10"/>
      <c r="H103" s="24"/>
    </row>
    <row r="104" spans="1:8" s="1" customFormat="1">
      <c r="A104" s="15">
        <f>A102+7</f>
        <v>43443</v>
      </c>
      <c r="B104" s="20">
        <f>C102+F102-G102</f>
        <v>51239.016013133689</v>
      </c>
      <c r="C104" s="17">
        <f>B104+(B104*0.03)</f>
        <v>52776.186493527697</v>
      </c>
      <c r="D104" s="17">
        <f>B104/2500</f>
        <v>20.495606405253476</v>
      </c>
      <c r="E104" s="28">
        <f>(C104-B104)/D104</f>
        <v>74.999999999999886</v>
      </c>
      <c r="F104" s="26"/>
      <c r="G104" s="33"/>
      <c r="H104" s="19">
        <f>D104*50/B104</f>
        <v>0.02</v>
      </c>
    </row>
    <row r="105" spans="1:8" s="1" customFormat="1">
      <c r="A105" s="15">
        <f>A104+7</f>
        <v>43450</v>
      </c>
      <c r="B105" s="20">
        <f>C104+F104-G104</f>
        <v>52776.186493527697</v>
      </c>
      <c r="C105" s="17">
        <f>B105+(B105*0.03)</f>
        <v>54359.472088333525</v>
      </c>
      <c r="D105" s="17">
        <f>B105/2500</f>
        <v>21.110474597411081</v>
      </c>
      <c r="E105" s="28">
        <f>(C105-B105)/D105</f>
        <v>74.999999999999844</v>
      </c>
      <c r="F105" s="26"/>
      <c r="G105" s="33"/>
      <c r="H105" s="19">
        <f>D105*50/B105</f>
        <v>0.02</v>
      </c>
    </row>
    <row r="106" spans="1:8" s="1" customFormat="1">
      <c r="A106" s="15">
        <f>A105+7</f>
        <v>43457</v>
      </c>
      <c r="B106" s="20">
        <f>C105+F105-G105</f>
        <v>54359.472088333525</v>
      </c>
      <c r="C106" s="17">
        <f>B106+(B106*0.03)</f>
        <v>55990.256250983533</v>
      </c>
      <c r="D106" s="17">
        <f>B106/2500</f>
        <v>21.743788835333412</v>
      </c>
      <c r="E106" s="28">
        <f>(C106-B106)/D106</f>
        <v>75.000000000000128</v>
      </c>
      <c r="F106" s="26"/>
      <c r="G106" s="33"/>
      <c r="H106" s="19">
        <f>D106*50/B106</f>
        <v>0.02</v>
      </c>
    </row>
    <row r="107" spans="1:8" s="1" customFormat="1" ht="13" thickBot="1">
      <c r="A107" s="15">
        <f>A106+7</f>
        <v>43464</v>
      </c>
      <c r="B107" s="20">
        <f>C106+F106-G106</f>
        <v>55990.256250983533</v>
      </c>
      <c r="C107" s="17">
        <f>B107+(B107*0.03)</f>
        <v>57669.963938513036</v>
      </c>
      <c r="D107" s="17">
        <f>B107/2500</f>
        <v>22.396102500393415</v>
      </c>
      <c r="E107" s="28">
        <f>(C107-B107)/D107</f>
        <v>74.999999999999829</v>
      </c>
      <c r="F107" s="26"/>
      <c r="G107" s="33"/>
      <c r="H107" s="19">
        <f>D107*50/B107</f>
        <v>0.02</v>
      </c>
    </row>
    <row r="108" spans="1:8" ht="13" thickBot="1">
      <c r="A108" s="13"/>
      <c r="B108" s="22"/>
      <c r="C108" s="23"/>
      <c r="D108" s="23"/>
      <c r="E108" s="27"/>
      <c r="F108" s="30"/>
      <c r="G108" s="10"/>
      <c r="H108" s="24"/>
    </row>
    <row r="109" spans="1:8" s="1" customFormat="1">
      <c r="A109" s="15">
        <f>A107+7</f>
        <v>43471</v>
      </c>
      <c r="B109" s="20">
        <f>C107+F107-G107</f>
        <v>57669.963938513036</v>
      </c>
      <c r="C109" s="17">
        <f>B109+(B109*0.03)</f>
        <v>59400.062856668425</v>
      </c>
      <c r="D109" s="17">
        <f>B109/2500</f>
        <v>23.067985575405213</v>
      </c>
      <c r="E109" s="28">
        <f>(C109-B109)/D109</f>
        <v>74.999999999999901</v>
      </c>
      <c r="F109" s="26"/>
      <c r="G109" s="33"/>
      <c r="H109" s="19">
        <f>D109*50/B109</f>
        <v>0.02</v>
      </c>
    </row>
    <row r="110" spans="1:8">
      <c r="A110" s="15">
        <f>A109+7</f>
        <v>43478</v>
      </c>
      <c r="B110" s="20">
        <f>C109+F109-G109</f>
        <v>59400.062856668425</v>
      </c>
      <c r="C110" s="17">
        <f>B110+(B110*0.03)</f>
        <v>61182.064742368479</v>
      </c>
      <c r="D110" s="17">
        <f>B110/2500</f>
        <v>23.76002514266737</v>
      </c>
      <c r="E110" s="28">
        <f>(C110-B110)/D110</f>
        <v>75.000000000000057</v>
      </c>
      <c r="F110" s="26"/>
      <c r="G110" s="33"/>
      <c r="H110" s="19">
        <f>D110*50/B110</f>
        <v>0.02</v>
      </c>
    </row>
    <row r="111" spans="1:8">
      <c r="A111" s="15">
        <f>A110+7</f>
        <v>43485</v>
      </c>
      <c r="B111" s="20">
        <f>C110+F110-G110</f>
        <v>61182.064742368479</v>
      </c>
      <c r="C111" s="17">
        <f>B111+(B111*0.03)</f>
        <v>63017.526684639532</v>
      </c>
      <c r="D111" s="17">
        <f>B111/2500</f>
        <v>24.472825896947391</v>
      </c>
      <c r="E111" s="28">
        <f>(C111-B111)/D111</f>
        <v>74.999999999999943</v>
      </c>
      <c r="F111" s="26"/>
      <c r="G111" s="33"/>
      <c r="H111" s="19">
        <f>D111*50/B111</f>
        <v>0.02</v>
      </c>
    </row>
    <row r="112" spans="1:8" ht="13" thickBot="1">
      <c r="A112" s="15">
        <f>A111+7</f>
        <v>43492</v>
      </c>
      <c r="B112" s="20">
        <f>C111+F111-G111</f>
        <v>63017.526684639532</v>
      </c>
      <c r="C112" s="17">
        <f>B112+(B112*0.03)</f>
        <v>64908.05248517872</v>
      </c>
      <c r="D112" s="17">
        <f>B112/2500</f>
        <v>25.207010673855812</v>
      </c>
      <c r="E112" s="28">
        <f>(C112-B112)/D112</f>
        <v>75.000000000000085</v>
      </c>
      <c r="F112" s="26"/>
      <c r="G112" s="33"/>
      <c r="H112" s="19">
        <f>D112*50/B112</f>
        <v>0.02</v>
      </c>
    </row>
    <row r="113" spans="1:8" ht="13" thickBot="1">
      <c r="A113" s="13"/>
      <c r="B113" s="22"/>
      <c r="C113" s="23"/>
      <c r="D113" s="23"/>
      <c r="E113" s="27"/>
      <c r="F113" s="30"/>
      <c r="G113" s="10"/>
      <c r="H113" s="24"/>
    </row>
    <row r="114" spans="1:8">
      <c r="A114" s="15">
        <f>A112+7</f>
        <v>43499</v>
      </c>
      <c r="B114" s="20">
        <f>C112+F112-G112</f>
        <v>64908.05248517872</v>
      </c>
      <c r="C114" s="17">
        <f>B114+(B114*0.03)</f>
        <v>66855.294059734078</v>
      </c>
      <c r="D114" s="17">
        <f>B114/2500</f>
        <v>25.963220994071488</v>
      </c>
      <c r="E114" s="28">
        <f>(C114-B114)/D114</f>
        <v>74.999999999999901</v>
      </c>
      <c r="F114" s="26"/>
      <c r="G114" s="33"/>
      <c r="H114" s="19">
        <f>D114*50/B114</f>
        <v>0.02</v>
      </c>
    </row>
    <row r="115" spans="1:8">
      <c r="A115" s="15">
        <f>A114+7</f>
        <v>43506</v>
      </c>
      <c r="B115" s="20">
        <f>C114+F114-G114</f>
        <v>66855.294059734078</v>
      </c>
      <c r="C115" s="17">
        <f>B115+(B115*0.03)</f>
        <v>68860.9528815261</v>
      </c>
      <c r="D115" s="17">
        <f>B115/2500</f>
        <v>26.74211762389363</v>
      </c>
      <c r="E115" s="28">
        <f>(C115-B115)/D115</f>
        <v>74.999999999999972</v>
      </c>
      <c r="F115" s="26"/>
      <c r="G115" s="33"/>
      <c r="H115" s="19">
        <f>D115*50/B115</f>
        <v>0.02</v>
      </c>
    </row>
    <row r="116" spans="1:8">
      <c r="A116" s="15">
        <f>A115+7</f>
        <v>43513</v>
      </c>
      <c r="B116" s="20">
        <f>C115+F115-G115</f>
        <v>68860.9528815261</v>
      </c>
      <c r="C116" s="17">
        <f>B116+(B116*0.03)</f>
        <v>70926.781467971887</v>
      </c>
      <c r="D116" s="17">
        <f>B116/2500</f>
        <v>27.544381152610441</v>
      </c>
      <c r="E116" s="28">
        <f>(C116-B116)/D116</f>
        <v>75.000000000000128</v>
      </c>
      <c r="F116" s="26"/>
      <c r="G116" s="33"/>
      <c r="H116" s="19">
        <f>D116*50/B116</f>
        <v>0.02</v>
      </c>
    </row>
    <row r="117" spans="1:8" ht="13" thickBot="1">
      <c r="A117" s="15">
        <f>A116+7</f>
        <v>43520</v>
      </c>
      <c r="B117" s="20">
        <f>C116+F116-G116</f>
        <v>70926.781467971887</v>
      </c>
      <c r="C117" s="17">
        <f>B117+(B117*0.03)</f>
        <v>73054.584912011051</v>
      </c>
      <c r="D117" s="17">
        <f>B117/2500</f>
        <v>28.370712587188756</v>
      </c>
      <c r="E117" s="28">
        <f>(C117-B117)/D117</f>
        <v>75.000000000000256</v>
      </c>
      <c r="F117" s="26"/>
      <c r="G117" s="33"/>
      <c r="H117" s="19">
        <f>D117*50/B117</f>
        <v>0.02</v>
      </c>
    </row>
    <row r="118" spans="1:8" ht="13" thickBot="1">
      <c r="A118" s="13"/>
      <c r="B118" s="22"/>
      <c r="C118" s="23"/>
      <c r="D118" s="23"/>
      <c r="E118" s="27"/>
      <c r="F118" s="30"/>
      <c r="G118" s="10"/>
      <c r="H118" s="24"/>
    </row>
    <row r="119" spans="1:8">
      <c r="A119" s="15">
        <f>A117+7</f>
        <v>43527</v>
      </c>
      <c r="B119" s="20">
        <f>C117+F117-G117</f>
        <v>73054.584912011051</v>
      </c>
      <c r="C119" s="17">
        <f>B119+(B119*0.03)</f>
        <v>75246.222459371376</v>
      </c>
      <c r="D119" s="17">
        <f>B119/2500</f>
        <v>29.221833964804421</v>
      </c>
      <c r="E119" s="28">
        <f>(C119-B119)/D119</f>
        <v>74.999999999999801</v>
      </c>
      <c r="F119" s="26"/>
      <c r="G119" s="33"/>
      <c r="H119" s="19">
        <f>D119*50/B119</f>
        <v>0.02</v>
      </c>
    </row>
    <row r="120" spans="1:8">
      <c r="A120" s="15">
        <f>A119+7</f>
        <v>43534</v>
      </c>
      <c r="B120" s="20">
        <f>C119+F119-G119</f>
        <v>75246.222459371376</v>
      </c>
      <c r="C120" s="17">
        <f>B120+(B120*0.03)</f>
        <v>77503.609133152524</v>
      </c>
      <c r="D120" s="17">
        <f>B120/2500</f>
        <v>30.098488983748549</v>
      </c>
      <c r="E120" s="28">
        <f>(C120-B120)/D120</f>
        <v>75.000000000000213</v>
      </c>
      <c r="F120" s="26"/>
      <c r="G120" s="33"/>
      <c r="H120" s="19">
        <f>D120*50/B120</f>
        <v>1.9999999999999997E-2</v>
      </c>
    </row>
    <row r="121" spans="1:8">
      <c r="A121" s="15">
        <f>A120+7</f>
        <v>43541</v>
      </c>
      <c r="B121" s="20">
        <f>C120+F120-G120</f>
        <v>77503.609133152524</v>
      </c>
      <c r="C121" s="17">
        <f>B121+(B121*0.03)</f>
        <v>79828.717407147094</v>
      </c>
      <c r="D121" s="17">
        <f>B121/2500</f>
        <v>31.00144365326101</v>
      </c>
      <c r="E121" s="28">
        <f>(C121-B121)/D121</f>
        <v>74.999999999999829</v>
      </c>
      <c r="F121" s="26"/>
      <c r="G121" s="33"/>
      <c r="H121" s="19">
        <f>D121*50/B121</f>
        <v>0.02</v>
      </c>
    </row>
    <row r="122" spans="1:8" ht="13" thickBot="1">
      <c r="A122" s="15">
        <f>A121+7</f>
        <v>43548</v>
      </c>
      <c r="B122" s="20">
        <f>C121+F121-G121</f>
        <v>79828.717407147094</v>
      </c>
      <c r="C122" s="17">
        <f>B122+(B122*0.03)</f>
        <v>82223.578929361509</v>
      </c>
      <c r="D122" s="17">
        <f>B122/2500</f>
        <v>31.931486962858838</v>
      </c>
      <c r="E122" s="28">
        <f>(C122-B122)/D122</f>
        <v>75.000000000000057</v>
      </c>
      <c r="F122" s="26"/>
      <c r="G122" s="33"/>
      <c r="H122" s="19">
        <f>D122*50/B122</f>
        <v>0.02</v>
      </c>
    </row>
    <row r="123" spans="1:8" ht="13" thickBot="1">
      <c r="A123" s="13"/>
      <c r="B123" s="22"/>
      <c r="C123" s="23"/>
      <c r="D123" s="23"/>
      <c r="E123" s="27"/>
      <c r="F123" s="30"/>
      <c r="G123" s="10"/>
      <c r="H123" s="24"/>
    </row>
    <row r="124" spans="1:8">
      <c r="A124" s="15">
        <f>A122+7</f>
        <v>43555</v>
      </c>
      <c r="B124" s="20">
        <f>C122+F122-G122</f>
        <v>82223.578929361509</v>
      </c>
      <c r="C124" s="17">
        <f>B124+(B124*0.03)</f>
        <v>84690.286297242361</v>
      </c>
      <c r="D124" s="17">
        <f>B124/2500</f>
        <v>32.889431571744602</v>
      </c>
      <c r="E124" s="28">
        <f>(C124-B124)/D124</f>
        <v>75.000000000000213</v>
      </c>
      <c r="F124" s="26"/>
      <c r="G124" s="33"/>
      <c r="H124" s="19">
        <f>D124*50/B124</f>
        <v>0.02</v>
      </c>
    </row>
    <row r="125" spans="1:8">
      <c r="A125" s="15">
        <f>A124+7</f>
        <v>43562</v>
      </c>
      <c r="B125" s="20">
        <f>C124+F124-G124</f>
        <v>84690.286297242361</v>
      </c>
      <c r="C125" s="17">
        <f>B125+(B125*0.03)</f>
        <v>87230.994886159635</v>
      </c>
      <c r="D125" s="17">
        <f>B125/2500</f>
        <v>33.876114518896941</v>
      </c>
      <c r="E125" s="28">
        <f>(C125-B125)/D125</f>
        <v>75.000000000000099</v>
      </c>
      <c r="F125" s="26"/>
      <c r="G125" s="33"/>
      <c r="H125" s="19">
        <f>D125*50/B125</f>
        <v>1.9999999999999997E-2</v>
      </c>
    </row>
    <row r="126" spans="1:8">
      <c r="A126" s="15">
        <f>A125+7</f>
        <v>43569</v>
      </c>
      <c r="B126" s="20">
        <f>C125+F125-G125</f>
        <v>87230.994886159635</v>
      </c>
      <c r="C126" s="17">
        <f>B126+(B126*0.03)</f>
        <v>89847.924732744417</v>
      </c>
      <c r="D126" s="17">
        <f>B126/2500</f>
        <v>34.892397954463853</v>
      </c>
      <c r="E126" s="28">
        <f>(C126-B126)/D126</f>
        <v>74.999999999999815</v>
      </c>
      <c r="F126" s="26"/>
      <c r="G126" s="33"/>
      <c r="H126" s="19">
        <f>D126*50/B126</f>
        <v>0.02</v>
      </c>
    </row>
    <row r="127" spans="1:8" ht="13" thickBot="1">
      <c r="A127" s="15">
        <f>A126+7</f>
        <v>43576</v>
      </c>
      <c r="B127" s="20">
        <f>C126+F126-G126</f>
        <v>89847.924732744417</v>
      </c>
      <c r="C127" s="17">
        <f>B127+(B127*0.03)</f>
        <v>92543.362474726746</v>
      </c>
      <c r="D127" s="17">
        <f>B127/2500</f>
        <v>35.93916989309777</v>
      </c>
      <c r="E127" s="28">
        <f>(C127-B127)/D127</f>
        <v>74.999999999999886</v>
      </c>
      <c r="F127" s="26"/>
      <c r="G127" s="33"/>
      <c r="H127" s="19">
        <f>D127*50/B127</f>
        <v>0.02</v>
      </c>
    </row>
    <row r="128" spans="1:8" ht="13" thickBot="1">
      <c r="A128" s="13"/>
      <c r="B128" s="22"/>
      <c r="C128" s="23"/>
      <c r="D128" s="23"/>
      <c r="E128" s="27"/>
      <c r="F128" s="30"/>
      <c r="G128" s="10"/>
      <c r="H128" s="24"/>
    </row>
    <row r="129" spans="1:8">
      <c r="A129" s="15">
        <f>A127+7</f>
        <v>43583</v>
      </c>
      <c r="B129" s="20">
        <f>C127+F127-G127</f>
        <v>92543.362474726746</v>
      </c>
      <c r="C129" s="17">
        <f>B129+(B129*0.03)</f>
        <v>95319.663348968548</v>
      </c>
      <c r="D129" s="17">
        <f>B129/2500</f>
        <v>37.017344989890695</v>
      </c>
      <c r="E129" s="28">
        <f>(C129-B129)/D129</f>
        <v>75</v>
      </c>
      <c r="F129" s="26"/>
      <c r="G129" s="33"/>
      <c r="H129" s="19">
        <f>D129*50/B129</f>
        <v>1.9999999999999997E-2</v>
      </c>
    </row>
    <row r="130" spans="1:8">
      <c r="A130" s="15">
        <f>A129+7</f>
        <v>43590</v>
      </c>
      <c r="B130" s="20">
        <f>C129+F129-G129</f>
        <v>95319.663348968548</v>
      </c>
      <c r="C130" s="17">
        <f>B130+(B130*0.03)</f>
        <v>98179.253249437606</v>
      </c>
      <c r="D130" s="17">
        <f>B130/2500</f>
        <v>38.127865339587416</v>
      </c>
      <c r="E130" s="28">
        <f>(C130-B130)/D130</f>
        <v>75.000000000000057</v>
      </c>
      <c r="F130" s="26"/>
      <c r="G130" s="33"/>
      <c r="H130" s="19">
        <f>D130*50/B130</f>
        <v>1.9999999999999997E-2</v>
      </c>
    </row>
    <row r="131" spans="1:8">
      <c r="A131" s="15">
        <f>A130+7</f>
        <v>43597</v>
      </c>
      <c r="B131" s="20">
        <f>C130+F130-G130</f>
        <v>98179.253249437606</v>
      </c>
      <c r="C131" s="17">
        <f>B131+(B131*0.03)</f>
        <v>101124.63084692073</v>
      </c>
      <c r="D131" s="17">
        <f>B131/2500</f>
        <v>39.271701299775046</v>
      </c>
      <c r="E131" s="28">
        <f>(C131-B131)/D131</f>
        <v>74.999999999999844</v>
      </c>
      <c r="F131" s="26"/>
      <c r="G131" s="33"/>
      <c r="H131" s="19">
        <f>D131*50/B131</f>
        <v>0.02</v>
      </c>
    </row>
    <row r="132" spans="1:8" ht="13" thickBot="1">
      <c r="A132" s="15">
        <f>A131+7</f>
        <v>43604</v>
      </c>
      <c r="B132" s="20">
        <f>C131+F131-G131</f>
        <v>101124.63084692073</v>
      </c>
      <c r="C132" s="17">
        <f>B132+(B132*0.03)</f>
        <v>104158.36977232835</v>
      </c>
      <c r="D132" s="17">
        <f>B132/2500</f>
        <v>40.449852338768288</v>
      </c>
      <c r="E132" s="28">
        <f>(C132-B132)/D132</f>
        <v>75.000000000000114</v>
      </c>
      <c r="F132" s="26"/>
      <c r="G132" s="33"/>
      <c r="H132" s="19">
        <f>D132*50/B132</f>
        <v>1.9999999999999997E-2</v>
      </c>
    </row>
    <row r="133" spans="1:8" ht="13" thickBot="1">
      <c r="A133" s="13"/>
      <c r="B133" s="22"/>
      <c r="C133" s="23"/>
      <c r="D133" s="23"/>
      <c r="E133" s="27"/>
      <c r="F133" s="30"/>
      <c r="G133" s="10"/>
      <c r="H133" s="24"/>
    </row>
    <row r="134" spans="1:8">
      <c r="A134" s="15">
        <f>A132+7</f>
        <v>43611</v>
      </c>
      <c r="B134" s="20">
        <f>C132+F132-G132</f>
        <v>104158.36977232835</v>
      </c>
      <c r="C134" s="17">
        <f>B134+(B134*0.03)</f>
        <v>107283.1208654982</v>
      </c>
      <c r="D134" s="17">
        <f>B134/2500</f>
        <v>41.663347908931343</v>
      </c>
      <c r="E134" s="28">
        <f>(C134-B134)/D134</f>
        <v>74.999999999999957</v>
      </c>
      <c r="F134" s="26"/>
      <c r="G134" s="33"/>
      <c r="H134" s="19">
        <f>D134*50/B134</f>
        <v>0.02</v>
      </c>
    </row>
    <row r="135" spans="1:8">
      <c r="A135" s="15">
        <f>A134+7</f>
        <v>43618</v>
      </c>
      <c r="B135" s="20">
        <f>C134+F134-G134</f>
        <v>107283.1208654982</v>
      </c>
      <c r="C135" s="17">
        <f>B135+(B135*0.03)</f>
        <v>110501.61449146314</v>
      </c>
      <c r="D135" s="17">
        <f>B135/2500</f>
        <v>42.913248346199282</v>
      </c>
      <c r="E135" s="28">
        <f>(C135-B135)/D135</f>
        <v>74.999999999999858</v>
      </c>
      <c r="F135" s="26"/>
      <c r="G135" s="33"/>
      <c r="H135" s="19">
        <f>D135*50/B135</f>
        <v>0.02</v>
      </c>
    </row>
    <row r="136" spans="1:8">
      <c r="A136" s="15">
        <f>A135+7</f>
        <v>43625</v>
      </c>
      <c r="B136" s="20">
        <f>C135+F135-G135</f>
        <v>110501.61449146314</v>
      </c>
      <c r="C136" s="17">
        <f>B136+(B136*0.03)</f>
        <v>113816.66292620703</v>
      </c>
      <c r="D136" s="17">
        <f>B136/2500</f>
        <v>44.200645796585256</v>
      </c>
      <c r="E136" s="28">
        <f>(C136-B136)/D136</f>
        <v>74.999999999999915</v>
      </c>
      <c r="F136" s="26"/>
      <c r="G136" s="33"/>
      <c r="H136" s="19">
        <f>D136*50/B136</f>
        <v>0.02</v>
      </c>
    </row>
    <row r="137" spans="1:8">
      <c r="A137" s="15">
        <f>A136+7</f>
        <v>43632</v>
      </c>
      <c r="B137" s="20">
        <f>C136+F136-G136</f>
        <v>113816.66292620703</v>
      </c>
      <c r="C137" s="17">
        <f>B137+(B137*0.03)</f>
        <v>117231.16281399324</v>
      </c>
      <c r="D137" s="17">
        <f>B137/2500</f>
        <v>45.526665170482815</v>
      </c>
      <c r="E137" s="28">
        <f>(C137-B137)/D137</f>
        <v>74.999999999999957</v>
      </c>
      <c r="F137" s="26"/>
      <c r="G137" s="33"/>
      <c r="H137" s="19">
        <f>D137*50/B137</f>
        <v>0.02</v>
      </c>
    </row>
    <row r="138" spans="1:8" ht="14.25" customHeight="1" thickBot="1">
      <c r="A138" s="15">
        <f>A137+7</f>
        <v>43639</v>
      </c>
      <c r="B138" s="20">
        <f>C137+F137-G137</f>
        <v>117231.16281399324</v>
      </c>
      <c r="C138" s="17">
        <f>B138+(B138*0.03)</f>
        <v>120748.09769841304</v>
      </c>
      <c r="D138" s="17">
        <f>B138/2500</f>
        <v>46.892465125597298</v>
      </c>
      <c r="E138" s="28">
        <f>(C138-B138)/D138</f>
        <v>74.999999999999972</v>
      </c>
      <c r="F138" s="26"/>
      <c r="G138" s="33"/>
      <c r="H138" s="19">
        <f>D138*50/B138</f>
        <v>0.02</v>
      </c>
    </row>
    <row r="139" spans="1:8" ht="13" thickBot="1">
      <c r="A139" s="13"/>
      <c r="B139" s="22"/>
      <c r="C139" s="23"/>
      <c r="D139" s="23"/>
      <c r="E139" s="27"/>
      <c r="F139" s="30"/>
      <c r="G139" s="10"/>
      <c r="H139" s="24"/>
    </row>
  </sheetData>
  <mergeCells count="1">
    <mergeCell ref="A1:H1"/>
  </mergeCells>
  <pageMargins left="0.7" right="0.7" top="0.75" bottom="0.75" header="0.3" footer="0.3"/>
  <pageSetup paperSize="9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J139"/>
  <sheetViews>
    <sheetView workbookViewId="0">
      <selection activeCell="C4" sqref="C4"/>
    </sheetView>
  </sheetViews>
  <sheetFormatPr defaultColWidth="9.1796875" defaultRowHeight="12.5"/>
  <cols>
    <col min="1" max="1" width="9.54296875" style="74" bestFit="1" customWidth="1"/>
    <col min="2" max="3" width="9.54296875" customWidth="1"/>
    <col min="4" max="4" width="10.54296875" bestFit="1" customWidth="1"/>
    <col min="5" max="5" width="6.54296875" bestFit="1" customWidth="1"/>
    <col min="6" max="6" width="6" bestFit="1" customWidth="1"/>
    <col min="7" max="7" width="7.81640625" bestFit="1" customWidth="1"/>
    <col min="8" max="8" width="12" bestFit="1" customWidth="1"/>
    <col min="9" max="10" width="9" bestFit="1" customWidth="1"/>
    <col min="11" max="11" width="3.54296875" customWidth="1"/>
  </cols>
  <sheetData>
    <row r="1" spans="1:10" ht="16" thickBot="1">
      <c r="A1" s="118" t="s">
        <v>49</v>
      </c>
      <c r="B1" s="119"/>
      <c r="C1" s="119"/>
      <c r="D1" s="119"/>
      <c r="E1" s="119"/>
      <c r="F1" s="119"/>
      <c r="G1" s="119"/>
      <c r="H1" s="119"/>
      <c r="I1" s="119"/>
      <c r="J1" s="119"/>
    </row>
    <row r="2" spans="1:10" ht="18.75" customHeight="1" thickBot="1">
      <c r="A2" s="76" t="s">
        <v>35</v>
      </c>
      <c r="B2" s="3" t="s">
        <v>3</v>
      </c>
      <c r="C2" s="4" t="s">
        <v>4</v>
      </c>
      <c r="D2" s="5" t="s">
        <v>5</v>
      </c>
      <c r="E2" s="5" t="s">
        <v>12</v>
      </c>
      <c r="F2" s="5" t="s">
        <v>13</v>
      </c>
      <c r="G2" s="5" t="s">
        <v>6</v>
      </c>
      <c r="H2" s="5" t="s">
        <v>6</v>
      </c>
      <c r="I2" s="14" t="s">
        <v>14</v>
      </c>
      <c r="J2" s="14" t="s">
        <v>41</v>
      </c>
    </row>
    <row r="3" spans="1:10" ht="13" thickBot="1">
      <c r="A3" s="77"/>
      <c r="B3" s="3" t="s">
        <v>8</v>
      </c>
      <c r="C3" s="7" t="s">
        <v>44</v>
      </c>
      <c r="D3" s="7" t="s">
        <v>44</v>
      </c>
      <c r="E3" s="8" t="s">
        <v>15</v>
      </c>
      <c r="F3" s="8" t="s">
        <v>16</v>
      </c>
      <c r="G3" s="8" t="s">
        <v>9</v>
      </c>
      <c r="H3" s="8" t="s">
        <v>10</v>
      </c>
      <c r="I3" s="14" t="s">
        <v>17</v>
      </c>
      <c r="J3" s="14" t="s">
        <v>42</v>
      </c>
    </row>
    <row r="4" spans="1:10">
      <c r="A4" s="100">
        <v>1</v>
      </c>
      <c r="B4" s="15">
        <v>42883</v>
      </c>
      <c r="C4" s="20">
        <v>1000</v>
      </c>
      <c r="D4" s="17">
        <f>C4+(C4*0.03)</f>
        <v>1030</v>
      </c>
      <c r="E4" s="17">
        <f>C4/2500</f>
        <v>0.4</v>
      </c>
      <c r="F4" s="84">
        <f>(D4-C4)/E4</f>
        <v>75</v>
      </c>
      <c r="G4" s="26"/>
      <c r="H4" s="18"/>
      <c r="I4" s="19">
        <f>E4*50/C4</f>
        <v>0.02</v>
      </c>
      <c r="J4" s="87">
        <f>(D4-C4)/C4</f>
        <v>0.03</v>
      </c>
    </row>
    <row r="5" spans="1:10">
      <c r="A5" s="101"/>
      <c r="B5" s="15">
        <f>B4+7</f>
        <v>42890</v>
      </c>
      <c r="C5" s="20">
        <f>D4+G4-H4</f>
        <v>1030</v>
      </c>
      <c r="D5" s="17">
        <f>C5+(C5*0.03)</f>
        <v>1060.9000000000001</v>
      </c>
      <c r="E5" s="17">
        <f>C5/2500</f>
        <v>0.41199999999999998</v>
      </c>
      <c r="F5" s="84">
        <f>(D5-C5)/E5</f>
        <v>75.000000000000227</v>
      </c>
      <c r="G5" s="18"/>
      <c r="H5" s="18"/>
      <c r="I5" s="19">
        <f>E5*50/C5</f>
        <v>1.9999999999999997E-2</v>
      </c>
      <c r="J5" s="87">
        <f>(D5-$C4)/$C4</f>
        <v>6.0900000000000093E-2</v>
      </c>
    </row>
    <row r="6" spans="1:10">
      <c r="A6" s="101"/>
      <c r="B6" s="15">
        <f>B5+7</f>
        <v>42897</v>
      </c>
      <c r="C6" s="20">
        <f>D5+G5-H5</f>
        <v>1060.9000000000001</v>
      </c>
      <c r="D6" s="17">
        <f>C6+(C6*0.03)</f>
        <v>1092.7270000000001</v>
      </c>
      <c r="E6" s="17">
        <f>C6/2500</f>
        <v>0.42436000000000001</v>
      </c>
      <c r="F6" s="84">
        <f>(D6-C6)/E6</f>
        <v>75</v>
      </c>
      <c r="G6" s="18"/>
      <c r="H6" s="18"/>
      <c r="I6" s="19">
        <f>E6*50/C6</f>
        <v>1.9999999999999997E-2</v>
      </c>
      <c r="J6" s="87">
        <f>(D6-$C4)/$C4</f>
        <v>9.2727000000000087E-2</v>
      </c>
    </row>
    <row r="7" spans="1:10" ht="13" thickBot="1">
      <c r="A7" s="102"/>
      <c r="B7" s="15">
        <f>B6+7</f>
        <v>42904</v>
      </c>
      <c r="C7" s="20">
        <f>D6+G6-H6</f>
        <v>1092.7270000000001</v>
      </c>
      <c r="D7" s="17">
        <f>C7+(C7*0.03)</f>
        <v>1125.50881</v>
      </c>
      <c r="E7" s="17">
        <f>C7/2500</f>
        <v>0.43709080000000006</v>
      </c>
      <c r="F7" s="84">
        <f>(D7-C7)/E7</f>
        <v>74.999999999999872</v>
      </c>
      <c r="G7" s="26"/>
      <c r="H7" s="18"/>
      <c r="I7" s="19">
        <f>E7*50/C7</f>
        <v>0.02</v>
      </c>
      <c r="J7" s="87">
        <f>(D7-$C4)/$C4</f>
        <v>0.12550881000000003</v>
      </c>
    </row>
    <row r="8" spans="1:10" ht="13" thickBot="1">
      <c r="A8" s="78"/>
      <c r="B8" s="13"/>
      <c r="C8" s="22"/>
      <c r="D8" s="23"/>
      <c r="E8" s="23"/>
      <c r="F8" s="27"/>
      <c r="G8" s="30"/>
      <c r="H8" s="10"/>
      <c r="I8" s="24"/>
      <c r="J8" s="88"/>
    </row>
    <row r="9" spans="1:10">
      <c r="A9" s="100">
        <v>2</v>
      </c>
      <c r="B9" s="15">
        <f>B7+7</f>
        <v>42911</v>
      </c>
      <c r="C9" s="20">
        <f>D7+G7-H7</f>
        <v>1125.50881</v>
      </c>
      <c r="D9" s="17">
        <f>C9+(C9*0.03)</f>
        <v>1159.2740742999999</v>
      </c>
      <c r="E9" s="17">
        <f>C9/2500</f>
        <v>0.45020352400000002</v>
      </c>
      <c r="F9" s="28">
        <f>(D9-C9)/E9</f>
        <v>74.999999999999773</v>
      </c>
      <c r="G9" s="26"/>
      <c r="H9" s="18"/>
      <c r="I9" s="19">
        <f>E9*50/C9</f>
        <v>0.02</v>
      </c>
      <c r="J9" s="87">
        <f>(D9-$C4)/$C4</f>
        <v>0.15927407429999993</v>
      </c>
    </row>
    <row r="10" spans="1:10" s="1" customFormat="1">
      <c r="A10" s="101"/>
      <c r="B10" s="15">
        <f>B9+7</f>
        <v>42918</v>
      </c>
      <c r="C10" s="20">
        <f>D9+G9-H9</f>
        <v>1159.2740742999999</v>
      </c>
      <c r="D10" s="17">
        <f>C10+(C10*0.03)</f>
        <v>1194.0522965289999</v>
      </c>
      <c r="E10" s="17">
        <f>C10/2500</f>
        <v>0.46370962971999996</v>
      </c>
      <c r="F10" s="28">
        <f>(D10-C10)/E10</f>
        <v>74.999999999999986</v>
      </c>
      <c r="G10" s="18"/>
      <c r="H10" s="18"/>
      <c r="I10" s="19">
        <f>E10*50/C10</f>
        <v>1.9999999999999997E-2</v>
      </c>
      <c r="J10" s="87">
        <f>(D10-$C4)/$C4</f>
        <v>0.19405229652899994</v>
      </c>
    </row>
    <row r="11" spans="1:10" s="1" customFormat="1">
      <c r="A11" s="101"/>
      <c r="B11" s="15">
        <f>B10+7</f>
        <v>42925</v>
      </c>
      <c r="C11" s="20">
        <f>D10+G10-H10</f>
        <v>1194.0522965289999</v>
      </c>
      <c r="D11" s="17">
        <f>C11+(C11*0.03)</f>
        <v>1229.87386542487</v>
      </c>
      <c r="E11" s="17">
        <f>C11/2500</f>
        <v>0.4776209186116</v>
      </c>
      <c r="F11" s="28">
        <f>(D11-C11)/E11</f>
        <v>75.000000000000185</v>
      </c>
      <c r="G11" s="18"/>
      <c r="H11" s="18"/>
      <c r="I11" s="19">
        <f>E11*50/C11</f>
        <v>0.02</v>
      </c>
      <c r="J11" s="87">
        <f>(D11-$C4)/$C4</f>
        <v>0.22987386542487001</v>
      </c>
    </row>
    <row r="12" spans="1:10" s="1" customFormat="1" ht="13" thickBot="1">
      <c r="A12" s="102"/>
      <c r="B12" s="15">
        <f>B11+7</f>
        <v>42932</v>
      </c>
      <c r="C12" s="20">
        <f>D11+G11-H11</f>
        <v>1229.87386542487</v>
      </c>
      <c r="D12" s="17">
        <f>C12+(C12*0.03)</f>
        <v>1266.7700813876161</v>
      </c>
      <c r="E12" s="17">
        <f>C12/2500</f>
        <v>0.49194954616994802</v>
      </c>
      <c r="F12" s="28">
        <f>(D12-C12)/E12</f>
        <v>74.999999999999901</v>
      </c>
      <c r="G12" s="26"/>
      <c r="H12" s="18"/>
      <c r="I12" s="19">
        <f>E12*50/C12</f>
        <v>0.02</v>
      </c>
      <c r="J12" s="87">
        <f>(D12-$C4)/$C4</f>
        <v>0.2667700813876161</v>
      </c>
    </row>
    <row r="13" spans="1:10" ht="13" thickBot="1">
      <c r="A13" s="78"/>
      <c r="B13" s="13"/>
      <c r="C13" s="22"/>
      <c r="D13" s="23"/>
      <c r="E13" s="23"/>
      <c r="F13" s="27"/>
      <c r="G13" s="30"/>
      <c r="H13" s="10"/>
      <c r="I13" s="24"/>
      <c r="J13" s="88"/>
    </row>
    <row r="14" spans="1:10" s="1" customFormat="1">
      <c r="A14" s="100">
        <v>3</v>
      </c>
      <c r="B14" s="15">
        <f>B12+7</f>
        <v>42939</v>
      </c>
      <c r="C14" s="20">
        <f>D12+G12-H12</f>
        <v>1266.7700813876161</v>
      </c>
      <c r="D14" s="17">
        <f>C14+(C14*0.03)</f>
        <v>1304.7731838292445</v>
      </c>
      <c r="E14" s="17">
        <f>C14/2500</f>
        <v>0.50670803255504648</v>
      </c>
      <c r="F14" s="28">
        <f>(D14-C14)/E14</f>
        <v>74.999999999999972</v>
      </c>
      <c r="G14" s="26"/>
      <c r="H14" s="18"/>
      <c r="I14" s="19">
        <f>E14*50/C14</f>
        <v>2.0000000000000004E-2</v>
      </c>
      <c r="J14" s="87">
        <f>(D14-$C4)/$C4</f>
        <v>0.30477318382924456</v>
      </c>
    </row>
    <row r="15" spans="1:10" s="1" customFormat="1">
      <c r="A15" s="101"/>
      <c r="B15" s="15">
        <f>B14+7</f>
        <v>42946</v>
      </c>
      <c r="C15" s="20">
        <f>D14+G14-H14</f>
        <v>1304.7731838292445</v>
      </c>
      <c r="D15" s="17">
        <f>C15+(C15*0.03)</f>
        <v>1343.9163793441219</v>
      </c>
      <c r="E15" s="17">
        <f>C15/2500</f>
        <v>0.5219092735316978</v>
      </c>
      <c r="F15" s="28">
        <f>(D15-C15)/E15</f>
        <v>75</v>
      </c>
      <c r="G15" s="18"/>
      <c r="H15" s="18"/>
      <c r="I15" s="19">
        <f>E15*50/C15</f>
        <v>0.02</v>
      </c>
      <c r="J15" s="87">
        <f>(D15-$C4)/$C4</f>
        <v>0.34391637934412189</v>
      </c>
    </row>
    <row r="16" spans="1:10" s="1" customFormat="1">
      <c r="A16" s="101"/>
      <c r="B16" s="15">
        <f>B15+7</f>
        <v>42953</v>
      </c>
      <c r="C16" s="20">
        <f>D15+G15-H15</f>
        <v>1343.9163793441219</v>
      </c>
      <c r="D16" s="17">
        <f>C16+(C16*0.03)</f>
        <v>1384.2338707244455</v>
      </c>
      <c r="E16" s="17">
        <f>C16/2500</f>
        <v>0.53756655173764878</v>
      </c>
      <c r="F16" s="28">
        <f>(D16-C16)/E16</f>
        <v>74.999999999999972</v>
      </c>
      <c r="G16" s="18"/>
      <c r="H16" s="18"/>
      <c r="I16" s="19">
        <f>E16*50/C16</f>
        <v>0.02</v>
      </c>
      <c r="J16" s="87">
        <f>(D16-$C4)/$C4</f>
        <v>0.38423387072444554</v>
      </c>
    </row>
    <row r="17" spans="1:10" s="1" customFormat="1" ht="13" thickBot="1">
      <c r="A17" s="102"/>
      <c r="B17" s="15">
        <f>B16+7</f>
        <v>42960</v>
      </c>
      <c r="C17" s="20">
        <f>D16+G16-H16</f>
        <v>1384.2338707244455</v>
      </c>
      <c r="D17" s="17">
        <f>C17+(C17*0.03)</f>
        <v>1425.7608868461789</v>
      </c>
      <c r="E17" s="17">
        <f>C17/2500</f>
        <v>0.55369354828977824</v>
      </c>
      <c r="F17" s="28">
        <f>(D17-C17)/E17</f>
        <v>75</v>
      </c>
      <c r="G17" s="26"/>
      <c r="H17" s="18"/>
      <c r="I17" s="19">
        <f>E17*50/C17</f>
        <v>0.02</v>
      </c>
      <c r="J17" s="87">
        <f>(D17-$C4)/$C4</f>
        <v>0.42576088684617891</v>
      </c>
    </row>
    <row r="18" spans="1:10" ht="13" thickBot="1">
      <c r="A18" s="78"/>
      <c r="B18" s="13"/>
      <c r="C18" s="22"/>
      <c r="D18" s="23"/>
      <c r="E18" s="23"/>
      <c r="F18" s="27"/>
      <c r="G18" s="30"/>
      <c r="H18" s="10"/>
      <c r="I18" s="24"/>
      <c r="J18" s="88"/>
    </row>
    <row r="19" spans="1:10" s="1" customFormat="1">
      <c r="A19" s="100">
        <v>4</v>
      </c>
      <c r="B19" s="15">
        <f>B17+7</f>
        <v>42967</v>
      </c>
      <c r="C19" s="20">
        <f>D17+G17-H17</f>
        <v>1425.7608868461789</v>
      </c>
      <c r="D19" s="17">
        <f>C19+(C19*0.03)</f>
        <v>1468.5337134515642</v>
      </c>
      <c r="E19" s="17">
        <f>C19/2500</f>
        <v>0.57030435473847152</v>
      </c>
      <c r="F19" s="28">
        <f>(D19-C19)/E19</f>
        <v>74.999999999999815</v>
      </c>
      <c r="G19" s="26"/>
      <c r="H19" s="18"/>
      <c r="I19" s="19">
        <f>E19*50/C19</f>
        <v>1.9999999999999997E-2</v>
      </c>
      <c r="J19" s="87">
        <f>(D19-$C4)/$C4</f>
        <v>0.46853371345156414</v>
      </c>
    </row>
    <row r="20" spans="1:10" s="1" customFormat="1">
      <c r="A20" s="101"/>
      <c r="B20" s="15">
        <f>B19+7</f>
        <v>42974</v>
      </c>
      <c r="C20" s="20">
        <f>D19+G19-H19</f>
        <v>1468.5337134515642</v>
      </c>
      <c r="D20" s="17">
        <f>C20+(C20*0.03)</f>
        <v>1512.5897248551112</v>
      </c>
      <c r="E20" s="17">
        <f>C20/2500</f>
        <v>0.58741348538062566</v>
      </c>
      <c r="F20" s="28">
        <f>(D20-C20)/E20</f>
        <v>75.000000000000156</v>
      </c>
      <c r="G20" s="18"/>
      <c r="H20" s="18"/>
      <c r="I20" s="19">
        <f>E20*50/C20</f>
        <v>0.02</v>
      </c>
      <c r="J20" s="87">
        <f>(D20-$C4)/$C4</f>
        <v>0.51258972485511112</v>
      </c>
    </row>
    <row r="21" spans="1:10" s="1" customFormat="1">
      <c r="A21" s="101"/>
      <c r="B21" s="15">
        <f>B20+7</f>
        <v>42981</v>
      </c>
      <c r="C21" s="20">
        <f>D20+G20-H20</f>
        <v>1512.5897248551112</v>
      </c>
      <c r="D21" s="17">
        <f>C21+(C21*0.03)</f>
        <v>1557.9674166007644</v>
      </c>
      <c r="E21" s="17">
        <f>C21/2500</f>
        <v>0.60503588994204449</v>
      </c>
      <c r="F21" s="28">
        <f>(D21-C21)/E21</f>
        <v>74.999999999999829</v>
      </c>
      <c r="G21" s="18"/>
      <c r="H21" s="18"/>
      <c r="I21" s="19">
        <f>E21*50/C21</f>
        <v>0.02</v>
      </c>
      <c r="J21" s="87">
        <f>(D21-$C4)/$C4</f>
        <v>0.55796741660076443</v>
      </c>
    </row>
    <row r="22" spans="1:10" s="1" customFormat="1" ht="13" thickBot="1">
      <c r="A22" s="102"/>
      <c r="B22" s="15">
        <f>B21+7</f>
        <v>42988</v>
      </c>
      <c r="C22" s="20">
        <f>D21+G21-H21</f>
        <v>1557.9674166007644</v>
      </c>
      <c r="D22" s="17">
        <f>C22+(C22*0.03)</f>
        <v>1604.7064390987873</v>
      </c>
      <c r="E22" s="17">
        <f>C22/2500</f>
        <v>0.62318696664030582</v>
      </c>
      <c r="F22" s="28">
        <f>(D22-C22)/E22</f>
        <v>74.999999999999943</v>
      </c>
      <c r="G22" s="26"/>
      <c r="H22" s="18"/>
      <c r="I22" s="19">
        <f>E22*50/C22</f>
        <v>0.02</v>
      </c>
      <c r="J22" s="87">
        <f>(D22-$C4)/$C4</f>
        <v>0.6047064390987873</v>
      </c>
    </row>
    <row r="23" spans="1:10" ht="13" thickBot="1">
      <c r="A23" s="78"/>
      <c r="B23" s="13"/>
      <c r="C23" s="22"/>
      <c r="D23" s="23"/>
      <c r="E23" s="23"/>
      <c r="F23" s="27"/>
      <c r="G23" s="30"/>
      <c r="H23" s="10"/>
      <c r="I23" s="24"/>
      <c r="J23" s="88"/>
    </row>
    <row r="24" spans="1:10" s="1" customFormat="1">
      <c r="A24" s="100">
        <v>5</v>
      </c>
      <c r="B24" s="15">
        <f>B22+7</f>
        <v>42995</v>
      </c>
      <c r="C24" s="20">
        <f>D22+G22-H22</f>
        <v>1604.7064390987873</v>
      </c>
      <c r="D24" s="17">
        <f>C24+(C24*0.03)</f>
        <v>1652.8476322717509</v>
      </c>
      <c r="E24" s="17">
        <f>C24/2500</f>
        <v>0.6418825756395149</v>
      </c>
      <c r="F24" s="28">
        <f>(D24-C24)/E24</f>
        <v>74.999999999999886</v>
      </c>
      <c r="G24" s="26"/>
      <c r="H24" s="18"/>
      <c r="I24" s="19">
        <f>E24*50/C24</f>
        <v>0.02</v>
      </c>
      <c r="J24" s="87">
        <f>(D24-$C4)/$C4</f>
        <v>0.6528476322717508</v>
      </c>
    </row>
    <row r="25" spans="1:10" s="1" customFormat="1">
      <c r="A25" s="101"/>
      <c r="B25" s="15">
        <f>B24+7</f>
        <v>43002</v>
      </c>
      <c r="C25" s="20">
        <f>D24+G24-H24</f>
        <v>1652.8476322717509</v>
      </c>
      <c r="D25" s="17">
        <f>C25+(C25*0.03)</f>
        <v>1702.4330612399033</v>
      </c>
      <c r="E25" s="17">
        <f>C25/2500</f>
        <v>0.66113905290870034</v>
      </c>
      <c r="F25" s="28">
        <f>(D25-C25)/E25</f>
        <v>74.999999999999858</v>
      </c>
      <c r="G25" s="18"/>
      <c r="H25" s="18"/>
      <c r="I25" s="19">
        <f>E25*50/C25</f>
        <v>0.02</v>
      </c>
      <c r="J25" s="87">
        <f>(D25-$C4)/$C4</f>
        <v>0.70243306123990323</v>
      </c>
    </row>
    <row r="26" spans="1:10" s="1" customFormat="1">
      <c r="A26" s="101"/>
      <c r="B26" s="15">
        <f>B25+7</f>
        <v>43009</v>
      </c>
      <c r="C26" s="20">
        <f>D25+G25-H25</f>
        <v>1702.4330612399033</v>
      </c>
      <c r="D26" s="17">
        <f>C26+(C26*0.03)</f>
        <v>1753.5060530771004</v>
      </c>
      <c r="E26" s="17">
        <f>C26/2500</f>
        <v>0.68097322449596132</v>
      </c>
      <c r="F26" s="28">
        <f>(D26-C26)/E26</f>
        <v>75.000000000000071</v>
      </c>
      <c r="G26" s="18"/>
      <c r="H26" s="18"/>
      <c r="I26" s="19">
        <f>E26*50/C26</f>
        <v>0.02</v>
      </c>
      <c r="J26" s="87">
        <f>(D26-$C4)/$C4</f>
        <v>0.75350605307710039</v>
      </c>
    </row>
    <row r="27" spans="1:10" s="1" customFormat="1" ht="13" thickBot="1">
      <c r="A27" s="102"/>
      <c r="B27" s="15">
        <f>B26+7</f>
        <v>43016</v>
      </c>
      <c r="C27" s="20">
        <f>D26+G26-H26</f>
        <v>1753.5060530771004</v>
      </c>
      <c r="D27" s="17">
        <f>C27+(C27*0.03)</f>
        <v>1806.1112346694135</v>
      </c>
      <c r="E27" s="17">
        <f>C27/2500</f>
        <v>0.70140242123084018</v>
      </c>
      <c r="F27" s="28">
        <f>(D27-C27)/E27</f>
        <v>75.000000000000128</v>
      </c>
      <c r="G27" s="26"/>
      <c r="H27" s="18"/>
      <c r="I27" s="19">
        <f>E27*50/C27</f>
        <v>0.02</v>
      </c>
      <c r="J27" s="87">
        <f>(D27-$C4)/$C4</f>
        <v>0.80611123466941348</v>
      </c>
    </row>
    <row r="28" spans="1:10" ht="13" thickBot="1">
      <c r="A28" s="78"/>
      <c r="B28" s="13"/>
      <c r="C28" s="22"/>
      <c r="D28" s="23"/>
      <c r="E28" s="23"/>
      <c r="F28" s="27"/>
      <c r="G28" s="30"/>
      <c r="H28" s="10"/>
      <c r="I28" s="24"/>
      <c r="J28" s="88"/>
    </row>
    <row r="29" spans="1:10" s="1" customFormat="1">
      <c r="A29" s="100">
        <v>6</v>
      </c>
      <c r="B29" s="15">
        <f>B27+7</f>
        <v>43023</v>
      </c>
      <c r="C29" s="20">
        <f>D27+G27-H27</f>
        <v>1806.1112346694135</v>
      </c>
      <c r="D29" s="17">
        <f>C29+(C29*0.03)</f>
        <v>1860.294571709496</v>
      </c>
      <c r="E29" s="17">
        <f>C29/2500</f>
        <v>0.72244449386776544</v>
      </c>
      <c r="F29" s="28">
        <f>(D29-C29)/E29</f>
        <v>75.000000000000142</v>
      </c>
      <c r="G29" s="26"/>
      <c r="H29" s="18"/>
      <c r="I29" s="19">
        <f>E29*50/C29</f>
        <v>0.02</v>
      </c>
      <c r="J29" s="87">
        <f>(D29-$C4)/$C4</f>
        <v>0.86029457170949608</v>
      </c>
    </row>
    <row r="30" spans="1:10" s="1" customFormat="1">
      <c r="A30" s="101"/>
      <c r="B30" s="15">
        <f>B29+7</f>
        <v>43030</v>
      </c>
      <c r="C30" s="20">
        <f>D29+G29-H29</f>
        <v>1860.294571709496</v>
      </c>
      <c r="D30" s="17">
        <f>C30+(C30*0.03)</f>
        <v>1916.103408860781</v>
      </c>
      <c r="E30" s="17">
        <f>C30/2500</f>
        <v>0.74411782868379839</v>
      </c>
      <c r="F30" s="28">
        <f>(D30-C30)/E30</f>
        <v>75.000000000000071</v>
      </c>
      <c r="G30" s="18"/>
      <c r="H30" s="18"/>
      <c r="I30" s="19">
        <f>E30*50/C30</f>
        <v>0.02</v>
      </c>
      <c r="J30" s="87">
        <f>(D30-$C4)/$C4</f>
        <v>0.91610340886078101</v>
      </c>
    </row>
    <row r="31" spans="1:10" s="1" customFormat="1">
      <c r="A31" s="101"/>
      <c r="B31" s="15">
        <f>B30+7</f>
        <v>43037</v>
      </c>
      <c r="C31" s="20">
        <f>D30+G30-H30</f>
        <v>1916.103408860781</v>
      </c>
      <c r="D31" s="17">
        <f>C31+(C31*0.03)</f>
        <v>1973.5865111266044</v>
      </c>
      <c r="E31" s="17">
        <f>C31/2500</f>
        <v>0.76644136354431236</v>
      </c>
      <c r="F31" s="28">
        <f>(D31-C31)/E31</f>
        <v>74.999999999999957</v>
      </c>
      <c r="G31" s="18"/>
      <c r="H31" s="18"/>
      <c r="I31" s="19">
        <f>E31*50/C31</f>
        <v>0.02</v>
      </c>
      <c r="J31" s="87">
        <f>(D31-$C4)/$C4</f>
        <v>0.97358651112660433</v>
      </c>
    </row>
    <row r="32" spans="1:10" s="1" customFormat="1" ht="13" thickBot="1">
      <c r="A32" s="102"/>
      <c r="B32" s="15">
        <f>B31+7</f>
        <v>43044</v>
      </c>
      <c r="C32" s="20">
        <f>D31+G31-H31</f>
        <v>1973.5865111266044</v>
      </c>
      <c r="D32" s="17">
        <f>C32+(C32*0.03)</f>
        <v>2032.7941064604024</v>
      </c>
      <c r="E32" s="17">
        <f>C32/2500</f>
        <v>0.78943460445064173</v>
      </c>
      <c r="F32" s="28">
        <f>(D32-C32)/E32</f>
        <v>74.999999999999901</v>
      </c>
      <c r="G32" s="26"/>
      <c r="H32" s="18"/>
      <c r="I32" s="19">
        <f>E32*50/C32</f>
        <v>0.02</v>
      </c>
      <c r="J32" s="87">
        <f>(D32-$C4)/$C4</f>
        <v>1.0327941064604025</v>
      </c>
    </row>
    <row r="33" spans="1:10" ht="13" thickBot="1">
      <c r="A33" s="78"/>
      <c r="B33" s="13"/>
      <c r="C33" s="22"/>
      <c r="D33" s="23"/>
      <c r="E33" s="23"/>
      <c r="F33" s="27"/>
      <c r="G33" s="30"/>
      <c r="H33" s="10"/>
      <c r="I33" s="24"/>
      <c r="J33" s="88"/>
    </row>
    <row r="34" spans="1:10" s="1" customFormat="1">
      <c r="A34" s="100">
        <v>7</v>
      </c>
      <c r="B34" s="15">
        <f>B32+7</f>
        <v>43051</v>
      </c>
      <c r="C34" s="20">
        <f>D32+G32-H32</f>
        <v>2032.7941064604024</v>
      </c>
      <c r="D34" s="17">
        <f>C34+(C34*0.03)</f>
        <v>2093.7779296542144</v>
      </c>
      <c r="E34" s="17">
        <f>C34/2500</f>
        <v>0.81311764258416097</v>
      </c>
      <c r="F34" s="28">
        <f>(D34-C34)/E34</f>
        <v>74.999999999999886</v>
      </c>
      <c r="G34" s="26"/>
      <c r="H34" s="18"/>
      <c r="I34" s="19">
        <f>E34*50/C34</f>
        <v>1.9999999999999997E-2</v>
      </c>
      <c r="J34" s="87">
        <f>(D34-$C4)/$C4</f>
        <v>1.0937779296542145</v>
      </c>
    </row>
    <row r="35" spans="1:10" s="1" customFormat="1">
      <c r="A35" s="101"/>
      <c r="B35" s="15">
        <f>B34+7</f>
        <v>43058</v>
      </c>
      <c r="C35" s="20">
        <f>D34+G34-H34</f>
        <v>2093.7779296542144</v>
      </c>
      <c r="D35" s="17">
        <f>C35+(C35*0.03)</f>
        <v>2156.5912675438408</v>
      </c>
      <c r="E35" s="17">
        <f>C35/2500</f>
        <v>0.83751117186168578</v>
      </c>
      <c r="F35" s="28">
        <f>(D35-C35)/E35</f>
        <v>74.999999999999943</v>
      </c>
      <c r="G35" s="18"/>
      <c r="H35" s="18"/>
      <c r="I35" s="19">
        <f>E35*50/C35</f>
        <v>0.02</v>
      </c>
      <c r="J35" s="87">
        <f>(D35-$C4)/$C4</f>
        <v>1.1565912675438408</v>
      </c>
    </row>
    <row r="36" spans="1:10" s="1" customFormat="1">
      <c r="A36" s="101"/>
      <c r="B36" s="15">
        <f>B35+7</f>
        <v>43065</v>
      </c>
      <c r="C36" s="20">
        <f>D35+G35-H35</f>
        <v>2156.5912675438408</v>
      </c>
      <c r="D36" s="17">
        <f>C36+(C36*0.03)</f>
        <v>2221.289005570156</v>
      </c>
      <c r="E36" s="17">
        <f>C36/2500</f>
        <v>0.86263650701753636</v>
      </c>
      <c r="F36" s="28">
        <f>(D36-C36)/E36</f>
        <v>74.999999999999929</v>
      </c>
      <c r="G36" s="18"/>
      <c r="H36" s="18"/>
      <c r="I36" s="19">
        <f>E36*50/C36</f>
        <v>0.02</v>
      </c>
      <c r="J36" s="87">
        <f>(D36-$C4)/$C4</f>
        <v>1.221289005570156</v>
      </c>
    </row>
    <row r="37" spans="1:10" s="1" customFormat="1" ht="13" thickBot="1">
      <c r="A37" s="102"/>
      <c r="B37" s="15">
        <f>B36+7</f>
        <v>43072</v>
      </c>
      <c r="C37" s="20">
        <f>D36+G36-H36</f>
        <v>2221.289005570156</v>
      </c>
      <c r="D37" s="17">
        <f>C37+(C37*0.03)</f>
        <v>2287.9276757372604</v>
      </c>
      <c r="E37" s="17">
        <f>C37/2500</f>
        <v>0.88851560222806236</v>
      </c>
      <c r="F37" s="28">
        <f>(D37-C37)/E37</f>
        <v>74.999999999999758</v>
      </c>
      <c r="G37" s="26"/>
      <c r="H37" s="18"/>
      <c r="I37" s="19">
        <f>E37*50/C37</f>
        <v>0.02</v>
      </c>
      <c r="J37" s="87">
        <f>(D37-$C4)/$C4</f>
        <v>1.2879276757372604</v>
      </c>
    </row>
    <row r="38" spans="1:10" ht="13" thickBot="1">
      <c r="A38" s="78"/>
      <c r="B38" s="13"/>
      <c r="C38" s="22"/>
      <c r="D38" s="23"/>
      <c r="E38" s="23"/>
      <c r="F38" s="27"/>
      <c r="G38" s="30"/>
      <c r="H38" s="10"/>
      <c r="I38" s="24"/>
      <c r="J38" s="88"/>
    </row>
    <row r="39" spans="1:10" s="1" customFormat="1">
      <c r="A39" s="100">
        <v>8</v>
      </c>
      <c r="B39" s="15">
        <f>B37+7</f>
        <v>43079</v>
      </c>
      <c r="C39" s="20">
        <f>D37+G37-H37</f>
        <v>2287.9276757372604</v>
      </c>
      <c r="D39" s="17">
        <f>C39+(C39*0.03)</f>
        <v>2356.5655060093782</v>
      </c>
      <c r="E39" s="17">
        <f>C39/2500</f>
        <v>0.91517107029490419</v>
      </c>
      <c r="F39" s="28">
        <f>(D39-C39)/E39</f>
        <v>74.999999999999929</v>
      </c>
      <c r="G39" s="26"/>
      <c r="H39" s="18"/>
      <c r="I39" s="19">
        <f>E39*50/C39</f>
        <v>0.02</v>
      </c>
      <c r="J39" s="87">
        <f>(D39-$C4)/$C4</f>
        <v>1.3565655060093782</v>
      </c>
    </row>
    <row r="40" spans="1:10" s="1" customFormat="1">
      <c r="A40" s="101"/>
      <c r="B40" s="15">
        <f>B39+7</f>
        <v>43086</v>
      </c>
      <c r="C40" s="20">
        <f>D39+G39-H39</f>
        <v>2356.5655060093782</v>
      </c>
      <c r="D40" s="17">
        <f>C40+(C40*0.03)</f>
        <v>2427.2624711896597</v>
      </c>
      <c r="E40" s="17">
        <f>C40/2500</f>
        <v>0.94262620240375128</v>
      </c>
      <c r="F40" s="28">
        <f>(D40-C40)/E40</f>
        <v>75.000000000000156</v>
      </c>
      <c r="G40" s="18"/>
      <c r="H40" s="18"/>
      <c r="I40" s="19">
        <f>E40*50/C40</f>
        <v>0.02</v>
      </c>
      <c r="J40" s="87">
        <f>(D40-$C4)/$C4</f>
        <v>1.4272624711896598</v>
      </c>
    </row>
    <row r="41" spans="1:10" s="1" customFormat="1">
      <c r="A41" s="101"/>
      <c r="B41" s="15">
        <f>B40+7</f>
        <v>43093</v>
      </c>
      <c r="C41" s="20">
        <f>D40+G40-H40</f>
        <v>2427.2624711896597</v>
      </c>
      <c r="D41" s="17">
        <f>C41+(C41*0.03)</f>
        <v>2500.0803453253493</v>
      </c>
      <c r="E41" s="17">
        <f>C41/2500</f>
        <v>0.97090498847586382</v>
      </c>
      <c r="F41" s="28">
        <f>(D41-C41)/E41</f>
        <v>74.999999999999844</v>
      </c>
      <c r="G41" s="18"/>
      <c r="H41" s="18"/>
      <c r="I41" s="19">
        <f>E41*50/C41</f>
        <v>0.02</v>
      </c>
      <c r="J41" s="87">
        <f>(D41-$C4)/$C4</f>
        <v>1.5000803453253493</v>
      </c>
    </row>
    <row r="42" spans="1:10" s="1" customFormat="1" ht="13" thickBot="1">
      <c r="A42" s="102"/>
      <c r="B42" s="15">
        <f>B41+7</f>
        <v>43100</v>
      </c>
      <c r="C42" s="20">
        <f>D41+G41-H41</f>
        <v>2500.0803453253493</v>
      </c>
      <c r="D42" s="17">
        <f>C42+(C42*0.03)</f>
        <v>2575.08275568511</v>
      </c>
      <c r="E42" s="17">
        <f>C42/2500</f>
        <v>1.0000321381301398</v>
      </c>
      <c r="F42" s="28">
        <f>(D42-C42)/E42</f>
        <v>75.000000000000199</v>
      </c>
      <c r="G42" s="26"/>
      <c r="H42" s="18"/>
      <c r="I42" s="19">
        <f>E42*50/C42</f>
        <v>2.0000000000000004E-2</v>
      </c>
      <c r="J42" s="87">
        <f>(D42-$C4)/$C4</f>
        <v>1.5750827556851099</v>
      </c>
    </row>
    <row r="43" spans="1:10" ht="13" thickBot="1">
      <c r="A43" s="78"/>
      <c r="B43" s="13"/>
      <c r="C43" s="22"/>
      <c r="D43" s="23"/>
      <c r="E43" s="23"/>
      <c r="F43" s="27"/>
      <c r="G43" s="30"/>
      <c r="H43" s="10"/>
      <c r="I43" s="24"/>
      <c r="J43" s="88"/>
    </row>
    <row r="44" spans="1:10" s="1" customFormat="1">
      <c r="A44" s="100">
        <v>9</v>
      </c>
      <c r="B44" s="15">
        <f>B42+7</f>
        <v>43107</v>
      </c>
      <c r="C44" s="20">
        <f>D42+G42-H42</f>
        <v>2575.08275568511</v>
      </c>
      <c r="D44" s="17">
        <f>C44+(C44*0.03)</f>
        <v>2652.3352383556635</v>
      </c>
      <c r="E44" s="17">
        <f>C44/2500</f>
        <v>1.0300331022740441</v>
      </c>
      <c r="F44" s="28">
        <f>(D44-C44)/E44</f>
        <v>75.000000000000185</v>
      </c>
      <c r="G44" s="26"/>
      <c r="H44" s="52"/>
      <c r="I44" s="19">
        <f>E44*50/C44</f>
        <v>2.0000000000000004E-2</v>
      </c>
      <c r="J44" s="87">
        <f>(D44-$C4)/$C4</f>
        <v>1.6523352383556635</v>
      </c>
    </row>
    <row r="45" spans="1:10" s="1" customFormat="1">
      <c r="A45" s="101"/>
      <c r="B45" s="15">
        <f>B44+7</f>
        <v>43114</v>
      </c>
      <c r="C45" s="20">
        <f>D44+G44-H44</f>
        <v>2652.3352383556635</v>
      </c>
      <c r="D45" s="17">
        <f>C45+(C45*0.03)</f>
        <v>2731.9052955063335</v>
      </c>
      <c r="E45" s="17">
        <f>C45/2500</f>
        <v>1.0609340953422655</v>
      </c>
      <c r="F45" s="28">
        <f>(D45-C45)/E45</f>
        <v>75.000000000000071</v>
      </c>
      <c r="G45" s="26"/>
      <c r="H45" s="33"/>
      <c r="I45" s="19">
        <f>E45*50/C45</f>
        <v>2.0000000000000004E-2</v>
      </c>
      <c r="J45" s="87">
        <f>(D45-$C4)/$C4</f>
        <v>1.7319052955063334</v>
      </c>
    </row>
    <row r="46" spans="1:10" s="1" customFormat="1">
      <c r="A46" s="101"/>
      <c r="B46" s="15">
        <f>B45+7</f>
        <v>43121</v>
      </c>
      <c r="C46" s="20">
        <f>D45+G45-H45</f>
        <v>2731.9052955063335</v>
      </c>
      <c r="D46" s="17">
        <f>C46+(C46*0.03)</f>
        <v>2813.8624543715237</v>
      </c>
      <c r="E46" s="17">
        <f>C46/2500</f>
        <v>1.0927621182025333</v>
      </c>
      <c r="F46" s="28">
        <f>(D46-C46)/E46</f>
        <v>75.000000000000185</v>
      </c>
      <c r="G46" s="26"/>
      <c r="H46" s="33"/>
      <c r="I46" s="19">
        <f>E46*50/C46</f>
        <v>0.02</v>
      </c>
      <c r="J46" s="87">
        <f>(D46-$C4)/$C4</f>
        <v>1.8138624543715236</v>
      </c>
    </row>
    <row r="47" spans="1:10" s="1" customFormat="1" ht="13" thickBot="1">
      <c r="A47" s="102"/>
      <c r="B47" s="15">
        <f>B46+7</f>
        <v>43128</v>
      </c>
      <c r="C47" s="20">
        <f>D46+G46-H46</f>
        <v>2813.8624543715237</v>
      </c>
      <c r="D47" s="17">
        <f>C47+(C47*0.03)</f>
        <v>2898.2783280026692</v>
      </c>
      <c r="E47" s="17">
        <f>C47/2500</f>
        <v>1.1255449817486094</v>
      </c>
      <c r="F47" s="28">
        <f>(D47-C47)/E47</f>
        <v>74.999999999999901</v>
      </c>
      <c r="G47" s="26"/>
      <c r="H47" s="33"/>
      <c r="I47" s="19">
        <f>E47*50/C47</f>
        <v>0.02</v>
      </c>
      <c r="J47" s="87">
        <f>(D47-$C4)/$C4</f>
        <v>1.8982783280026692</v>
      </c>
    </row>
    <row r="48" spans="1:10" ht="13" thickBot="1">
      <c r="A48" s="78"/>
      <c r="B48" s="13"/>
      <c r="C48" s="22"/>
      <c r="D48" s="23"/>
      <c r="E48" s="23"/>
      <c r="F48" s="27"/>
      <c r="G48" s="30"/>
      <c r="H48" s="10"/>
      <c r="I48" s="24"/>
      <c r="J48" s="88"/>
    </row>
    <row r="49" spans="1:10" s="1" customFormat="1">
      <c r="A49" s="100">
        <v>10</v>
      </c>
      <c r="B49" s="15">
        <f>B47+7</f>
        <v>43135</v>
      </c>
      <c r="C49" s="20">
        <f>D47+G47-H47</f>
        <v>2898.2783280026692</v>
      </c>
      <c r="D49" s="17">
        <f>C49+(C49*0.03)</f>
        <v>2985.2266778427493</v>
      </c>
      <c r="E49" s="17">
        <f>C49/2500</f>
        <v>1.1593113312010677</v>
      </c>
      <c r="F49" s="28">
        <f>(D49-C49)/E49</f>
        <v>74.999999999999957</v>
      </c>
      <c r="G49" s="26"/>
      <c r="H49" s="33"/>
      <c r="I49" s="19">
        <f>E49*50/C49</f>
        <v>0.02</v>
      </c>
      <c r="J49" s="87">
        <f>(D49-$C4)/$C4</f>
        <v>1.9852266778427492</v>
      </c>
    </row>
    <row r="50" spans="1:10" s="1" customFormat="1">
      <c r="A50" s="101"/>
      <c r="B50" s="15">
        <f>B49+7</f>
        <v>43142</v>
      </c>
      <c r="C50" s="20">
        <f>D49+G49-H49</f>
        <v>2985.2266778427493</v>
      </c>
      <c r="D50" s="17">
        <f>C50+(C50*0.03)</f>
        <v>3074.7834781780316</v>
      </c>
      <c r="E50" s="17">
        <f>C50/2500</f>
        <v>1.1940906711370998</v>
      </c>
      <c r="F50" s="28">
        <f>(D50-C50)/E50</f>
        <v>74.999999999999872</v>
      </c>
      <c r="G50" s="26"/>
      <c r="H50" s="33"/>
      <c r="I50" s="19">
        <f>E50*50/C50</f>
        <v>0.02</v>
      </c>
      <c r="J50" s="87">
        <f>(D50-$C4)/$C4</f>
        <v>2.0747834781780314</v>
      </c>
    </row>
    <row r="51" spans="1:10" s="1" customFormat="1">
      <c r="A51" s="101"/>
      <c r="B51" s="15">
        <f>B50+7</f>
        <v>43149</v>
      </c>
      <c r="C51" s="20">
        <f>D50+G50-H50</f>
        <v>3074.7834781780316</v>
      </c>
      <c r="D51" s="17">
        <f>C51+(C51*0.03)</f>
        <v>3167.0269825233727</v>
      </c>
      <c r="E51" s="17">
        <f>C51/2500</f>
        <v>1.2299133912712126</v>
      </c>
      <c r="F51" s="28">
        <f>(D51-C51)/E51</f>
        <v>75.000000000000114</v>
      </c>
      <c r="G51" s="26"/>
      <c r="H51" s="33"/>
      <c r="I51" s="19">
        <f>E51*50/C51</f>
        <v>1.9999999999999997E-2</v>
      </c>
      <c r="J51" s="87">
        <f>(D51-$C4)/$C4</f>
        <v>2.1670269825233728</v>
      </c>
    </row>
    <row r="52" spans="1:10" s="1" customFormat="1" ht="13" thickBot="1">
      <c r="A52" s="102"/>
      <c r="B52" s="15">
        <f>B51+7</f>
        <v>43156</v>
      </c>
      <c r="C52" s="20">
        <f>D51+G51-H51</f>
        <v>3167.0269825233727</v>
      </c>
      <c r="D52" s="17">
        <f>C52+(C52*0.03)</f>
        <v>3262.0377919990738</v>
      </c>
      <c r="E52" s="17">
        <f>C52/2500</f>
        <v>1.2668107930093491</v>
      </c>
      <c r="F52" s="28">
        <f>(D52-C52)/E52</f>
        <v>74.999999999999915</v>
      </c>
      <c r="G52" s="26"/>
      <c r="H52" s="33"/>
      <c r="I52" s="19">
        <f>E52*50/C52</f>
        <v>0.02</v>
      </c>
      <c r="J52" s="87">
        <f>(D52-$C4)/$C4</f>
        <v>2.2620377919990737</v>
      </c>
    </row>
    <row r="53" spans="1:10" ht="13" thickBot="1">
      <c r="A53" s="78"/>
      <c r="B53" s="13"/>
      <c r="C53" s="22"/>
      <c r="D53" s="23"/>
      <c r="E53" s="23"/>
      <c r="F53" s="27"/>
      <c r="G53" s="30"/>
      <c r="H53" s="10"/>
      <c r="I53" s="24"/>
      <c r="J53" s="88"/>
    </row>
    <row r="54" spans="1:10" s="1" customFormat="1">
      <c r="A54" s="100">
        <v>11</v>
      </c>
      <c r="B54" s="15">
        <f>B52+7</f>
        <v>43163</v>
      </c>
      <c r="C54" s="20">
        <f>D52+G52-H52</f>
        <v>3262.0377919990738</v>
      </c>
      <c r="D54" s="17">
        <f>C54+(C54*0.03)</f>
        <v>3359.8989257590461</v>
      </c>
      <c r="E54" s="17">
        <f>C54/2500</f>
        <v>1.3048151167996296</v>
      </c>
      <c r="F54" s="28">
        <f>(D54-C54)/E54</f>
        <v>75.000000000000057</v>
      </c>
      <c r="G54" s="26"/>
      <c r="H54" s="33"/>
      <c r="I54" s="19">
        <f>E54*50/C54</f>
        <v>0.02</v>
      </c>
      <c r="J54" s="87">
        <f>(D54-$C4)/$C4</f>
        <v>2.3598989257590461</v>
      </c>
    </row>
    <row r="55" spans="1:10" s="1" customFormat="1">
      <c r="A55" s="101"/>
      <c r="B55" s="15">
        <f>B54+7</f>
        <v>43170</v>
      </c>
      <c r="C55" s="20">
        <f>D54+G54-H54</f>
        <v>3359.8989257590461</v>
      </c>
      <c r="D55" s="17">
        <f>C55+(C55*0.03)</f>
        <v>3460.6958935318175</v>
      </c>
      <c r="E55" s="17">
        <f>C55/2500</f>
        <v>1.3439595703036185</v>
      </c>
      <c r="F55" s="28">
        <f>(D55-C55)/E55</f>
        <v>75.000000000000085</v>
      </c>
      <c r="G55" s="26"/>
      <c r="H55" s="33"/>
      <c r="I55" s="19">
        <f>E55*50/C55</f>
        <v>0.02</v>
      </c>
      <c r="J55" s="87">
        <f>(D55-$C4)/$C4</f>
        <v>2.4606958935318177</v>
      </c>
    </row>
    <row r="56" spans="1:10" s="1" customFormat="1">
      <c r="A56" s="101"/>
      <c r="B56" s="15">
        <f>B55+7</f>
        <v>43177</v>
      </c>
      <c r="C56" s="20">
        <f>D55+G55-H55</f>
        <v>3460.6958935318175</v>
      </c>
      <c r="D56" s="17">
        <f>C56+(C56*0.03)</f>
        <v>3564.516770337772</v>
      </c>
      <c r="E56" s="17">
        <f>C56/2500</f>
        <v>1.3842783574127271</v>
      </c>
      <c r="F56" s="28">
        <f>(D56-C56)/E56</f>
        <v>74.999999999999915</v>
      </c>
      <c r="G56" s="26"/>
      <c r="H56" s="33"/>
      <c r="I56" s="19">
        <f>E56*50/C56</f>
        <v>0.02</v>
      </c>
      <c r="J56" s="87">
        <f>(D56-$C4)/$C4</f>
        <v>2.564516770337772</v>
      </c>
    </row>
    <row r="57" spans="1:10" s="1" customFormat="1" ht="13" thickBot="1">
      <c r="A57" s="102"/>
      <c r="B57" s="15">
        <f>B56+7</f>
        <v>43184</v>
      </c>
      <c r="C57" s="20">
        <f>D56+G56-H56</f>
        <v>3564.516770337772</v>
      </c>
      <c r="D57" s="17">
        <f>C57+(C57*0.03)</f>
        <v>3671.4522734479051</v>
      </c>
      <c r="E57" s="17">
        <f>C57/2500</f>
        <v>1.4258067081351087</v>
      </c>
      <c r="F57" s="28">
        <f>(D57-C57)/E57</f>
        <v>74.999999999999986</v>
      </c>
      <c r="G57" s="26"/>
      <c r="H57" s="33"/>
      <c r="I57" s="19">
        <f>E57*50/C57</f>
        <v>1.9999999999999997E-2</v>
      </c>
      <c r="J57" s="87">
        <f>(D57-$C4)/$C4</f>
        <v>2.6714522734479051</v>
      </c>
    </row>
    <row r="58" spans="1:10" ht="13" thickBot="1">
      <c r="A58" s="78"/>
      <c r="B58" s="13"/>
      <c r="C58" s="22"/>
      <c r="D58" s="23"/>
      <c r="E58" s="23"/>
      <c r="F58" s="27"/>
      <c r="G58" s="30"/>
      <c r="H58" s="10"/>
      <c r="I58" s="24"/>
      <c r="J58" s="88"/>
    </row>
    <row r="59" spans="1:10" s="1" customFormat="1">
      <c r="A59" s="100">
        <v>12</v>
      </c>
      <c r="B59" s="15">
        <f>B57+7</f>
        <v>43191</v>
      </c>
      <c r="C59" s="20">
        <f>D57+G57-H57</f>
        <v>3671.4522734479051</v>
      </c>
      <c r="D59" s="17">
        <f>C59+(C59*0.03)</f>
        <v>3781.5958416513422</v>
      </c>
      <c r="E59" s="17">
        <f>C59/2500</f>
        <v>1.468580909379162</v>
      </c>
      <c r="F59" s="28">
        <f>(D59-C59)/E59</f>
        <v>74.999999999999972</v>
      </c>
      <c r="G59" s="26"/>
      <c r="H59" s="33"/>
      <c r="I59" s="19">
        <f>E59*50/C59</f>
        <v>1.9999999999999997E-2</v>
      </c>
      <c r="J59" s="87">
        <f>(D59-$C4)/$C4</f>
        <v>2.7815958416513422</v>
      </c>
    </row>
    <row r="60" spans="1:10" s="1" customFormat="1">
      <c r="A60" s="101"/>
      <c r="B60" s="15">
        <f>B59+7</f>
        <v>43198</v>
      </c>
      <c r="C60" s="20">
        <f>D59+G59-H59</f>
        <v>3781.5958416513422</v>
      </c>
      <c r="D60" s="17">
        <f>C60+(C60*0.03)</f>
        <v>3895.0437169008824</v>
      </c>
      <c r="E60" s="17">
        <f>C60/2500</f>
        <v>1.5126383366605369</v>
      </c>
      <c r="F60" s="28">
        <f>(D60-C60)/E60</f>
        <v>74.999999999999943</v>
      </c>
      <c r="G60" s="26"/>
      <c r="H60" s="33"/>
      <c r="I60" s="19">
        <f>E60*50/C60</f>
        <v>0.02</v>
      </c>
      <c r="J60" s="87">
        <f>(D60-$C4)/$C4</f>
        <v>2.8950437169008825</v>
      </c>
    </row>
    <row r="61" spans="1:10" s="1" customFormat="1">
      <c r="A61" s="101"/>
      <c r="B61" s="15">
        <f>B60+7</f>
        <v>43205</v>
      </c>
      <c r="C61" s="20">
        <f>D60+G60-H60</f>
        <v>3895.0437169008824</v>
      </c>
      <c r="D61" s="17">
        <f>C61+(C61*0.03)</f>
        <v>4011.8950284079087</v>
      </c>
      <c r="E61" s="17">
        <f>C61/2500</f>
        <v>1.5580174867603529</v>
      </c>
      <c r="F61" s="28">
        <f>(D61-C61)/E61</f>
        <v>74.999999999999929</v>
      </c>
      <c r="G61" s="26"/>
      <c r="H61" s="33"/>
      <c r="I61" s="19">
        <f>E61*50/C61</f>
        <v>0.02</v>
      </c>
      <c r="J61" s="87">
        <f>(D61-$C4)/$C4</f>
        <v>3.0118950284079089</v>
      </c>
    </row>
    <row r="62" spans="1:10" s="1" customFormat="1" ht="13" thickBot="1">
      <c r="A62" s="102"/>
      <c r="B62" s="15">
        <f>B61+7</f>
        <v>43212</v>
      </c>
      <c r="C62" s="20">
        <f>D61+G61-H61</f>
        <v>4011.8950284079087</v>
      </c>
      <c r="D62" s="17">
        <f>C62+(C62*0.03)</f>
        <v>4132.2518792601459</v>
      </c>
      <c r="E62" s="17">
        <f>C62/2500</f>
        <v>1.6047580113631634</v>
      </c>
      <c r="F62" s="28">
        <f>(D62-C62)/E62</f>
        <v>74.999999999999915</v>
      </c>
      <c r="G62" s="26"/>
      <c r="H62" s="33"/>
      <c r="I62" s="19">
        <f>E62*50/C62</f>
        <v>1.9999999999999997E-2</v>
      </c>
      <c r="J62" s="87">
        <f>(D62-$C4)/$C4</f>
        <v>3.1322518792601457</v>
      </c>
    </row>
    <row r="63" spans="1:10" ht="13" thickBot="1">
      <c r="A63" s="78"/>
      <c r="B63" s="13"/>
      <c r="C63" s="22"/>
      <c r="D63" s="23"/>
      <c r="E63" s="23"/>
      <c r="F63" s="27"/>
      <c r="G63" s="30"/>
      <c r="H63" s="10"/>
      <c r="I63" s="24"/>
      <c r="J63" s="88"/>
    </row>
    <row r="64" spans="1:10" s="1" customFormat="1">
      <c r="A64" s="100">
        <v>13</v>
      </c>
      <c r="B64" s="15">
        <f>B62+7</f>
        <v>43219</v>
      </c>
      <c r="C64" s="20">
        <f>D62+G62-H62</f>
        <v>4132.2518792601459</v>
      </c>
      <c r="D64" s="17">
        <f>C64+(C64*0.03)</f>
        <v>4256.2194356379505</v>
      </c>
      <c r="E64" s="17">
        <f>C64/2500</f>
        <v>1.6529007517040584</v>
      </c>
      <c r="F64" s="28">
        <f>(D64-C64)/E64</f>
        <v>75.000000000000142</v>
      </c>
      <c r="G64" s="26"/>
      <c r="H64" s="33"/>
      <c r="I64" s="19">
        <f>E64*50/C64</f>
        <v>0.02</v>
      </c>
      <c r="J64" s="87">
        <f>(D64-$C4)/$C4</f>
        <v>3.2562194356379504</v>
      </c>
    </row>
    <row r="65" spans="1:10" s="1" customFormat="1">
      <c r="A65" s="101"/>
      <c r="B65" s="15">
        <f>B64+7</f>
        <v>43226</v>
      </c>
      <c r="C65" s="20">
        <f>D64+G64-H64</f>
        <v>4256.2194356379505</v>
      </c>
      <c r="D65" s="17">
        <f>C65+(C65*0.03)</f>
        <v>4383.9060187070891</v>
      </c>
      <c r="E65" s="17">
        <f>C65/2500</f>
        <v>1.7024877742551803</v>
      </c>
      <c r="F65" s="28">
        <f>(D65-C65)/E65</f>
        <v>75.000000000000028</v>
      </c>
      <c r="G65" s="26"/>
      <c r="H65" s="33"/>
      <c r="I65" s="19">
        <f>E65*50/C65</f>
        <v>0.02</v>
      </c>
      <c r="J65" s="87">
        <f>(D65-$C4)/$C4</f>
        <v>3.3839060187070888</v>
      </c>
    </row>
    <row r="66" spans="1:10" s="1" customFormat="1">
      <c r="A66" s="101"/>
      <c r="B66" s="15">
        <f>B65+7</f>
        <v>43233</v>
      </c>
      <c r="C66" s="20">
        <f>D65+G65-H65</f>
        <v>4383.9060187070891</v>
      </c>
      <c r="D66" s="17">
        <f>C66+(C66*0.03)</f>
        <v>4515.4231992683017</v>
      </c>
      <c r="E66" s="17">
        <f>C66/2500</f>
        <v>1.7535624074828355</v>
      </c>
      <c r="F66" s="28">
        <f>(D66-C66)/E66</f>
        <v>74.999999999999972</v>
      </c>
      <c r="G66" s="26"/>
      <c r="H66" s="33"/>
      <c r="I66" s="19">
        <f>E66*50/C66</f>
        <v>1.9999999999999997E-2</v>
      </c>
      <c r="J66" s="87">
        <f>(D66-$C4)/$C4</f>
        <v>3.5154231992683016</v>
      </c>
    </row>
    <row r="67" spans="1:10" s="1" customFormat="1" ht="13" thickBot="1">
      <c r="A67" s="102"/>
      <c r="B67" s="15">
        <f>B66+7</f>
        <v>43240</v>
      </c>
      <c r="C67" s="20">
        <f>D66+G66-H66</f>
        <v>4515.4231992683017</v>
      </c>
      <c r="D67" s="17">
        <f>C67+(C67*0.03)</f>
        <v>4650.8858952463506</v>
      </c>
      <c r="E67" s="17">
        <f>C67/2500</f>
        <v>1.8061692797073208</v>
      </c>
      <c r="F67" s="28">
        <f>(D67-C67)/E67</f>
        <v>74.999999999999929</v>
      </c>
      <c r="G67" s="26"/>
      <c r="H67" s="33"/>
      <c r="I67" s="19">
        <f>E67*50/C67</f>
        <v>0.02</v>
      </c>
      <c r="J67" s="87">
        <f>(D67-$C4)/$C4</f>
        <v>3.6508858952463505</v>
      </c>
    </row>
    <row r="68" spans="1:10" ht="13" thickBot="1">
      <c r="A68" s="78"/>
      <c r="B68" s="13"/>
      <c r="C68" s="22"/>
      <c r="D68" s="23"/>
      <c r="E68" s="23"/>
      <c r="F68" s="27"/>
      <c r="G68" s="30"/>
      <c r="H68" s="10"/>
      <c r="I68" s="24"/>
      <c r="J68" s="88"/>
    </row>
    <row r="69" spans="1:10" s="1" customFormat="1">
      <c r="A69" s="100">
        <v>14</v>
      </c>
      <c r="B69" s="15">
        <f>B67+7</f>
        <v>43247</v>
      </c>
      <c r="C69" s="20">
        <f>D67+G67-H67</f>
        <v>4650.8858952463506</v>
      </c>
      <c r="D69" s="17">
        <f>C69+(C69*0.03)</f>
        <v>4790.4124721037415</v>
      </c>
      <c r="E69" s="17">
        <f>C69/2500</f>
        <v>1.8603543580985402</v>
      </c>
      <c r="F69" s="28">
        <f>(D69-C69)/E69</f>
        <v>75.000000000000185</v>
      </c>
      <c r="G69" s="26"/>
      <c r="H69" s="33"/>
      <c r="I69" s="19">
        <f>E69*50/C69</f>
        <v>0.02</v>
      </c>
      <c r="J69" s="87">
        <f>(D69-$C4)/$C4</f>
        <v>3.7904124721037413</v>
      </c>
    </row>
    <row r="70" spans="1:10" s="1" customFormat="1">
      <c r="A70" s="101"/>
      <c r="B70" s="15">
        <f>B69+7</f>
        <v>43254</v>
      </c>
      <c r="C70" s="20">
        <f>D69+G69-H69</f>
        <v>4790.4124721037415</v>
      </c>
      <c r="D70" s="17">
        <f>C70+(C70*0.03)</f>
        <v>4934.1248462668536</v>
      </c>
      <c r="E70" s="17">
        <f>C70/2500</f>
        <v>1.9161649888414967</v>
      </c>
      <c r="F70" s="28">
        <f>(D70-C70)/E70</f>
        <v>74.999999999999943</v>
      </c>
      <c r="G70" s="26"/>
      <c r="H70" s="63"/>
      <c r="I70" s="19">
        <f>E70*50/C70</f>
        <v>0.02</v>
      </c>
      <c r="J70" s="87">
        <f>(D70-$C4)/$C4</f>
        <v>3.9341248462668537</v>
      </c>
    </row>
    <row r="71" spans="1:10" s="1" customFormat="1">
      <c r="A71" s="101"/>
      <c r="B71" s="15">
        <f>B70+7</f>
        <v>43261</v>
      </c>
      <c r="C71" s="20">
        <f>D70+G70-H70</f>
        <v>4934.1248462668536</v>
      </c>
      <c r="D71" s="17">
        <f>C71+(C71*0.03)</f>
        <v>5082.148591654859</v>
      </c>
      <c r="E71" s="17">
        <f>C71/2500</f>
        <v>1.9736499385067414</v>
      </c>
      <c r="F71" s="28">
        <f>(D71-C71)/E71</f>
        <v>74.999999999999901</v>
      </c>
      <c r="G71" s="26"/>
      <c r="H71" s="33"/>
      <c r="I71" s="19">
        <f>E71*50/C71</f>
        <v>0.02</v>
      </c>
      <c r="J71" s="87">
        <f>(D71-$C4)/$C4</f>
        <v>4.0821485916548594</v>
      </c>
    </row>
    <row r="72" spans="1:10" s="1" customFormat="1" ht="13" thickBot="1">
      <c r="A72" s="102"/>
      <c r="B72" s="15">
        <f>B71+7</f>
        <v>43268</v>
      </c>
      <c r="C72" s="20">
        <f>D71+G71-H71</f>
        <v>5082.148591654859</v>
      </c>
      <c r="D72" s="17">
        <f>C72+(C72*0.03)</f>
        <v>5234.6130494045046</v>
      </c>
      <c r="E72" s="17">
        <f>C72/2500</f>
        <v>2.0328594366619437</v>
      </c>
      <c r="F72" s="28">
        <f>(D72-C72)/E72</f>
        <v>74.999999999999915</v>
      </c>
      <c r="G72" s="26"/>
      <c r="H72" s="33"/>
      <c r="I72" s="19">
        <f>E72*50/C72</f>
        <v>0.02</v>
      </c>
      <c r="J72" s="87">
        <f>(D72-$C4)/$C4</f>
        <v>4.2346130494045049</v>
      </c>
    </row>
    <row r="73" spans="1:10" ht="13" thickBot="1">
      <c r="A73" s="78"/>
      <c r="B73" s="13"/>
      <c r="C73" s="22"/>
      <c r="D73" s="23"/>
      <c r="E73" s="23"/>
      <c r="F73" s="27"/>
      <c r="G73" s="30"/>
      <c r="H73" s="10"/>
      <c r="I73" s="24"/>
      <c r="J73" s="88"/>
    </row>
    <row r="74" spans="1:10" s="1" customFormat="1">
      <c r="A74" s="100">
        <v>15</v>
      </c>
      <c r="B74" s="15">
        <f>B72+7</f>
        <v>43275</v>
      </c>
      <c r="C74" s="20">
        <f>D72+G72-H72</f>
        <v>5234.6130494045046</v>
      </c>
      <c r="D74" s="17">
        <f>C74+(C74*0.03)</f>
        <v>5391.6514408866396</v>
      </c>
      <c r="E74" s="17">
        <f>C74/2500</f>
        <v>2.093845219761802</v>
      </c>
      <c r="F74" s="28">
        <f>(D74-C74)/E74</f>
        <v>74.999999999999929</v>
      </c>
      <c r="G74" s="26"/>
      <c r="H74" s="33"/>
      <c r="I74" s="19">
        <f>E74*50/C74</f>
        <v>0.02</v>
      </c>
      <c r="J74" s="87">
        <f>(D74-$C4)/$C4</f>
        <v>4.3916514408866396</v>
      </c>
    </row>
    <row r="75" spans="1:10" s="1" customFormat="1">
      <c r="A75" s="101"/>
      <c r="B75" s="15">
        <f>B74+7</f>
        <v>43282</v>
      </c>
      <c r="C75" s="20">
        <f>D74+G74-H74</f>
        <v>5391.6514408866396</v>
      </c>
      <c r="D75" s="17">
        <f>C75+(C75*0.03)</f>
        <v>5553.4009841132392</v>
      </c>
      <c r="E75" s="17">
        <f>C75/2500</f>
        <v>2.156660576354656</v>
      </c>
      <c r="F75" s="28">
        <f>(D75-C75)/E75</f>
        <v>75.000000000000185</v>
      </c>
      <c r="G75" s="26"/>
      <c r="H75" s="33"/>
      <c r="I75" s="19">
        <f>E75*50/C75</f>
        <v>0.02</v>
      </c>
      <c r="J75" s="87">
        <f>(D75-$C4)/$C4</f>
        <v>4.5534009841132397</v>
      </c>
    </row>
    <row r="76" spans="1:10" s="1" customFormat="1">
      <c r="A76" s="101"/>
      <c r="B76" s="15">
        <f>B75+7</f>
        <v>43289</v>
      </c>
      <c r="C76" s="20">
        <f>D75+G75-H75</f>
        <v>5553.4009841132392</v>
      </c>
      <c r="D76" s="17">
        <f>C76+(C76*0.03)</f>
        <v>5720.0030136366368</v>
      </c>
      <c r="E76" s="17">
        <f>C76/2500</f>
        <v>2.2213603936452957</v>
      </c>
      <c r="F76" s="28">
        <f>(D76-C76)/E76</f>
        <v>75.000000000000142</v>
      </c>
      <c r="G76" s="26"/>
      <c r="H76" s="33"/>
      <c r="I76" s="19">
        <f>E76*50/C76</f>
        <v>0.02</v>
      </c>
      <c r="J76" s="87">
        <f>(D76-$C4)/$C4</f>
        <v>4.7200030136366369</v>
      </c>
    </row>
    <row r="77" spans="1:10" s="1" customFormat="1" ht="13" thickBot="1">
      <c r="A77" s="102"/>
      <c r="B77" s="15">
        <f>B76+7</f>
        <v>43296</v>
      </c>
      <c r="C77" s="20">
        <f>D76+G76-H76</f>
        <v>5720.0030136366368</v>
      </c>
      <c r="D77" s="17">
        <f>C77+(C77*0.03)</f>
        <v>5891.6031040457356</v>
      </c>
      <c r="E77" s="17">
        <f>C77/2500</f>
        <v>2.2880012054546546</v>
      </c>
      <c r="F77" s="28">
        <f>(D77-C77)/E77</f>
        <v>74.999999999999872</v>
      </c>
      <c r="G77" s="26"/>
      <c r="H77" s="33"/>
      <c r="I77" s="19">
        <f>E77*50/C77</f>
        <v>0.02</v>
      </c>
      <c r="J77" s="87">
        <f>(D77-$C4)/$C4</f>
        <v>4.8916031040457355</v>
      </c>
    </row>
    <row r="78" spans="1:10" ht="13" thickBot="1">
      <c r="A78" s="78"/>
      <c r="B78" s="13"/>
      <c r="C78" s="22"/>
      <c r="D78" s="23"/>
      <c r="E78" s="23"/>
      <c r="F78" s="27"/>
      <c r="G78" s="30"/>
      <c r="H78" s="10"/>
      <c r="I78" s="24"/>
      <c r="J78" s="88"/>
    </row>
    <row r="79" spans="1:10" s="1" customFormat="1">
      <c r="A79" s="100">
        <v>16</v>
      </c>
      <c r="B79" s="15">
        <f>B77+7</f>
        <v>43303</v>
      </c>
      <c r="C79" s="20">
        <f>D77+G77-H77</f>
        <v>5891.6031040457356</v>
      </c>
      <c r="D79" s="17">
        <f>C79+(C79*0.03)</f>
        <v>6068.3511971671078</v>
      </c>
      <c r="E79" s="17">
        <f>C79/2500</f>
        <v>2.356641241618294</v>
      </c>
      <c r="F79" s="28">
        <f>(D79-C79)/E79</f>
        <v>75.000000000000071</v>
      </c>
      <c r="G79" s="26"/>
      <c r="H79" s="33"/>
      <c r="I79" s="19">
        <f>E79*50/C79</f>
        <v>1.9999999999999997E-2</v>
      </c>
      <c r="J79" s="87">
        <f>(D79-$C4)/$C4</f>
        <v>5.0683511971671074</v>
      </c>
    </row>
    <row r="80" spans="1:10" s="1" customFormat="1">
      <c r="A80" s="101"/>
      <c r="B80" s="15">
        <f>B79+7</f>
        <v>43310</v>
      </c>
      <c r="C80" s="20">
        <f>D79+G79-H79</f>
        <v>6068.3511971671078</v>
      </c>
      <c r="D80" s="17">
        <f>C80+(C80*0.03)</f>
        <v>6250.4017330821207</v>
      </c>
      <c r="E80" s="17">
        <f>C80/2500</f>
        <v>2.4273404788668431</v>
      </c>
      <c r="F80" s="28">
        <f>(D80-C80)/E80</f>
        <v>74.999999999999872</v>
      </c>
      <c r="G80" s="26"/>
      <c r="H80" s="63"/>
      <c r="I80" s="19">
        <f>E80*50/C80</f>
        <v>0.02</v>
      </c>
      <c r="J80" s="87">
        <f>(D80-$C4)/$C4</f>
        <v>5.2504017330821204</v>
      </c>
    </row>
    <row r="81" spans="1:10" s="1" customFormat="1">
      <c r="A81" s="101"/>
      <c r="B81" s="15">
        <f>B80+7</f>
        <v>43317</v>
      </c>
      <c r="C81" s="20">
        <f>D80+G80-H80</f>
        <v>6250.4017330821207</v>
      </c>
      <c r="D81" s="17">
        <f>C81+(C81*0.03)</f>
        <v>6437.9137850745847</v>
      </c>
      <c r="E81" s="17">
        <f>C81/2500</f>
        <v>2.5001606932328482</v>
      </c>
      <c r="F81" s="28">
        <f>(D81-C81)/E81</f>
        <v>75.000000000000142</v>
      </c>
      <c r="G81" s="26"/>
      <c r="H81" s="33"/>
      <c r="I81" s="19">
        <f>E81*50/C81</f>
        <v>0.02</v>
      </c>
      <c r="J81" s="87">
        <f>(D81-$C4)/$C4</f>
        <v>5.4379137850745849</v>
      </c>
    </row>
    <row r="82" spans="1:10" s="1" customFormat="1" ht="13" thickBot="1">
      <c r="A82" s="102"/>
      <c r="B82" s="15">
        <f>B81+7</f>
        <v>43324</v>
      </c>
      <c r="C82" s="20">
        <f>D81+G81-H81</f>
        <v>6437.9137850745847</v>
      </c>
      <c r="D82" s="17">
        <f>C82+(C82*0.03)</f>
        <v>6631.051198626822</v>
      </c>
      <c r="E82" s="17">
        <f>C82/2500</f>
        <v>2.575165514029834</v>
      </c>
      <c r="F82" s="28">
        <f>(D82-C82)/E82</f>
        <v>74.999999999999929</v>
      </c>
      <c r="G82" s="26"/>
      <c r="H82" s="33"/>
      <c r="I82" s="19">
        <f>E82*50/C82</f>
        <v>0.02</v>
      </c>
      <c r="J82" s="87">
        <f>(D82-$C4)/$C4</f>
        <v>5.6310511986268219</v>
      </c>
    </row>
    <row r="83" spans="1:10" ht="13" thickBot="1">
      <c r="A83" s="78"/>
      <c r="B83" s="13"/>
      <c r="C83" s="22"/>
      <c r="D83" s="23"/>
      <c r="E83" s="23"/>
      <c r="F83" s="27"/>
      <c r="G83" s="30"/>
      <c r="H83" s="10"/>
      <c r="I83" s="24"/>
      <c r="J83" s="88"/>
    </row>
    <row r="84" spans="1:10" s="1" customFormat="1">
      <c r="A84" s="100">
        <v>17</v>
      </c>
      <c r="B84" s="15">
        <f>B82+7</f>
        <v>43331</v>
      </c>
      <c r="C84" s="20">
        <f>D82+G82-H82</f>
        <v>6631.051198626822</v>
      </c>
      <c r="D84" s="17">
        <f>C84+(C84*0.03)</f>
        <v>6829.9827345856265</v>
      </c>
      <c r="E84" s="17">
        <f>C84/2500</f>
        <v>2.6524204794507287</v>
      </c>
      <c r="F84" s="28">
        <f>(D84-C84)/E84</f>
        <v>74.999999999999943</v>
      </c>
      <c r="G84" s="26"/>
      <c r="H84" s="33"/>
      <c r="I84" s="19">
        <f>E84*50/C84</f>
        <v>1.9999999999999997E-2</v>
      </c>
      <c r="J84" s="87">
        <f>(D84-$C4)/$C4</f>
        <v>5.8299827345856263</v>
      </c>
    </row>
    <row r="85" spans="1:10" s="1" customFormat="1">
      <c r="A85" s="101"/>
      <c r="B85" s="15">
        <f>B84+7</f>
        <v>43338</v>
      </c>
      <c r="C85" s="20">
        <f>D84+G84-H84</f>
        <v>6829.9827345856265</v>
      </c>
      <c r="D85" s="17">
        <f>C85+(C85*0.03)</f>
        <v>7034.8822166231957</v>
      </c>
      <c r="E85" s="17">
        <f>C85/2500</f>
        <v>2.7319930938342507</v>
      </c>
      <c r="F85" s="28">
        <f>(D85-C85)/E85</f>
        <v>75.000000000000156</v>
      </c>
      <c r="G85" s="26"/>
      <c r="H85" s="33"/>
      <c r="I85" s="19">
        <f>E85*50/C85</f>
        <v>0.02</v>
      </c>
      <c r="J85" s="87">
        <f>(D85-$C4)/$C4</f>
        <v>6.0348822166231955</v>
      </c>
    </row>
    <row r="86" spans="1:10" s="1" customFormat="1">
      <c r="A86" s="101"/>
      <c r="B86" s="15">
        <f>B85+7</f>
        <v>43345</v>
      </c>
      <c r="C86" s="20">
        <f>D85+G85-H85</f>
        <v>7034.8822166231957</v>
      </c>
      <c r="D86" s="17">
        <f>C86+(C86*0.03)</f>
        <v>7245.9286831218915</v>
      </c>
      <c r="E86" s="17">
        <f>C86/2500</f>
        <v>2.8139528866492785</v>
      </c>
      <c r="F86" s="28">
        <f>(D86-C86)/E86</f>
        <v>74.999999999999943</v>
      </c>
      <c r="G86" s="26"/>
      <c r="H86" s="33"/>
      <c r="I86" s="19">
        <f>E86*50/C86</f>
        <v>0.02</v>
      </c>
      <c r="J86" s="87">
        <f>(D86-$C4)/$C4</f>
        <v>6.2459286831218916</v>
      </c>
    </row>
    <row r="87" spans="1:10" s="1" customFormat="1" ht="13" thickBot="1">
      <c r="A87" s="102"/>
      <c r="B87" s="15">
        <f>B86+7</f>
        <v>43352</v>
      </c>
      <c r="C87" s="20">
        <f>D86+G86-H86</f>
        <v>7245.9286831218915</v>
      </c>
      <c r="D87" s="17">
        <f>C87+(C87*0.03)</f>
        <v>7463.3065436155484</v>
      </c>
      <c r="E87" s="17">
        <f>C87/2500</f>
        <v>2.8983714732487567</v>
      </c>
      <c r="F87" s="28">
        <f>(D87-C87)/E87</f>
        <v>75.000000000000071</v>
      </c>
      <c r="G87" s="26"/>
      <c r="H87" s="33"/>
      <c r="I87" s="19">
        <f>E87*50/C87</f>
        <v>0.02</v>
      </c>
      <c r="J87" s="87">
        <f>(D87-$C4)/$C4</f>
        <v>6.4633065436155483</v>
      </c>
    </row>
    <row r="88" spans="1:10" ht="13" thickBot="1">
      <c r="A88" s="78"/>
      <c r="B88" s="13"/>
      <c r="C88" s="22"/>
      <c r="D88" s="23"/>
      <c r="E88" s="23"/>
      <c r="F88" s="27"/>
      <c r="G88" s="30"/>
      <c r="H88" s="10"/>
      <c r="I88" s="24"/>
      <c r="J88" s="88"/>
    </row>
    <row r="89" spans="1:10" s="1" customFormat="1">
      <c r="A89" s="100">
        <v>18</v>
      </c>
      <c r="B89" s="15">
        <f>B87+7</f>
        <v>43359</v>
      </c>
      <c r="C89" s="20">
        <f>D87+G87-H87</f>
        <v>7463.3065436155484</v>
      </c>
      <c r="D89" s="17">
        <f>C89+(C89*0.03)</f>
        <v>7687.2057399240148</v>
      </c>
      <c r="E89" s="17">
        <f>C89/2500</f>
        <v>2.9853226174462195</v>
      </c>
      <c r="F89" s="28">
        <f>(D89-C89)/E89</f>
        <v>74.999999999999957</v>
      </c>
      <c r="G89" s="26"/>
      <c r="H89" s="33"/>
      <c r="I89" s="19">
        <f>E89*50/C89</f>
        <v>0.02</v>
      </c>
      <c r="J89" s="87">
        <f>(D89-$C4)/$C4</f>
        <v>6.687205739924015</v>
      </c>
    </row>
    <row r="90" spans="1:10" s="1" customFormat="1">
      <c r="A90" s="101"/>
      <c r="B90" s="15">
        <f>B89+7</f>
        <v>43366</v>
      </c>
      <c r="C90" s="20">
        <f>D89+G89-H89</f>
        <v>7687.2057399240148</v>
      </c>
      <c r="D90" s="17">
        <f>C90+(C90*0.03)</f>
        <v>7917.8219121217353</v>
      </c>
      <c r="E90" s="17">
        <f>C90/2500</f>
        <v>3.0748822959696058</v>
      </c>
      <c r="F90" s="28">
        <f>(D90-C90)/E90</f>
        <v>75.000000000000028</v>
      </c>
      <c r="G90" s="26"/>
      <c r="H90" s="33"/>
      <c r="I90" s="19">
        <f>E90*50/C90</f>
        <v>0.02</v>
      </c>
      <c r="J90" s="87">
        <f>(D90-$C4)/$C4</f>
        <v>6.9178219121217355</v>
      </c>
    </row>
    <row r="91" spans="1:10" s="1" customFormat="1">
      <c r="A91" s="101"/>
      <c r="B91" s="15">
        <f>B90+7</f>
        <v>43373</v>
      </c>
      <c r="C91" s="20">
        <f>D90+G90-H90</f>
        <v>7917.8219121217353</v>
      </c>
      <c r="D91" s="17">
        <f>C91+(C91*0.03)</f>
        <v>8155.3565694853878</v>
      </c>
      <c r="E91" s="17">
        <f>C91/2500</f>
        <v>3.1671287648486941</v>
      </c>
      <c r="F91" s="28">
        <f>(D91-C91)/E91</f>
        <v>75.000000000000142</v>
      </c>
      <c r="G91" s="26"/>
      <c r="H91" s="33"/>
      <c r="I91" s="19">
        <f>E91*50/C91</f>
        <v>0.02</v>
      </c>
      <c r="J91" s="87">
        <f>(D91-$C4)/$C4</f>
        <v>7.155356569485388</v>
      </c>
    </row>
    <row r="92" spans="1:10" s="1" customFormat="1" ht="13" thickBot="1">
      <c r="A92" s="102"/>
      <c r="B92" s="15">
        <f>B91+7</f>
        <v>43380</v>
      </c>
      <c r="C92" s="20">
        <f>D91+G91-H91</f>
        <v>8155.3565694853878</v>
      </c>
      <c r="D92" s="17">
        <f>C92+(C92*0.03)</f>
        <v>8400.0172665699502</v>
      </c>
      <c r="E92" s="17">
        <f>C92/2500</f>
        <v>3.2621426277941552</v>
      </c>
      <c r="F92" s="28">
        <f>(D92-C92)/E92</f>
        <v>75.000000000000213</v>
      </c>
      <c r="G92" s="26"/>
      <c r="H92" s="33"/>
      <c r="I92" s="19">
        <f>E92*50/C92</f>
        <v>2.0000000000000004E-2</v>
      </c>
      <c r="J92" s="87">
        <f>(D92-$C4)/$C4</f>
        <v>7.4000172665699502</v>
      </c>
    </row>
    <row r="93" spans="1:10" ht="13" thickBot="1">
      <c r="A93" s="78"/>
      <c r="B93" s="13"/>
      <c r="C93" s="22"/>
      <c r="D93" s="23"/>
      <c r="E93" s="23"/>
      <c r="F93" s="27"/>
      <c r="G93" s="30"/>
      <c r="H93" s="10"/>
      <c r="I93" s="24"/>
      <c r="J93" s="88"/>
    </row>
    <row r="94" spans="1:10" s="1" customFormat="1">
      <c r="A94" s="100">
        <v>19</v>
      </c>
      <c r="B94" s="15">
        <f>B92+7</f>
        <v>43387</v>
      </c>
      <c r="C94" s="20">
        <f>D92+G92-H92</f>
        <v>8400.0172665699502</v>
      </c>
      <c r="D94" s="17">
        <f>C94+(C94*0.03)</f>
        <v>8652.0177845670478</v>
      </c>
      <c r="E94" s="17">
        <f>C94/2500</f>
        <v>3.3600069066279801</v>
      </c>
      <c r="F94" s="28">
        <f>(D94-C94)/E94</f>
        <v>74.999999999999744</v>
      </c>
      <c r="G94" s="26"/>
      <c r="H94" s="33"/>
      <c r="I94" s="19">
        <f>E94*50/C94</f>
        <v>1.9999999999999997E-2</v>
      </c>
      <c r="J94" s="87">
        <f>(D94-$C4)/$C4</f>
        <v>7.6520177845670476</v>
      </c>
    </row>
    <row r="95" spans="1:10" s="1" customFormat="1">
      <c r="A95" s="101"/>
      <c r="B95" s="15">
        <f>B94+7</f>
        <v>43394</v>
      </c>
      <c r="C95" s="20">
        <f>D94+G94-H94</f>
        <v>8652.0177845670478</v>
      </c>
      <c r="D95" s="17">
        <f>C95+(C95*0.03)</f>
        <v>8911.5783181040588</v>
      </c>
      <c r="E95" s="17">
        <f>C95/2500</f>
        <v>3.460807113826819</v>
      </c>
      <c r="F95" s="28">
        <f>(D95-C95)/E95</f>
        <v>74.999999999999872</v>
      </c>
      <c r="G95" s="26"/>
      <c r="H95" s="33"/>
      <c r="I95" s="19">
        <f>E95*50/C95</f>
        <v>0.02</v>
      </c>
      <c r="J95" s="87">
        <f>(D95-$C4)/$C4</f>
        <v>7.9115783181040591</v>
      </c>
    </row>
    <row r="96" spans="1:10" s="1" customFormat="1">
      <c r="A96" s="101"/>
      <c r="B96" s="15">
        <f>B95+7</f>
        <v>43401</v>
      </c>
      <c r="C96" s="20">
        <f>D95+G95-H95</f>
        <v>8911.5783181040588</v>
      </c>
      <c r="D96" s="17">
        <f>C96+(C96*0.03)</f>
        <v>9178.9256676471814</v>
      </c>
      <c r="E96" s="17">
        <f>C96/2500</f>
        <v>3.5646313272416235</v>
      </c>
      <c r="F96" s="28">
        <f>(D96-C96)/E96</f>
        <v>75.000000000000242</v>
      </c>
      <c r="G96" s="26"/>
      <c r="H96" s="33"/>
      <c r="I96" s="19">
        <f>E96*50/C96</f>
        <v>0.02</v>
      </c>
      <c r="J96" s="87">
        <f>(D96-$C4)/$C4</f>
        <v>8.1789256676471815</v>
      </c>
    </row>
    <row r="97" spans="1:10" s="1" customFormat="1" ht="13" thickBot="1">
      <c r="A97" s="102"/>
      <c r="B97" s="15">
        <f>B96+7</f>
        <v>43408</v>
      </c>
      <c r="C97" s="20">
        <f>D96+G96-H96</f>
        <v>9178.9256676471814</v>
      </c>
      <c r="D97" s="17">
        <f>C97+(C97*0.03)</f>
        <v>9454.293437676597</v>
      </c>
      <c r="E97" s="17">
        <f>C97/2500</f>
        <v>3.6715702670588723</v>
      </c>
      <c r="F97" s="28">
        <f>(D97-C97)/E97</f>
        <v>75.000000000000057</v>
      </c>
      <c r="G97" s="26"/>
      <c r="H97" s="33"/>
      <c r="I97" s="19">
        <f>E97*50/C97</f>
        <v>0.02</v>
      </c>
      <c r="J97" s="87">
        <f>(D97-$C4)/$C4</f>
        <v>8.454293437676597</v>
      </c>
    </row>
    <row r="98" spans="1:10" ht="13" thickBot="1">
      <c r="A98" s="78"/>
      <c r="B98" s="13"/>
      <c r="C98" s="22"/>
      <c r="D98" s="23"/>
      <c r="E98" s="23"/>
      <c r="F98" s="27"/>
      <c r="G98" s="30"/>
      <c r="H98" s="10"/>
      <c r="I98" s="24"/>
      <c r="J98" s="88"/>
    </row>
    <row r="99" spans="1:10" s="1" customFormat="1">
      <c r="A99" s="100">
        <v>20</v>
      </c>
      <c r="B99" s="15">
        <f>B97+7</f>
        <v>43415</v>
      </c>
      <c r="C99" s="20">
        <f>D97+G97-H97</f>
        <v>9454.293437676597</v>
      </c>
      <c r="D99" s="17">
        <f>C99+(C99*0.03)</f>
        <v>9737.9222408068945</v>
      </c>
      <c r="E99" s="17">
        <f>C99/2500</f>
        <v>3.781717375070639</v>
      </c>
      <c r="F99" s="28">
        <f>(D99-C99)/E99</f>
        <v>74.999999999999872</v>
      </c>
      <c r="G99" s="26"/>
      <c r="H99" s="33"/>
      <c r="I99" s="19">
        <f>E99*50/C99</f>
        <v>0.02</v>
      </c>
      <c r="J99" s="87">
        <f>(D99-$C4)/$C4</f>
        <v>8.7379222408068937</v>
      </c>
    </row>
    <row r="100" spans="1:10" s="1" customFormat="1">
      <c r="A100" s="101"/>
      <c r="B100" s="15">
        <f>B99+7</f>
        <v>43422</v>
      </c>
      <c r="C100" s="20">
        <f>D99+G99-H99</f>
        <v>9737.9222408068945</v>
      </c>
      <c r="D100" s="17">
        <f>C100+(C100*0.03)</f>
        <v>10030.059908031102</v>
      </c>
      <c r="E100" s="17">
        <f>C100/2500</f>
        <v>3.8951688963227578</v>
      </c>
      <c r="F100" s="28">
        <f>(D100-C100)/E100</f>
        <v>75.000000000000213</v>
      </c>
      <c r="G100" s="26"/>
      <c r="H100" s="33"/>
      <c r="I100" s="19">
        <f>E100*50/C100</f>
        <v>0.02</v>
      </c>
      <c r="J100" s="87">
        <f>(D100-$C4)/$C4</f>
        <v>9.0300599080311024</v>
      </c>
    </row>
    <row r="101" spans="1:10" s="1" customFormat="1">
      <c r="A101" s="101"/>
      <c r="B101" s="15">
        <f>B100+7</f>
        <v>43429</v>
      </c>
      <c r="C101" s="20">
        <f>D100+G100-H100</f>
        <v>10030.059908031102</v>
      </c>
      <c r="D101" s="17">
        <f>C101+(C101*0.03)</f>
        <v>10330.961705272035</v>
      </c>
      <c r="E101" s="17">
        <f>C101/2500</f>
        <v>4.0120239632124406</v>
      </c>
      <c r="F101" s="28">
        <f>(D101-C101)/E101</f>
        <v>74.999999999999957</v>
      </c>
      <c r="G101" s="26"/>
      <c r="H101" s="33"/>
      <c r="I101" s="19">
        <f>E101*50/C101</f>
        <v>0.02</v>
      </c>
      <c r="J101" s="87">
        <f>(D101-$C4)/$C4</f>
        <v>9.3309617052720348</v>
      </c>
    </row>
    <row r="102" spans="1:10" s="1" customFormat="1" ht="13" thickBot="1">
      <c r="A102" s="102"/>
      <c r="B102" s="15">
        <f>B101+7</f>
        <v>43436</v>
      </c>
      <c r="C102" s="20">
        <f>D101+G101-H101</f>
        <v>10330.961705272035</v>
      </c>
      <c r="D102" s="17">
        <f>C102+(C102*0.03)</f>
        <v>10640.890556430197</v>
      </c>
      <c r="E102" s="17">
        <f>C102/2500</f>
        <v>4.1323846821088139</v>
      </c>
      <c r="F102" s="28">
        <f>(D102-C102)/E102</f>
        <v>75.000000000000156</v>
      </c>
      <c r="G102" s="26"/>
      <c r="H102" s="33"/>
      <c r="I102" s="19">
        <f>E102*50/C102</f>
        <v>1.9999999999999997E-2</v>
      </c>
      <c r="J102" s="87">
        <f>(D102-$C4)/$C4</f>
        <v>9.6408905564301968</v>
      </c>
    </row>
    <row r="103" spans="1:10" ht="13" thickBot="1">
      <c r="A103" s="78"/>
      <c r="B103" s="13"/>
      <c r="C103" s="22"/>
      <c r="D103" s="23"/>
      <c r="E103" s="23"/>
      <c r="F103" s="27"/>
      <c r="G103" s="30"/>
      <c r="H103" s="10"/>
      <c r="I103" s="24"/>
      <c r="J103" s="88"/>
    </row>
    <row r="104" spans="1:10" s="1" customFormat="1">
      <c r="A104" s="100">
        <v>21</v>
      </c>
      <c r="B104" s="15">
        <f>B102+7</f>
        <v>43443</v>
      </c>
      <c r="C104" s="20">
        <f>D102+G102-H102</f>
        <v>10640.890556430197</v>
      </c>
      <c r="D104" s="17">
        <f>C104+(C104*0.03)</f>
        <v>10960.117273123102</v>
      </c>
      <c r="E104" s="17">
        <f>C104/2500</f>
        <v>4.2563562225720784</v>
      </c>
      <c r="F104" s="28">
        <f>(D104-C104)/E104</f>
        <v>74.999999999999801</v>
      </c>
      <c r="G104" s="26"/>
      <c r="H104" s="33"/>
      <c r="I104" s="19">
        <f>E104*50/C104</f>
        <v>0.02</v>
      </c>
      <c r="J104" s="87">
        <f>(D104-$C4)/$C4</f>
        <v>9.9601172731231014</v>
      </c>
    </row>
    <row r="105" spans="1:10" s="1" customFormat="1">
      <c r="A105" s="101"/>
      <c r="B105" s="15">
        <f>B104+7</f>
        <v>43450</v>
      </c>
      <c r="C105" s="20">
        <f>D104+G104-H104</f>
        <v>10960.117273123102</v>
      </c>
      <c r="D105" s="17">
        <f>C105+(C105*0.03)</f>
        <v>11288.920791316796</v>
      </c>
      <c r="E105" s="17">
        <f>C105/2500</f>
        <v>4.3840469092492409</v>
      </c>
      <c r="F105" s="28">
        <f>(D105-C105)/E105</f>
        <v>75.000000000000185</v>
      </c>
      <c r="G105" s="26"/>
      <c r="H105" s="33"/>
      <c r="I105" s="19">
        <f>E105*50/C105</f>
        <v>0.02</v>
      </c>
      <c r="J105" s="87">
        <f>(D105-$C4)/$C4</f>
        <v>10.288920791316796</v>
      </c>
    </row>
    <row r="106" spans="1:10" s="1" customFormat="1">
      <c r="A106" s="101"/>
      <c r="B106" s="15">
        <f>B105+7</f>
        <v>43457</v>
      </c>
      <c r="C106" s="20">
        <f>D105+G105-H105</f>
        <v>11288.920791316796</v>
      </c>
      <c r="D106" s="17">
        <f>C106+(C106*0.03)</f>
        <v>11627.5884150563</v>
      </c>
      <c r="E106" s="17">
        <f>C106/2500</f>
        <v>4.5155683165267186</v>
      </c>
      <c r="F106" s="28">
        <f>(D106-C106)/E106</f>
        <v>75.000000000000028</v>
      </c>
      <c r="G106" s="26"/>
      <c r="H106" s="33"/>
      <c r="I106" s="19">
        <f>E106*50/C106</f>
        <v>0.02</v>
      </c>
      <c r="J106" s="87">
        <f>(D106-$C4)/$C4</f>
        <v>10.6275884150563</v>
      </c>
    </row>
    <row r="107" spans="1:10" s="1" customFormat="1" ht="13" thickBot="1">
      <c r="A107" s="102"/>
      <c r="B107" s="15">
        <f>B106+7</f>
        <v>43464</v>
      </c>
      <c r="C107" s="20">
        <f>D106+G106-H106</f>
        <v>11627.5884150563</v>
      </c>
      <c r="D107" s="17">
        <f>C107+(C107*0.03)</f>
        <v>11976.416067507989</v>
      </c>
      <c r="E107" s="17">
        <f>C107/2500</f>
        <v>4.6510353660225201</v>
      </c>
      <c r="F107" s="28">
        <f>(D107-C107)/E107</f>
        <v>75.000000000000128</v>
      </c>
      <c r="G107" s="26"/>
      <c r="H107" s="33"/>
      <c r="I107" s="19">
        <f>E107*50/C107</f>
        <v>0.02</v>
      </c>
      <c r="J107" s="87">
        <f>(D107-$C4)/$C4</f>
        <v>10.976416067507989</v>
      </c>
    </row>
    <row r="108" spans="1:10" ht="13" thickBot="1">
      <c r="A108" s="78"/>
      <c r="B108" s="13"/>
      <c r="C108" s="22"/>
      <c r="D108" s="23"/>
      <c r="E108" s="23"/>
      <c r="F108" s="27"/>
      <c r="G108" s="30"/>
      <c r="H108" s="10"/>
      <c r="I108" s="24"/>
      <c r="J108" s="88"/>
    </row>
    <row r="109" spans="1:10" s="1" customFormat="1">
      <c r="A109" s="100">
        <v>22</v>
      </c>
      <c r="B109" s="15">
        <f>B107+7</f>
        <v>43471</v>
      </c>
      <c r="C109" s="20">
        <f>D107+G107-H107</f>
        <v>11976.416067507989</v>
      </c>
      <c r="D109" s="17">
        <f>C109+(C109*0.03)</f>
        <v>12335.708549533229</v>
      </c>
      <c r="E109" s="17">
        <f>C109/2500</f>
        <v>4.7905664270031956</v>
      </c>
      <c r="F109" s="28">
        <f>(D109-C109)/E109</f>
        <v>74.999999999999901</v>
      </c>
      <c r="G109" s="26"/>
      <c r="H109" s="33"/>
      <c r="I109" s="19">
        <f>E109*50/C109</f>
        <v>0.02</v>
      </c>
      <c r="J109" s="87">
        <f>(D109-$C4)/$C4</f>
        <v>11.335708549533228</v>
      </c>
    </row>
    <row r="110" spans="1:10">
      <c r="A110" s="101"/>
      <c r="B110" s="15">
        <f>B109+7</f>
        <v>43478</v>
      </c>
      <c r="C110" s="20">
        <f>D109+G109-H109</f>
        <v>12335.708549533229</v>
      </c>
      <c r="D110" s="17">
        <f>C110+(C110*0.03)</f>
        <v>12705.779806019225</v>
      </c>
      <c r="E110" s="17">
        <f>C110/2500</f>
        <v>4.9342834198132914</v>
      </c>
      <c r="F110" s="28">
        <f>(D110-C110)/E110</f>
        <v>75</v>
      </c>
      <c r="G110" s="26"/>
      <c r="H110" s="33"/>
      <c r="I110" s="19">
        <f>E110*50/C110</f>
        <v>0.02</v>
      </c>
      <c r="J110" s="87">
        <f>(D110-$C4)/$C4</f>
        <v>11.705779806019226</v>
      </c>
    </row>
    <row r="111" spans="1:10">
      <c r="A111" s="101"/>
      <c r="B111" s="15">
        <f>B110+7</f>
        <v>43485</v>
      </c>
      <c r="C111" s="20">
        <f>D110+G110-H110</f>
        <v>12705.779806019225</v>
      </c>
      <c r="D111" s="17">
        <f>C111+(C111*0.03)</f>
        <v>13086.953200199801</v>
      </c>
      <c r="E111" s="17">
        <f>C111/2500</f>
        <v>5.0823119224076905</v>
      </c>
      <c r="F111" s="28">
        <f>(D111-C111)/E111</f>
        <v>74.999999999999844</v>
      </c>
      <c r="G111" s="26"/>
      <c r="H111" s="33"/>
      <c r="I111" s="19">
        <f>E111*50/C111</f>
        <v>0.02</v>
      </c>
      <c r="J111" s="87">
        <f>(D111-$C4)/$C4</f>
        <v>12.086953200199801</v>
      </c>
    </row>
    <row r="112" spans="1:10" ht="13" thickBot="1">
      <c r="A112" s="102"/>
      <c r="B112" s="15">
        <f>B111+7</f>
        <v>43492</v>
      </c>
      <c r="C112" s="20">
        <f>D111+G111-H111</f>
        <v>13086.953200199801</v>
      </c>
      <c r="D112" s="17">
        <f>C112+(C112*0.03)</f>
        <v>13479.561796205795</v>
      </c>
      <c r="E112" s="17">
        <f>C112/2500</f>
        <v>5.2347812800799209</v>
      </c>
      <c r="F112" s="28">
        <f>(D112-C112)/E112</f>
        <v>74.999999999999915</v>
      </c>
      <c r="G112" s="26"/>
      <c r="H112" s="33"/>
      <c r="I112" s="19">
        <f>E112*50/C112</f>
        <v>0.02</v>
      </c>
      <c r="J112" s="87">
        <f>(D112-$C4)/$C4</f>
        <v>12.479561796205795</v>
      </c>
    </row>
    <row r="113" spans="1:10" ht="13" thickBot="1">
      <c r="A113" s="78"/>
      <c r="B113" s="13"/>
      <c r="C113" s="22"/>
      <c r="D113" s="23"/>
      <c r="E113" s="23"/>
      <c r="F113" s="27"/>
      <c r="G113" s="30"/>
      <c r="H113" s="10"/>
      <c r="I113" s="24"/>
      <c r="J113" s="88"/>
    </row>
    <row r="114" spans="1:10">
      <c r="A114" s="100">
        <v>23</v>
      </c>
      <c r="B114" s="15">
        <f>B112+7</f>
        <v>43499</v>
      </c>
      <c r="C114" s="20">
        <f>D112+G112-H112</f>
        <v>13479.561796205795</v>
      </c>
      <c r="D114" s="17">
        <f>C114+(C114*0.03)</f>
        <v>13883.948650091968</v>
      </c>
      <c r="E114" s="17">
        <f>C114/2500</f>
        <v>5.3918247184823178</v>
      </c>
      <c r="F114" s="28">
        <f>(D114-C114)/E114</f>
        <v>74.999999999999915</v>
      </c>
      <c r="G114" s="26"/>
      <c r="H114" s="33"/>
      <c r="I114" s="19">
        <f>E114*50/C114</f>
        <v>0.02</v>
      </c>
      <c r="J114" s="87">
        <f>(D114-$C4)/$C4</f>
        <v>12.883948650091968</v>
      </c>
    </row>
    <row r="115" spans="1:10">
      <c r="A115" s="101"/>
      <c r="B115" s="15">
        <f>B114+7</f>
        <v>43506</v>
      </c>
      <c r="C115" s="20">
        <f>D114+G114-H114</f>
        <v>13883.948650091968</v>
      </c>
      <c r="D115" s="17">
        <f>C115+(C115*0.03)</f>
        <v>14300.467109594727</v>
      </c>
      <c r="E115" s="17">
        <f>C115/2500</f>
        <v>5.5535794600367874</v>
      </c>
      <c r="F115" s="28">
        <f>(D115-C115)/E115</f>
        <v>74.999999999999915</v>
      </c>
      <c r="G115" s="26"/>
      <c r="H115" s="33"/>
      <c r="I115" s="19">
        <f>E115*50/C115</f>
        <v>0.02</v>
      </c>
      <c r="J115" s="87">
        <f>(D115-$C4)/$C4</f>
        <v>13.300467109594727</v>
      </c>
    </row>
    <row r="116" spans="1:10">
      <c r="A116" s="101"/>
      <c r="B116" s="15">
        <f>B115+7</f>
        <v>43513</v>
      </c>
      <c r="C116" s="20">
        <f>D115+G115-H115</f>
        <v>14300.467109594727</v>
      </c>
      <c r="D116" s="17">
        <f>C116+(C116*0.03)</f>
        <v>14729.481122882569</v>
      </c>
      <c r="E116" s="17">
        <f>C116/2500</f>
        <v>5.7201868438378911</v>
      </c>
      <c r="F116" s="28">
        <f>(D116-C116)/E116</f>
        <v>75.000000000000085</v>
      </c>
      <c r="G116" s="26"/>
      <c r="H116" s="33"/>
      <c r="I116" s="19">
        <f>E116*50/C116</f>
        <v>2.0000000000000004E-2</v>
      </c>
      <c r="J116" s="87">
        <f>(D116-$C4)/$C4</f>
        <v>13.72948112288257</v>
      </c>
    </row>
    <row r="117" spans="1:10" ht="13" thickBot="1">
      <c r="A117" s="102"/>
      <c r="B117" s="15">
        <f>B116+7</f>
        <v>43520</v>
      </c>
      <c r="C117" s="20">
        <f>D116+G116-H116</f>
        <v>14729.481122882569</v>
      </c>
      <c r="D117" s="17">
        <f>C117+(C117*0.03)</f>
        <v>15171.365556569046</v>
      </c>
      <c r="E117" s="17">
        <f>C117/2500</f>
        <v>5.8917924491530274</v>
      </c>
      <c r="F117" s="28">
        <f>(D117-C117)/E117</f>
        <v>74.999999999999957</v>
      </c>
      <c r="G117" s="26"/>
      <c r="H117" s="33"/>
      <c r="I117" s="19">
        <f>E117*50/C117</f>
        <v>0.02</v>
      </c>
      <c r="J117" s="87">
        <f>(D117-$C4)/$C4</f>
        <v>14.171365556569047</v>
      </c>
    </row>
    <row r="118" spans="1:10" ht="13" thickBot="1">
      <c r="A118" s="78"/>
      <c r="B118" s="13"/>
      <c r="C118" s="22"/>
      <c r="D118" s="23"/>
      <c r="E118" s="23"/>
      <c r="F118" s="27"/>
      <c r="G118" s="30"/>
      <c r="H118" s="10"/>
      <c r="I118" s="24"/>
      <c r="J118" s="88"/>
    </row>
    <row r="119" spans="1:10">
      <c r="A119" s="100">
        <v>24</v>
      </c>
      <c r="B119" s="15">
        <f>B117+7</f>
        <v>43527</v>
      </c>
      <c r="C119" s="20">
        <f>D117+G117-H117</f>
        <v>15171.365556569046</v>
      </c>
      <c r="D119" s="17">
        <f>C119+(C119*0.03)</f>
        <v>15626.506523266118</v>
      </c>
      <c r="E119" s="17">
        <f>C119/2500</f>
        <v>6.0685462226276181</v>
      </c>
      <c r="F119" s="28">
        <f>(D119-C119)/E119</f>
        <v>75.000000000000128</v>
      </c>
      <c r="G119" s="26"/>
      <c r="H119" s="33"/>
      <c r="I119" s="19">
        <f>E119*50/C119</f>
        <v>0.02</v>
      </c>
      <c r="J119" s="87">
        <f>(D119-$C4)/$C4</f>
        <v>14.626506523266118</v>
      </c>
    </row>
    <row r="120" spans="1:10">
      <c r="A120" s="101"/>
      <c r="B120" s="15">
        <f>B119+7</f>
        <v>43534</v>
      </c>
      <c r="C120" s="20">
        <f>D119+G119-H119</f>
        <v>15626.506523266118</v>
      </c>
      <c r="D120" s="17">
        <f>C120+(C120*0.03)</f>
        <v>16095.301718964101</v>
      </c>
      <c r="E120" s="17">
        <f>C120/2500</f>
        <v>6.2506026093064468</v>
      </c>
      <c r="F120" s="28">
        <f>(D120-C120)/E120</f>
        <v>74.999999999999957</v>
      </c>
      <c r="G120" s="26"/>
      <c r="H120" s="33"/>
      <c r="I120" s="19">
        <f>E120*50/C120</f>
        <v>1.9999999999999997E-2</v>
      </c>
      <c r="J120" s="87">
        <f>(D120-$C4)/$C4</f>
        <v>15.095301718964102</v>
      </c>
    </row>
    <row r="121" spans="1:10">
      <c r="A121" s="101"/>
      <c r="B121" s="15">
        <f>B120+7</f>
        <v>43541</v>
      </c>
      <c r="C121" s="20">
        <f>D120+G120-H120</f>
        <v>16095.301718964101</v>
      </c>
      <c r="D121" s="17">
        <f>C121+(C121*0.03)</f>
        <v>16578.160770533024</v>
      </c>
      <c r="E121" s="17">
        <f>C121/2500</f>
        <v>6.4381206875856405</v>
      </c>
      <c r="F121" s="28">
        <f>(D121-C121)/E121</f>
        <v>74.999999999999986</v>
      </c>
      <c r="G121" s="26"/>
      <c r="H121" s="33"/>
      <c r="I121" s="19">
        <f>E121*50/C121</f>
        <v>1.9999999999999997E-2</v>
      </c>
      <c r="J121" s="87">
        <f>(D121-$C4)/$C4</f>
        <v>15.578160770533025</v>
      </c>
    </row>
    <row r="122" spans="1:10" ht="13" thickBot="1">
      <c r="A122" s="102"/>
      <c r="B122" s="15">
        <f>B121+7</f>
        <v>43548</v>
      </c>
      <c r="C122" s="20">
        <f>D121+G121-H121</f>
        <v>16578.160770533024</v>
      </c>
      <c r="D122" s="17">
        <f>C122+(C122*0.03)</f>
        <v>17075.505593649013</v>
      </c>
      <c r="E122" s="17">
        <f>C122/2500</f>
        <v>6.6312643082132094</v>
      </c>
      <c r="F122" s="28">
        <f>(D122-C122)/E122</f>
        <v>74.999999999999758</v>
      </c>
      <c r="G122" s="26"/>
      <c r="H122" s="33"/>
      <c r="I122" s="19">
        <f>E122*50/C122</f>
        <v>1.9999999999999997E-2</v>
      </c>
      <c r="J122" s="87">
        <f>(D122-$C4)/$C4</f>
        <v>16.075505593649012</v>
      </c>
    </row>
    <row r="123" spans="1:10" ht="13" thickBot="1">
      <c r="A123" s="78"/>
      <c r="B123" s="13"/>
      <c r="C123" s="22"/>
      <c r="D123" s="23"/>
      <c r="E123" s="23"/>
      <c r="F123" s="27"/>
      <c r="G123" s="30"/>
      <c r="H123" s="10"/>
      <c r="I123" s="24"/>
      <c r="J123" s="88"/>
    </row>
    <row r="124" spans="1:10">
      <c r="A124" s="100">
        <v>25</v>
      </c>
      <c r="B124" s="15">
        <f>B122+7</f>
        <v>43555</v>
      </c>
      <c r="C124" s="20">
        <f>D122+G122-H122</f>
        <v>17075.505593649013</v>
      </c>
      <c r="D124" s="17">
        <f>C124+(C124*0.03)</f>
        <v>17587.770761458483</v>
      </c>
      <c r="E124" s="17">
        <f>C124/2500</f>
        <v>6.8302022374596056</v>
      </c>
      <c r="F124" s="28">
        <f>(D124-C124)/E124</f>
        <v>74.999999999999915</v>
      </c>
      <c r="G124" s="26"/>
      <c r="H124" s="33"/>
      <c r="I124" s="19">
        <f>E124*50/C124</f>
        <v>0.02</v>
      </c>
      <c r="J124" s="87">
        <f>(D124-$C4)/$C4</f>
        <v>16.587770761458483</v>
      </c>
    </row>
    <row r="125" spans="1:10">
      <c r="A125" s="101"/>
      <c r="B125" s="15">
        <f>B124+7</f>
        <v>43562</v>
      </c>
      <c r="C125" s="20">
        <f>D124+G124-H124</f>
        <v>17587.770761458483</v>
      </c>
      <c r="D125" s="17">
        <f>C125+(C125*0.03)</f>
        <v>18115.403884302239</v>
      </c>
      <c r="E125" s="17">
        <f>C125/2500</f>
        <v>7.0351083045833933</v>
      </c>
      <c r="F125" s="28">
        <f>(D125-C125)/E125</f>
        <v>75.000000000000171</v>
      </c>
      <c r="G125" s="26"/>
      <c r="H125" s="33"/>
      <c r="I125" s="19">
        <f>E125*50/C125</f>
        <v>0.02</v>
      </c>
      <c r="J125" s="87">
        <f>(D125-$C4)/$C4</f>
        <v>17.115403884302239</v>
      </c>
    </row>
    <row r="126" spans="1:10">
      <c r="A126" s="101"/>
      <c r="B126" s="15">
        <f>B125+7</f>
        <v>43569</v>
      </c>
      <c r="C126" s="20">
        <f>D125+G125-H125</f>
        <v>18115.403884302239</v>
      </c>
      <c r="D126" s="17">
        <f>C126+(C126*0.03)</f>
        <v>18658.866000831305</v>
      </c>
      <c r="E126" s="17">
        <f>C126/2500</f>
        <v>7.2461615537208957</v>
      </c>
      <c r="F126" s="28">
        <f>(D126-C126)/E126</f>
        <v>74.999999999999901</v>
      </c>
      <c r="G126" s="26"/>
      <c r="H126" s="33"/>
      <c r="I126" s="19">
        <f>E126*50/C126</f>
        <v>0.02</v>
      </c>
      <c r="J126" s="87">
        <f>(D126-$C4)/$C4</f>
        <v>17.658866000831306</v>
      </c>
    </row>
    <row r="127" spans="1:10" ht="13" thickBot="1">
      <c r="A127" s="102"/>
      <c r="B127" s="15">
        <f>B126+7</f>
        <v>43576</v>
      </c>
      <c r="C127" s="20">
        <f>D126+G126-H126</f>
        <v>18658.866000831305</v>
      </c>
      <c r="D127" s="17">
        <f>C127+(C127*0.03)</f>
        <v>19218.631980856244</v>
      </c>
      <c r="E127" s="17">
        <f>C127/2500</f>
        <v>7.4635464003325218</v>
      </c>
      <c r="F127" s="28">
        <f>(D127-C127)/E127</f>
        <v>74.999999999999915</v>
      </c>
      <c r="G127" s="26"/>
      <c r="H127" s="33"/>
      <c r="I127" s="19">
        <f>E127*50/C127</f>
        <v>1.9999999999999997E-2</v>
      </c>
      <c r="J127" s="87">
        <f>(D127-$C4)/$C4</f>
        <v>18.218631980856244</v>
      </c>
    </row>
    <row r="128" spans="1:10" ht="13" thickBot="1">
      <c r="A128" s="78"/>
      <c r="B128" s="13"/>
      <c r="C128" s="22"/>
      <c r="D128" s="23"/>
      <c r="E128" s="23"/>
      <c r="F128" s="27"/>
      <c r="G128" s="30"/>
      <c r="H128" s="10"/>
      <c r="I128" s="24"/>
      <c r="J128" s="88"/>
    </row>
    <row r="129" spans="1:10">
      <c r="A129" s="100">
        <v>26</v>
      </c>
      <c r="B129" s="15">
        <f>B127+7</f>
        <v>43583</v>
      </c>
      <c r="C129" s="20">
        <f>D127+G127-H127</f>
        <v>19218.631980856244</v>
      </c>
      <c r="D129" s="17">
        <f>C129+(C129*0.03)</f>
        <v>19795.190940281933</v>
      </c>
      <c r="E129" s="17">
        <f>C129/2500</f>
        <v>7.6874527923424978</v>
      </c>
      <c r="F129" s="28">
        <f>(D129-C129)/E129</f>
        <v>75.000000000000213</v>
      </c>
      <c r="G129" s="26"/>
      <c r="H129" s="33"/>
      <c r="I129" s="19">
        <f>E129*50/C129</f>
        <v>0.02</v>
      </c>
      <c r="J129" s="87">
        <f>(D129-$C4)/$C4</f>
        <v>18.795190940281934</v>
      </c>
    </row>
    <row r="130" spans="1:10">
      <c r="A130" s="101"/>
      <c r="B130" s="15">
        <f>B129+7</f>
        <v>43590</v>
      </c>
      <c r="C130" s="20">
        <f>D129+G129-H129</f>
        <v>19795.190940281933</v>
      </c>
      <c r="D130" s="17">
        <f>C130+(C130*0.03)</f>
        <v>20389.046668490391</v>
      </c>
      <c r="E130" s="17">
        <f>C130/2500</f>
        <v>7.918076376112773</v>
      </c>
      <c r="F130" s="28">
        <f>(D130-C130)/E130</f>
        <v>75.000000000000057</v>
      </c>
      <c r="G130" s="26"/>
      <c r="H130" s="33"/>
      <c r="I130" s="19">
        <f>E130*50/C130</f>
        <v>0.02</v>
      </c>
      <c r="J130" s="87">
        <f>(D130-$C4)/$C4</f>
        <v>19.389046668490391</v>
      </c>
    </row>
    <row r="131" spans="1:10">
      <c r="A131" s="101"/>
      <c r="B131" s="15">
        <f>B130+7</f>
        <v>43597</v>
      </c>
      <c r="C131" s="20">
        <f>D130+G130-H130</f>
        <v>20389.046668490391</v>
      </c>
      <c r="D131" s="17">
        <f>C131+(C131*0.03)</f>
        <v>21000.718068545102</v>
      </c>
      <c r="E131" s="17">
        <f>C131/2500</f>
        <v>8.1556186673961566</v>
      </c>
      <c r="F131" s="28">
        <f>(D131-C131)/E131</f>
        <v>74.999999999999886</v>
      </c>
      <c r="G131" s="26"/>
      <c r="H131" s="33"/>
      <c r="I131" s="19">
        <f>E131*50/C131</f>
        <v>0.02</v>
      </c>
      <c r="J131" s="87">
        <f>(D131-$C4)/$C4</f>
        <v>20.000718068545101</v>
      </c>
    </row>
    <row r="132" spans="1:10" ht="13" thickBot="1">
      <c r="A132" s="102"/>
      <c r="B132" s="15">
        <f>B131+7</f>
        <v>43604</v>
      </c>
      <c r="C132" s="20">
        <f>D131+G131-H131</f>
        <v>21000.718068545102</v>
      </c>
      <c r="D132" s="17">
        <f>C132+(C132*0.03)</f>
        <v>21630.739610601457</v>
      </c>
      <c r="E132" s="17">
        <f>C132/2500</f>
        <v>8.4002872274180405</v>
      </c>
      <c r="F132" s="28">
        <f>(D132-C132)/E132</f>
        <v>75.000000000000171</v>
      </c>
      <c r="G132" s="26"/>
      <c r="H132" s="33"/>
      <c r="I132" s="19">
        <f>E132*50/C132</f>
        <v>1.9999999999999997E-2</v>
      </c>
      <c r="J132" s="87">
        <f>(D132-$C4)/$C4</f>
        <v>20.630739610601456</v>
      </c>
    </row>
    <row r="133" spans="1:10" ht="13" thickBot="1">
      <c r="A133" s="78"/>
      <c r="B133" s="13"/>
      <c r="C133" s="22"/>
      <c r="D133" s="23"/>
      <c r="E133" s="23"/>
      <c r="F133" s="27"/>
      <c r="G133" s="30"/>
      <c r="H133" s="10"/>
      <c r="I133" s="24"/>
      <c r="J133" s="88"/>
    </row>
    <row r="134" spans="1:10">
      <c r="A134" s="100">
        <v>27</v>
      </c>
      <c r="B134" s="15">
        <f>B132+7</f>
        <v>43611</v>
      </c>
      <c r="C134" s="20">
        <f>D132+G132-H132</f>
        <v>21630.739610601457</v>
      </c>
      <c r="D134" s="17">
        <f>C134+(C134*0.03)</f>
        <v>22279.6617989195</v>
      </c>
      <c r="E134" s="17">
        <f>C134/2500</f>
        <v>8.652295844240582</v>
      </c>
      <c r="F134" s="28">
        <f>(D134-C134)/E134</f>
        <v>74.999999999999986</v>
      </c>
      <c r="G134" s="26"/>
      <c r="H134" s="33"/>
      <c r="I134" s="19">
        <f>E134*50/C134</f>
        <v>1.9999999999999997E-2</v>
      </c>
      <c r="J134" s="87">
        <f>(D134-$C4)/$C4</f>
        <v>21.279661798919498</v>
      </c>
    </row>
    <row r="135" spans="1:10">
      <c r="A135" s="101"/>
      <c r="B135" s="15">
        <f>B134+7</f>
        <v>43618</v>
      </c>
      <c r="C135" s="20">
        <f>D134+G134-H134</f>
        <v>22279.6617989195</v>
      </c>
      <c r="D135" s="17">
        <f>C135+(C135*0.03)</f>
        <v>22948.051652887087</v>
      </c>
      <c r="E135" s="17">
        <f>C135/2500</f>
        <v>8.9118647195678005</v>
      </c>
      <c r="F135" s="28">
        <f>(D135-C135)/E135</f>
        <v>75.000000000000171</v>
      </c>
      <c r="G135" s="26"/>
      <c r="H135" s="33"/>
      <c r="I135" s="19">
        <f>E135*50/C135</f>
        <v>0.02</v>
      </c>
      <c r="J135" s="87">
        <f>(D135-$C4)/$C4</f>
        <v>21.948051652887088</v>
      </c>
    </row>
    <row r="136" spans="1:10">
      <c r="A136" s="101"/>
      <c r="B136" s="15">
        <f>B135+7</f>
        <v>43625</v>
      </c>
      <c r="C136" s="20">
        <f>D135+G135-H135</f>
        <v>22948.051652887087</v>
      </c>
      <c r="D136" s="17">
        <f>C136+(C136*0.03)</f>
        <v>23636.493202473699</v>
      </c>
      <c r="E136" s="17">
        <f>C136/2500</f>
        <v>9.1792206611548348</v>
      </c>
      <c r="F136" s="28">
        <f>(D136-C136)/E136</f>
        <v>74.999999999999972</v>
      </c>
      <c r="G136" s="26"/>
      <c r="H136" s="33"/>
      <c r="I136" s="19">
        <f>E136*50/C136</f>
        <v>0.02</v>
      </c>
      <c r="J136" s="87">
        <f>(D136-$C4)/$C4</f>
        <v>22.636493202473698</v>
      </c>
    </row>
    <row r="137" spans="1:10">
      <c r="A137" s="101"/>
      <c r="B137" s="15">
        <f>B136+7</f>
        <v>43632</v>
      </c>
      <c r="C137" s="20">
        <f>D136+G136-H136</f>
        <v>23636.493202473699</v>
      </c>
      <c r="D137" s="17">
        <f>C137+(C137*0.03)</f>
        <v>24345.587998547911</v>
      </c>
      <c r="E137" s="17">
        <f>C137/2500</f>
        <v>9.4545972809894803</v>
      </c>
      <c r="F137" s="28">
        <f>(D137-C137)/E137</f>
        <v>75.000000000000142</v>
      </c>
      <c r="G137" s="26"/>
      <c r="H137" s="33"/>
      <c r="I137" s="19">
        <f>E137*50/C137</f>
        <v>0.02</v>
      </c>
      <c r="J137" s="87">
        <f>(D137-$C4)/$C4</f>
        <v>23.345587998547913</v>
      </c>
    </row>
    <row r="138" spans="1:10" ht="14.25" customHeight="1" thickBot="1">
      <c r="A138" s="83"/>
      <c r="B138" s="15">
        <f>B137+7</f>
        <v>43639</v>
      </c>
      <c r="C138" s="20">
        <f>D137+G137-H137</f>
        <v>24345.587998547911</v>
      </c>
      <c r="D138" s="17">
        <f>C138+(C138*0.03)</f>
        <v>25075.955638504347</v>
      </c>
      <c r="E138" s="17">
        <f>C138/2500</f>
        <v>9.7382351994191652</v>
      </c>
      <c r="F138" s="28">
        <f>(D138-C138)/E138</f>
        <v>74.999999999999815</v>
      </c>
      <c r="G138" s="26"/>
      <c r="H138" s="33"/>
      <c r="I138" s="19">
        <f>E138*50/C138</f>
        <v>0.02</v>
      </c>
      <c r="J138" s="87">
        <f>(D138-$C4)/$C4</f>
        <v>24.075955638504347</v>
      </c>
    </row>
    <row r="139" spans="1:10" ht="13" thickBot="1">
      <c r="A139" s="78"/>
      <c r="B139" s="13"/>
      <c r="C139" s="22"/>
      <c r="D139" s="23"/>
      <c r="E139" s="23"/>
      <c r="F139" s="27"/>
      <c r="G139" s="30"/>
      <c r="H139" s="10"/>
      <c r="I139" s="24"/>
      <c r="J139" s="88"/>
    </row>
  </sheetData>
  <mergeCells count="28">
    <mergeCell ref="A74:A77"/>
    <mergeCell ref="A79:A82"/>
    <mergeCell ref="A24:A27"/>
    <mergeCell ref="A4:A7"/>
    <mergeCell ref="A9:A12"/>
    <mergeCell ref="A14:A17"/>
    <mergeCell ref="A19:A22"/>
    <mergeCell ref="A49:A52"/>
    <mergeCell ref="A54:A57"/>
    <mergeCell ref="A59:A62"/>
    <mergeCell ref="A64:A67"/>
    <mergeCell ref="A69:A72"/>
    <mergeCell ref="A1:J1"/>
    <mergeCell ref="A119:A122"/>
    <mergeCell ref="A124:A127"/>
    <mergeCell ref="A129:A132"/>
    <mergeCell ref="A134:A137"/>
    <mergeCell ref="A89:A92"/>
    <mergeCell ref="A94:A97"/>
    <mergeCell ref="A99:A102"/>
    <mergeCell ref="A104:A107"/>
    <mergeCell ref="A109:A112"/>
    <mergeCell ref="A114:A117"/>
    <mergeCell ref="A84:A87"/>
    <mergeCell ref="A29:A32"/>
    <mergeCell ref="A34:A37"/>
    <mergeCell ref="A39:A42"/>
    <mergeCell ref="A44:A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SharonN_Perfomance</vt:lpstr>
      <vt:lpstr>RichS_Perfomance</vt:lpstr>
      <vt:lpstr>BrianM_Perfomance</vt:lpstr>
      <vt:lpstr>Harm_Perfomance</vt:lpstr>
      <vt:lpstr>Rud_Perfomance</vt:lpstr>
      <vt:lpstr>Dam_Perfomance</vt:lpstr>
      <vt:lpstr>Taf_Perfomance</vt:lpstr>
      <vt:lpstr>Account_Perfomance</vt:lpstr>
      <vt:lpstr>Projections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tari</dc:creator>
  <cp:lastModifiedBy>Tafadzwa02</cp:lastModifiedBy>
  <dcterms:created xsi:type="dcterms:W3CDTF">2010-11-17T19:48:04Z</dcterms:created>
  <dcterms:modified xsi:type="dcterms:W3CDTF">2017-11-18T00:41:12Z</dcterms:modified>
</cp:coreProperties>
</file>