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7740" tabRatio="954" activeTab="3"/>
  </bookViews>
  <sheets>
    <sheet name="Projections" sheetId="28" r:id="rId1"/>
    <sheet name="Bettingtrades_Mine" sheetId="30" r:id="rId2"/>
    <sheet name="Bettingtrades_Full" sheetId="33" r:id="rId3"/>
    <sheet name="MartingdaleEA_Intervention_Mine" sheetId="36" r:id="rId4"/>
  </sheets>
  <calcPr calcId="125725"/>
</workbook>
</file>

<file path=xl/calcChain.xml><?xml version="1.0" encoding="utf-8"?>
<calcChain xmlns="http://schemas.openxmlformats.org/spreadsheetml/2006/main">
  <c r="F26" i="36"/>
  <c r="C26" i="33"/>
  <c r="B26"/>
  <c r="C209" i="36"/>
  <c r="C189"/>
  <c r="C169"/>
  <c r="C149"/>
  <c r="C129"/>
  <c r="C109"/>
  <c r="C89"/>
  <c r="C69"/>
  <c r="C49"/>
  <c r="C44"/>
  <c r="C39"/>
  <c r="C34"/>
  <c r="C26"/>
  <c r="C32"/>
  <c r="C31"/>
  <c r="C30"/>
  <c r="C27"/>
  <c r="C26" i="30"/>
  <c r="D26" i="33" l="1"/>
  <c r="D27"/>
  <c r="A5" i="3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C4"/>
  <c r="B5" s="1"/>
  <c r="C25" i="30"/>
  <c r="C24"/>
  <c r="C22"/>
  <c r="C21"/>
  <c r="G224" i="28"/>
  <c r="G214"/>
  <c r="G204"/>
  <c r="G194"/>
  <c r="G184"/>
  <c r="G179"/>
  <c r="G177"/>
  <c r="G176"/>
  <c r="G175"/>
  <c r="G174"/>
  <c r="A224"/>
  <c r="A225" s="1"/>
  <c r="A226" s="1"/>
  <c r="A227" s="1"/>
  <c r="A219"/>
  <c r="A220" s="1"/>
  <c r="A221" s="1"/>
  <c r="A222" s="1"/>
  <c r="A215"/>
  <c r="A216" s="1"/>
  <c r="A217" s="1"/>
  <c r="A214"/>
  <c r="A209"/>
  <c r="A210" s="1"/>
  <c r="A211" s="1"/>
  <c r="A212" s="1"/>
  <c r="A204"/>
  <c r="A205" s="1"/>
  <c r="A206" s="1"/>
  <c r="A207" s="1"/>
  <c r="A199"/>
  <c r="A200" s="1"/>
  <c r="A201" s="1"/>
  <c r="A202" s="1"/>
  <c r="A194"/>
  <c r="A195" s="1"/>
  <c r="A196" s="1"/>
  <c r="A197" s="1"/>
  <c r="A189"/>
  <c r="A190" s="1"/>
  <c r="A191" s="1"/>
  <c r="A192" s="1"/>
  <c r="A184"/>
  <c r="A185" s="1"/>
  <c r="A186" s="1"/>
  <c r="A187" s="1"/>
  <c r="A179"/>
  <c r="A180" s="1"/>
  <c r="A181" s="1"/>
  <c r="A182" s="1"/>
  <c r="B174"/>
  <c r="C174" s="1"/>
  <c r="A174"/>
  <c r="A175" s="1"/>
  <c r="A176" s="1"/>
  <c r="A177" s="1"/>
  <c r="G154"/>
  <c r="A164"/>
  <c r="A165" s="1"/>
  <c r="A166" s="1"/>
  <c r="A167" s="1"/>
  <c r="A169" s="1"/>
  <c r="A170" s="1"/>
  <c r="A171" s="1"/>
  <c r="A172" s="1"/>
  <c r="B154"/>
  <c r="A154"/>
  <c r="A155" s="1"/>
  <c r="A156" s="1"/>
  <c r="A157" s="1"/>
  <c r="A159" s="1"/>
  <c r="A160" s="1"/>
  <c r="A161" s="1"/>
  <c r="A162" s="1"/>
  <c r="C144"/>
  <c r="B145" s="1"/>
  <c r="B144"/>
  <c r="D144" s="1"/>
  <c r="A144"/>
  <c r="A145" s="1"/>
  <c r="A146" s="1"/>
  <c r="A147" s="1"/>
  <c r="A149" s="1"/>
  <c r="A150" s="1"/>
  <c r="A151" s="1"/>
  <c r="A152" s="1"/>
  <c r="C134"/>
  <c r="B135" s="1"/>
  <c r="B134"/>
  <c r="D134" s="1"/>
  <c r="A134"/>
  <c r="A135" s="1"/>
  <c r="A136" s="1"/>
  <c r="A137" s="1"/>
  <c r="A139" s="1"/>
  <c r="A140" s="1"/>
  <c r="A141" s="1"/>
  <c r="A142" s="1"/>
  <c r="B124"/>
  <c r="A124"/>
  <c r="A125" s="1"/>
  <c r="A126" s="1"/>
  <c r="A127" s="1"/>
  <c r="A129" s="1"/>
  <c r="A130" s="1"/>
  <c r="A131" s="1"/>
  <c r="A132" s="1"/>
  <c r="A105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B104"/>
  <c r="A104"/>
  <c r="A85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B84"/>
  <c r="A84"/>
  <c r="B64"/>
  <c r="A64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B44"/>
  <c r="A44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B34"/>
  <c r="A34"/>
  <c r="A35" s="1"/>
  <c r="A36" s="1"/>
  <c r="A37" s="1"/>
  <c r="A39" s="1"/>
  <c r="A40" s="1"/>
  <c r="A41" s="1"/>
  <c r="A42" s="1"/>
  <c r="C29"/>
  <c r="B30" s="1"/>
  <c r="B29"/>
  <c r="D29" s="1"/>
  <c r="A29"/>
  <c r="A30" s="1"/>
  <c r="A31" s="1"/>
  <c r="A32" s="1"/>
  <c r="D27"/>
  <c r="D26"/>
  <c r="D25"/>
  <c r="C27"/>
  <c r="C26"/>
  <c r="C25"/>
  <c r="C24"/>
  <c r="D24"/>
  <c r="C22"/>
  <c r="D22"/>
  <c r="C20" i="30"/>
  <c r="A27" i="36" l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A194" s="1"/>
  <c r="A195" s="1"/>
  <c r="A196" s="1"/>
  <c r="A197" s="1"/>
  <c r="A199" s="1"/>
  <c r="A200" s="1"/>
  <c r="A201" s="1"/>
  <c r="A202" s="1"/>
  <c r="A204" s="1"/>
  <c r="A205" s="1"/>
  <c r="A206" s="1"/>
  <c r="A207" s="1"/>
  <c r="A209" s="1"/>
  <c r="A210" s="1"/>
  <c r="A211" s="1"/>
  <c r="A212" s="1"/>
  <c r="A214" s="1"/>
  <c r="A215" s="1"/>
  <c r="A216" s="1"/>
  <c r="A217" s="1"/>
  <c r="A219" s="1"/>
  <c r="A220" s="1"/>
  <c r="A221" s="1"/>
  <c r="A222" s="1"/>
  <c r="A224" s="1"/>
  <c r="A225" s="1"/>
  <c r="A226" s="1"/>
  <c r="A227" s="1"/>
  <c r="C5"/>
  <c r="D174" i="28"/>
  <c r="E174" s="1"/>
  <c r="D154"/>
  <c r="H154" s="1"/>
  <c r="C154"/>
  <c r="D145"/>
  <c r="H145" s="1"/>
  <c r="C145"/>
  <c r="I144"/>
  <c r="H144"/>
  <c r="E144"/>
  <c r="I134"/>
  <c r="H134"/>
  <c r="D135"/>
  <c r="H135" s="1"/>
  <c r="I135"/>
  <c r="C135"/>
  <c r="E134"/>
  <c r="I124"/>
  <c r="D124"/>
  <c r="H124" s="1"/>
  <c r="C124"/>
  <c r="I104"/>
  <c r="D104"/>
  <c r="H104" s="1"/>
  <c r="C104"/>
  <c r="I84"/>
  <c r="D84"/>
  <c r="H84" s="1"/>
  <c r="C84"/>
  <c r="D64"/>
  <c r="H64" s="1"/>
  <c r="C64"/>
  <c r="I44"/>
  <c r="D44"/>
  <c r="H44" s="1"/>
  <c r="C44"/>
  <c r="I34"/>
  <c r="D34"/>
  <c r="H34" s="1"/>
  <c r="C34"/>
  <c r="H29"/>
  <c r="I29"/>
  <c r="C30"/>
  <c r="D30"/>
  <c r="H30" s="1"/>
  <c r="E29"/>
  <c r="C19" i="30"/>
  <c r="B6" i="36" l="1"/>
  <c r="B155" i="28"/>
  <c r="E154"/>
  <c r="I154"/>
  <c r="B146"/>
  <c r="E145"/>
  <c r="I145"/>
  <c r="B136"/>
  <c r="E135"/>
  <c r="B125"/>
  <c r="E124"/>
  <c r="B105"/>
  <c r="E104"/>
  <c r="B85"/>
  <c r="E84"/>
  <c r="B65"/>
  <c r="E64"/>
  <c r="I64"/>
  <c r="B45"/>
  <c r="E44"/>
  <c r="B35"/>
  <c r="E34"/>
  <c r="B31"/>
  <c r="E30"/>
  <c r="I30"/>
  <c r="C6" i="36" l="1"/>
  <c r="D155" i="28"/>
  <c r="H155" s="1"/>
  <c r="C155"/>
  <c r="C146"/>
  <c r="D146"/>
  <c r="H146" s="1"/>
  <c r="C136"/>
  <c r="D136"/>
  <c r="H136" s="1"/>
  <c r="D125"/>
  <c r="H125" s="1"/>
  <c r="C125"/>
  <c r="D105"/>
  <c r="H105" s="1"/>
  <c r="C105"/>
  <c r="D85"/>
  <c r="H85" s="1"/>
  <c r="C85"/>
  <c r="D65"/>
  <c r="H65" s="1"/>
  <c r="I65"/>
  <c r="C65"/>
  <c r="D45"/>
  <c r="H45" s="1"/>
  <c r="C45"/>
  <c r="D35"/>
  <c r="H35" s="1"/>
  <c r="C35"/>
  <c r="D31"/>
  <c r="H31" s="1"/>
  <c r="I31"/>
  <c r="C31"/>
  <c r="C17" i="30"/>
  <c r="C4" i="33"/>
  <c r="A5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A194" s="1"/>
  <c r="A195" s="1"/>
  <c r="A196" s="1"/>
  <c r="A197" s="1"/>
  <c r="A199" s="1"/>
  <c r="A200" s="1"/>
  <c r="A201" s="1"/>
  <c r="A202" s="1"/>
  <c r="A204" s="1"/>
  <c r="A205" s="1"/>
  <c r="A206" s="1"/>
  <c r="A207" s="1"/>
  <c r="A209" s="1"/>
  <c r="A210" s="1"/>
  <c r="A211" s="1"/>
  <c r="A212" s="1"/>
  <c r="A214" s="1"/>
  <c r="A215" s="1"/>
  <c r="A216" s="1"/>
  <c r="A217" s="1"/>
  <c r="A219" s="1"/>
  <c r="A220" s="1"/>
  <c r="A221" s="1"/>
  <c r="A222" s="1"/>
  <c r="A224" s="1"/>
  <c r="A225" s="1"/>
  <c r="A226" s="1"/>
  <c r="A227" s="1"/>
  <c r="D4"/>
  <c r="I4" s="1"/>
  <c r="B5"/>
  <c r="C5" s="1"/>
  <c r="A5" i="3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A194" s="1"/>
  <c r="A195" s="1"/>
  <c r="A196" s="1"/>
  <c r="A197" s="1"/>
  <c r="A199" s="1"/>
  <c r="A200" s="1"/>
  <c r="A201" s="1"/>
  <c r="A202" s="1"/>
  <c r="A204" s="1"/>
  <c r="A205" s="1"/>
  <c r="A206" s="1"/>
  <c r="A207" s="1"/>
  <c r="A209" s="1"/>
  <c r="A210" s="1"/>
  <c r="A211" s="1"/>
  <c r="A212" s="1"/>
  <c r="A214" s="1"/>
  <c r="A215" s="1"/>
  <c r="A216" s="1"/>
  <c r="A217" s="1"/>
  <c r="A219" s="1"/>
  <c r="A220" s="1"/>
  <c r="A221" s="1"/>
  <c r="A222" s="1"/>
  <c r="A224" s="1"/>
  <c r="A225" s="1"/>
  <c r="A226" s="1"/>
  <c r="A227" s="1"/>
  <c r="D4"/>
  <c r="I4" s="1"/>
  <c r="C4"/>
  <c r="B5" s="1"/>
  <c r="C4" i="28"/>
  <c r="B5" s="1"/>
  <c r="D5" s="1"/>
  <c r="A5"/>
  <c r="A6" s="1"/>
  <c r="A7" s="1"/>
  <c r="A9" s="1"/>
  <c r="A10" s="1"/>
  <c r="A11" s="1"/>
  <c r="A12" s="1"/>
  <c r="A14" s="1"/>
  <c r="A15" s="1"/>
  <c r="A16" s="1"/>
  <c r="A17" s="1"/>
  <c r="D4"/>
  <c r="E4"/>
  <c r="H4"/>
  <c r="I4"/>
  <c r="B7" i="36" l="1"/>
  <c r="B156" i="28"/>
  <c r="E155"/>
  <c r="I155"/>
  <c r="I146"/>
  <c r="B147"/>
  <c r="E146"/>
  <c r="B137"/>
  <c r="E136"/>
  <c r="I136"/>
  <c r="B126"/>
  <c r="E125"/>
  <c r="I125"/>
  <c r="B106"/>
  <c r="E105"/>
  <c r="I105"/>
  <c r="B86"/>
  <c r="E85"/>
  <c r="I85"/>
  <c r="B66"/>
  <c r="E65"/>
  <c r="B46"/>
  <c r="E45"/>
  <c r="I45"/>
  <c r="B36"/>
  <c r="E35"/>
  <c r="I35"/>
  <c r="B32"/>
  <c r="E31"/>
  <c r="D5" i="33"/>
  <c r="H5" s="1"/>
  <c r="H4"/>
  <c r="E4"/>
  <c r="D5" i="30"/>
  <c r="H5" s="1"/>
  <c r="C5"/>
  <c r="H4"/>
  <c r="E4"/>
  <c r="C5" i="28"/>
  <c r="B6" s="1"/>
  <c r="C6" s="1"/>
  <c r="A19"/>
  <c r="A20" s="1"/>
  <c r="A21" s="1"/>
  <c r="A22" s="1"/>
  <c r="A24" s="1"/>
  <c r="A25" s="1"/>
  <c r="A26" s="1"/>
  <c r="A27" s="1"/>
  <c r="I5"/>
  <c r="H5"/>
  <c r="C7" i="36" l="1"/>
  <c r="C156" i="28"/>
  <c r="D156"/>
  <c r="H156" s="1"/>
  <c r="D147"/>
  <c r="H147" s="1"/>
  <c r="C147"/>
  <c r="D137"/>
  <c r="H137" s="1"/>
  <c r="I137"/>
  <c r="C137"/>
  <c r="C126"/>
  <c r="D126"/>
  <c r="H126" s="1"/>
  <c r="C106"/>
  <c r="D106"/>
  <c r="H106" s="1"/>
  <c r="C86"/>
  <c r="D86"/>
  <c r="H86" s="1"/>
  <c r="C66"/>
  <c r="D66"/>
  <c r="H66" s="1"/>
  <c r="C46"/>
  <c r="D46"/>
  <c r="H46" s="1"/>
  <c r="C36"/>
  <c r="D36"/>
  <c r="H36" s="1"/>
  <c r="C32"/>
  <c r="E32" s="1"/>
  <c r="D32"/>
  <c r="H32" s="1"/>
  <c r="B6" i="33"/>
  <c r="C6" s="1"/>
  <c r="E5"/>
  <c r="I5"/>
  <c r="B6" i="30"/>
  <c r="E5"/>
  <c r="I5"/>
  <c r="D6" i="28"/>
  <c r="E6" s="1"/>
  <c r="E5"/>
  <c r="B7"/>
  <c r="I6"/>
  <c r="B9" i="36" l="1"/>
  <c r="I156" i="28"/>
  <c r="B157"/>
  <c r="E156"/>
  <c r="B149"/>
  <c r="E147"/>
  <c r="I147"/>
  <c r="B139"/>
  <c r="E137"/>
  <c r="B127"/>
  <c r="E126"/>
  <c r="I126"/>
  <c r="I106"/>
  <c r="B107"/>
  <c r="E106"/>
  <c r="B87"/>
  <c r="E86"/>
  <c r="I86"/>
  <c r="B67"/>
  <c r="E66"/>
  <c r="I66"/>
  <c r="I46"/>
  <c r="B47"/>
  <c r="E46"/>
  <c r="I36"/>
  <c r="B37"/>
  <c r="E36"/>
  <c r="I32"/>
  <c r="D6" i="33"/>
  <c r="H6" s="1"/>
  <c r="C6" i="30"/>
  <c r="D6"/>
  <c r="H6" s="1"/>
  <c r="H6" i="28"/>
  <c r="D7"/>
  <c r="C7"/>
  <c r="C9" i="36" l="1"/>
  <c r="D157" i="28"/>
  <c r="H157" s="1"/>
  <c r="C157"/>
  <c r="C149"/>
  <c r="D149"/>
  <c r="H149" s="1"/>
  <c r="C139"/>
  <c r="D139"/>
  <c r="H139" s="1"/>
  <c r="D127"/>
  <c r="H127" s="1"/>
  <c r="C127"/>
  <c r="D107"/>
  <c r="H107" s="1"/>
  <c r="I107"/>
  <c r="C107"/>
  <c r="D87"/>
  <c r="H87" s="1"/>
  <c r="I87"/>
  <c r="C87"/>
  <c r="D67"/>
  <c r="H67" s="1"/>
  <c r="I67"/>
  <c r="C67"/>
  <c r="D47"/>
  <c r="H47" s="1"/>
  <c r="C47"/>
  <c r="D37"/>
  <c r="H37" s="1"/>
  <c r="C37"/>
  <c r="I6" i="33"/>
  <c r="B7"/>
  <c r="C7" s="1"/>
  <c r="E6"/>
  <c r="B7" i="30"/>
  <c r="E6"/>
  <c r="I6"/>
  <c r="B9" i="28"/>
  <c r="E7"/>
  <c r="H7"/>
  <c r="B10" i="36" l="1"/>
  <c r="B159" i="28"/>
  <c r="E157"/>
  <c r="I157"/>
  <c r="B150"/>
  <c r="E149"/>
  <c r="I149"/>
  <c r="B140"/>
  <c r="E139"/>
  <c r="I139"/>
  <c r="B129"/>
  <c r="E127"/>
  <c r="I127"/>
  <c r="B109"/>
  <c r="E107"/>
  <c r="B89"/>
  <c r="E87"/>
  <c r="B69"/>
  <c r="E67"/>
  <c r="B49"/>
  <c r="E47"/>
  <c r="I47"/>
  <c r="B39"/>
  <c r="E37"/>
  <c r="I37"/>
  <c r="D7" i="33"/>
  <c r="H7" s="1"/>
  <c r="D7" i="30"/>
  <c r="H7" s="1"/>
  <c r="C7"/>
  <c r="C9" i="28"/>
  <c r="D9"/>
  <c r="H9" s="1"/>
  <c r="I7"/>
  <c r="C10" i="36" l="1"/>
  <c r="C159" i="28"/>
  <c r="D159"/>
  <c r="H159" s="1"/>
  <c r="D150"/>
  <c r="H150" s="1"/>
  <c r="I150"/>
  <c r="C150"/>
  <c r="D140"/>
  <c r="H140" s="1"/>
  <c r="I140"/>
  <c r="C140"/>
  <c r="C129"/>
  <c r="D129"/>
  <c r="H129" s="1"/>
  <c r="C109"/>
  <c r="D109"/>
  <c r="H109" s="1"/>
  <c r="C89"/>
  <c r="D89"/>
  <c r="H89" s="1"/>
  <c r="C69"/>
  <c r="D69"/>
  <c r="H69" s="1"/>
  <c r="C49"/>
  <c r="D49"/>
  <c r="H49" s="1"/>
  <c r="C39"/>
  <c r="D39"/>
  <c r="H39" s="1"/>
  <c r="B9" i="33"/>
  <c r="C9" s="1"/>
  <c r="E7"/>
  <c r="I7"/>
  <c r="B9" i="30"/>
  <c r="E7"/>
  <c r="I7"/>
  <c r="B10" i="28"/>
  <c r="E9"/>
  <c r="I9"/>
  <c r="B11" i="36" l="1"/>
  <c r="I159" i="28"/>
  <c r="B160"/>
  <c r="E159"/>
  <c r="B151"/>
  <c r="E150"/>
  <c r="B141"/>
  <c r="E140"/>
  <c r="I129"/>
  <c r="B130"/>
  <c r="E129"/>
  <c r="I109"/>
  <c r="B110"/>
  <c r="E109"/>
  <c r="I89"/>
  <c r="B90"/>
  <c r="E89"/>
  <c r="B70"/>
  <c r="E69"/>
  <c r="I69"/>
  <c r="I49"/>
  <c r="B50"/>
  <c r="E49"/>
  <c r="I39"/>
  <c r="B40"/>
  <c r="E39"/>
  <c r="D9" i="33"/>
  <c r="H9" s="1"/>
  <c r="C9" i="30"/>
  <c r="D9"/>
  <c r="H9" s="1"/>
  <c r="C10" i="28"/>
  <c r="D10"/>
  <c r="H10" s="1"/>
  <c r="C11" i="36" l="1"/>
  <c r="D160" i="28"/>
  <c r="H160" s="1"/>
  <c r="C160"/>
  <c r="C151"/>
  <c r="D151"/>
  <c r="H151" s="1"/>
  <c r="C141"/>
  <c r="D141"/>
  <c r="H141" s="1"/>
  <c r="D130"/>
  <c r="H130" s="1"/>
  <c r="C130"/>
  <c r="D110"/>
  <c r="H110" s="1"/>
  <c r="C110"/>
  <c r="D90"/>
  <c r="H90" s="1"/>
  <c r="C90"/>
  <c r="D70"/>
  <c r="H70" s="1"/>
  <c r="I70"/>
  <c r="C70"/>
  <c r="D50"/>
  <c r="H50" s="1"/>
  <c r="C50"/>
  <c r="D40"/>
  <c r="H40" s="1"/>
  <c r="C40"/>
  <c r="I9" i="33"/>
  <c r="B10"/>
  <c r="C10" s="1"/>
  <c r="E9"/>
  <c r="B10" i="30"/>
  <c r="E9"/>
  <c r="I9"/>
  <c r="E10" i="28"/>
  <c r="B11"/>
  <c r="I10"/>
  <c r="B12" i="36" l="1"/>
  <c r="B161" i="28"/>
  <c r="E160"/>
  <c r="I160"/>
  <c r="B152"/>
  <c r="E151"/>
  <c r="I151"/>
  <c r="B142"/>
  <c r="E141"/>
  <c r="I141"/>
  <c r="B131"/>
  <c r="E130"/>
  <c r="I130"/>
  <c r="B111"/>
  <c r="E110"/>
  <c r="I110"/>
  <c r="B91"/>
  <c r="E90"/>
  <c r="I90"/>
  <c r="B71"/>
  <c r="E70"/>
  <c r="B51"/>
  <c r="E50"/>
  <c r="I50"/>
  <c r="B41"/>
  <c r="E40"/>
  <c r="I40"/>
  <c r="D10" i="33"/>
  <c r="H10" s="1"/>
  <c r="D10" i="30"/>
  <c r="H10" s="1"/>
  <c r="C10"/>
  <c r="C11" i="28"/>
  <c r="D11"/>
  <c r="H11" s="1"/>
  <c r="C12" i="36" l="1"/>
  <c r="C161" i="28"/>
  <c r="D161"/>
  <c r="H161" s="1"/>
  <c r="D152"/>
  <c r="H152" s="1"/>
  <c r="I152"/>
  <c r="C152"/>
  <c r="E152" s="1"/>
  <c r="D142"/>
  <c r="H142" s="1"/>
  <c r="I142"/>
  <c r="C142"/>
  <c r="E142" s="1"/>
  <c r="C131"/>
  <c r="D131"/>
  <c r="H131" s="1"/>
  <c r="C111"/>
  <c r="D111"/>
  <c r="H111" s="1"/>
  <c r="C91"/>
  <c r="D91"/>
  <c r="H91" s="1"/>
  <c r="C71"/>
  <c r="D71"/>
  <c r="H71" s="1"/>
  <c r="C51"/>
  <c r="D51"/>
  <c r="H51" s="1"/>
  <c r="C41"/>
  <c r="D41"/>
  <c r="H41" s="1"/>
  <c r="B11" i="33"/>
  <c r="C11" s="1"/>
  <c r="E10"/>
  <c r="I10"/>
  <c r="B11" i="30"/>
  <c r="E10"/>
  <c r="I10"/>
  <c r="B12" i="28"/>
  <c r="E11"/>
  <c r="I11"/>
  <c r="B14" i="36" l="1"/>
  <c r="I161" i="28"/>
  <c r="B162"/>
  <c r="E161"/>
  <c r="I131"/>
  <c r="B132"/>
  <c r="E131"/>
  <c r="I111"/>
  <c r="B112"/>
  <c r="E111"/>
  <c r="I91"/>
  <c r="B92"/>
  <c r="E91"/>
  <c r="B72"/>
  <c r="E71"/>
  <c r="I71"/>
  <c r="I51"/>
  <c r="B52"/>
  <c r="E51"/>
  <c r="I41"/>
  <c r="B42"/>
  <c r="E41"/>
  <c r="D11" i="33"/>
  <c r="H11" s="1"/>
  <c r="C11" i="30"/>
  <c r="D11"/>
  <c r="H11" s="1"/>
  <c r="C12" i="28"/>
  <c r="D12"/>
  <c r="H12" s="1"/>
  <c r="C14" i="36" l="1"/>
  <c r="D162" i="28"/>
  <c r="H162" s="1"/>
  <c r="C162"/>
  <c r="D132"/>
  <c r="H132" s="1"/>
  <c r="C132"/>
  <c r="E132" s="1"/>
  <c r="D112"/>
  <c r="H112" s="1"/>
  <c r="C112"/>
  <c r="D92"/>
  <c r="H92" s="1"/>
  <c r="C92"/>
  <c r="D72"/>
  <c r="H72" s="1"/>
  <c r="I72"/>
  <c r="C72"/>
  <c r="D52"/>
  <c r="H52" s="1"/>
  <c r="C52"/>
  <c r="D42"/>
  <c r="H42" s="1"/>
  <c r="C42"/>
  <c r="E42" s="1"/>
  <c r="I11" i="33"/>
  <c r="B12"/>
  <c r="C12" s="1"/>
  <c r="E11"/>
  <c r="I11" i="30"/>
  <c r="B12"/>
  <c r="E11"/>
  <c r="E12" i="28"/>
  <c r="B14"/>
  <c r="I12"/>
  <c r="B15" i="36" l="1"/>
  <c r="E162" i="28"/>
  <c r="B164"/>
  <c r="I162"/>
  <c r="I132"/>
  <c r="B114"/>
  <c r="E112"/>
  <c r="I112"/>
  <c r="B94"/>
  <c r="E92"/>
  <c r="I92"/>
  <c r="B74"/>
  <c r="E72"/>
  <c r="B54"/>
  <c r="E52"/>
  <c r="I52"/>
  <c r="I42"/>
  <c r="D12" i="33"/>
  <c r="H12" s="1"/>
  <c r="D12" i="30"/>
  <c r="H12" s="1"/>
  <c r="C12"/>
  <c r="C14" i="28"/>
  <c r="B15" s="1"/>
  <c r="D14"/>
  <c r="C15" i="36" l="1"/>
  <c r="D164" i="28"/>
  <c r="H164" s="1"/>
  <c r="C164"/>
  <c r="C114"/>
  <c r="D114"/>
  <c r="H114" s="1"/>
  <c r="C94"/>
  <c r="D94"/>
  <c r="H94" s="1"/>
  <c r="C74"/>
  <c r="D74"/>
  <c r="H74" s="1"/>
  <c r="C54"/>
  <c r="D54"/>
  <c r="H54" s="1"/>
  <c r="B14" i="33"/>
  <c r="C14" s="1"/>
  <c r="E12"/>
  <c r="I12"/>
  <c r="B14" i="30"/>
  <c r="E12"/>
  <c r="I12"/>
  <c r="C15" i="28"/>
  <c r="D15"/>
  <c r="E14"/>
  <c r="B16" i="36" l="1"/>
  <c r="E164" i="28"/>
  <c r="B165"/>
  <c r="I164"/>
  <c r="I114"/>
  <c r="B115"/>
  <c r="E114"/>
  <c r="I94"/>
  <c r="B95"/>
  <c r="E94"/>
  <c r="B75"/>
  <c r="E74"/>
  <c r="I74"/>
  <c r="I54"/>
  <c r="B55"/>
  <c r="E54"/>
  <c r="D14" i="33"/>
  <c r="H14" s="1"/>
  <c r="C14" i="30"/>
  <c r="D14"/>
  <c r="H14" s="1"/>
  <c r="B16" i="28"/>
  <c r="E15"/>
  <c r="C16" i="36" l="1"/>
  <c r="C165" i="28"/>
  <c r="D165"/>
  <c r="H165" s="1"/>
  <c r="D115"/>
  <c r="H115" s="1"/>
  <c r="C115"/>
  <c r="D95"/>
  <c r="H95" s="1"/>
  <c r="C95"/>
  <c r="D75"/>
  <c r="H75" s="1"/>
  <c r="I75"/>
  <c r="C75"/>
  <c r="D55"/>
  <c r="H55" s="1"/>
  <c r="C55"/>
  <c r="I14" i="33"/>
  <c r="B15"/>
  <c r="C15" s="1"/>
  <c r="E14"/>
  <c r="I14" i="30"/>
  <c r="B15"/>
  <c r="E14"/>
  <c r="D16" i="28"/>
  <c r="C16"/>
  <c r="B17" i="36" l="1"/>
  <c r="I165" i="28"/>
  <c r="E165"/>
  <c r="B166"/>
  <c r="B116"/>
  <c r="E115"/>
  <c r="I115"/>
  <c r="B96"/>
  <c r="E95"/>
  <c r="I95"/>
  <c r="B76"/>
  <c r="E75"/>
  <c r="B56"/>
  <c r="E55"/>
  <c r="I55"/>
  <c r="D15" i="33"/>
  <c r="H15" s="1"/>
  <c r="D15" i="30"/>
  <c r="H15" s="1"/>
  <c r="C15"/>
  <c r="B17" i="28"/>
  <c r="E16"/>
  <c r="H14"/>
  <c r="C17" i="36" l="1"/>
  <c r="D166" i="28"/>
  <c r="H166" s="1"/>
  <c r="C166"/>
  <c r="I166"/>
  <c r="C116"/>
  <c r="D116"/>
  <c r="H116" s="1"/>
  <c r="C96"/>
  <c r="D96"/>
  <c r="H96" s="1"/>
  <c r="C76"/>
  <c r="D76"/>
  <c r="H76" s="1"/>
  <c r="C56"/>
  <c r="D56"/>
  <c r="H56" s="1"/>
  <c r="B16" i="33"/>
  <c r="C16" s="1"/>
  <c r="E15"/>
  <c r="I15"/>
  <c r="B16" i="30"/>
  <c r="E15"/>
  <c r="I15"/>
  <c r="D17" i="28"/>
  <c r="C17"/>
  <c r="I14"/>
  <c r="B19" i="36" l="1"/>
  <c r="B167" i="28"/>
  <c r="E166"/>
  <c r="I116"/>
  <c r="B117"/>
  <c r="E116"/>
  <c r="I96"/>
  <c r="B97"/>
  <c r="E96"/>
  <c r="B77"/>
  <c r="E76"/>
  <c r="I76"/>
  <c r="B57"/>
  <c r="E56"/>
  <c r="I56"/>
  <c r="D16" i="33"/>
  <c r="H16" s="1"/>
  <c r="C16" i="30"/>
  <c r="D16"/>
  <c r="H16" s="1"/>
  <c r="E17" i="28"/>
  <c r="H15"/>
  <c r="I15"/>
  <c r="C19" i="36" l="1"/>
  <c r="C167" i="28"/>
  <c r="D167"/>
  <c r="H167" s="1"/>
  <c r="I167"/>
  <c r="D117"/>
  <c r="H117" s="1"/>
  <c r="C117"/>
  <c r="D97"/>
  <c r="H97" s="1"/>
  <c r="C97"/>
  <c r="D77"/>
  <c r="H77" s="1"/>
  <c r="I77"/>
  <c r="C77"/>
  <c r="D57"/>
  <c r="H57" s="1"/>
  <c r="C57"/>
  <c r="I16" i="33"/>
  <c r="B17"/>
  <c r="C17" s="1"/>
  <c r="E16"/>
  <c r="B17" i="30"/>
  <c r="E16"/>
  <c r="I16"/>
  <c r="B20" i="36" l="1"/>
  <c r="E167" i="28"/>
  <c r="B169"/>
  <c r="B119"/>
  <c r="E117"/>
  <c r="I117"/>
  <c r="B99"/>
  <c r="E97"/>
  <c r="I97"/>
  <c r="B79"/>
  <c r="E77"/>
  <c r="B59"/>
  <c r="E57"/>
  <c r="I57"/>
  <c r="D17" i="33"/>
  <c r="H17" s="1"/>
  <c r="D17" i="30"/>
  <c r="H17" s="1"/>
  <c r="E17"/>
  <c r="H16" i="28"/>
  <c r="C20" i="36" l="1"/>
  <c r="D169" i="28"/>
  <c r="H169" s="1"/>
  <c r="C169"/>
  <c r="I169"/>
  <c r="C119"/>
  <c r="D119"/>
  <c r="H119" s="1"/>
  <c r="C99"/>
  <c r="D99"/>
  <c r="H99" s="1"/>
  <c r="C79"/>
  <c r="D79"/>
  <c r="H79" s="1"/>
  <c r="C59"/>
  <c r="D59"/>
  <c r="H59" s="1"/>
  <c r="B19" i="33"/>
  <c r="C19" s="1"/>
  <c r="E17"/>
  <c r="I17"/>
  <c r="I17" i="30"/>
  <c r="B19"/>
  <c r="I16" i="28"/>
  <c r="B21" i="36" l="1"/>
  <c r="B170" i="28"/>
  <c r="E169"/>
  <c r="I119"/>
  <c r="B120"/>
  <c r="E119"/>
  <c r="I99"/>
  <c r="B100"/>
  <c r="E99"/>
  <c r="B80"/>
  <c r="E79"/>
  <c r="I79"/>
  <c r="I59"/>
  <c r="B60"/>
  <c r="E59"/>
  <c r="D19" i="33"/>
  <c r="H19" s="1"/>
  <c r="D19" i="30"/>
  <c r="H19"/>
  <c r="H17" i="28"/>
  <c r="C21" i="36" l="1"/>
  <c r="C170" i="28"/>
  <c r="D170"/>
  <c r="H170" s="1"/>
  <c r="D120"/>
  <c r="H120" s="1"/>
  <c r="C120"/>
  <c r="D100"/>
  <c r="H100" s="1"/>
  <c r="C100"/>
  <c r="D80"/>
  <c r="H80" s="1"/>
  <c r="I80"/>
  <c r="C80"/>
  <c r="D60"/>
  <c r="H60" s="1"/>
  <c r="C60"/>
  <c r="I19" i="33"/>
  <c r="B20"/>
  <c r="C20" s="1"/>
  <c r="E19"/>
  <c r="B20" i="30"/>
  <c r="E19"/>
  <c r="I19"/>
  <c r="I17" i="28"/>
  <c r="B19"/>
  <c r="B22" i="36" l="1"/>
  <c r="B171" i="28"/>
  <c r="E170"/>
  <c r="I170"/>
  <c r="B121"/>
  <c r="E120"/>
  <c r="I120"/>
  <c r="B101"/>
  <c r="E100"/>
  <c r="I100"/>
  <c r="B81"/>
  <c r="E80"/>
  <c r="B61"/>
  <c r="E60"/>
  <c r="I60"/>
  <c r="D19"/>
  <c r="C19"/>
  <c r="D20" i="33"/>
  <c r="H20" s="1"/>
  <c r="D20" i="30"/>
  <c r="H20" s="1"/>
  <c r="H19" i="28"/>
  <c r="C22" i="36" l="1"/>
  <c r="D171" i="28"/>
  <c r="H171" s="1"/>
  <c r="C171"/>
  <c r="I171"/>
  <c r="C121"/>
  <c r="D121"/>
  <c r="H121" s="1"/>
  <c r="C101"/>
  <c r="D101"/>
  <c r="H101" s="1"/>
  <c r="C81"/>
  <c r="D81"/>
  <c r="H81" s="1"/>
  <c r="C61"/>
  <c r="D61"/>
  <c r="H61" s="1"/>
  <c r="B21" i="33"/>
  <c r="C21" s="1"/>
  <c r="E20"/>
  <c r="I20"/>
  <c r="B21" i="30"/>
  <c r="E20"/>
  <c r="I20"/>
  <c r="I19" i="28"/>
  <c r="E19"/>
  <c r="B20"/>
  <c r="B24" i="36" l="1"/>
  <c r="B172" i="28"/>
  <c r="E171"/>
  <c r="I121"/>
  <c r="B122"/>
  <c r="E121"/>
  <c r="I101"/>
  <c r="B102"/>
  <c r="E101"/>
  <c r="B82"/>
  <c r="E81"/>
  <c r="I81"/>
  <c r="I61"/>
  <c r="B62"/>
  <c r="E61"/>
  <c r="D21" i="33"/>
  <c r="H21" s="1"/>
  <c r="D21" i="30"/>
  <c r="H21" s="1"/>
  <c r="C20" i="28"/>
  <c r="D20"/>
  <c r="H20" s="1"/>
  <c r="I20"/>
  <c r="C24" i="36" l="1"/>
  <c r="B25" s="1"/>
  <c r="C172" i="28"/>
  <c r="E172" s="1"/>
  <c r="D172"/>
  <c r="H172" s="1"/>
  <c r="I172"/>
  <c r="D122"/>
  <c r="H122" s="1"/>
  <c r="C122"/>
  <c r="E122" s="1"/>
  <c r="D102"/>
  <c r="H102" s="1"/>
  <c r="C102"/>
  <c r="E102" s="1"/>
  <c r="D82"/>
  <c r="H82" s="1"/>
  <c r="C82"/>
  <c r="E82" s="1"/>
  <c r="D62"/>
  <c r="H62" s="1"/>
  <c r="C62"/>
  <c r="E62" s="1"/>
  <c r="I21" i="33"/>
  <c r="B22"/>
  <c r="E21"/>
  <c r="I21" i="30"/>
  <c r="B22"/>
  <c r="E21"/>
  <c r="B21" i="28"/>
  <c r="E20"/>
  <c r="C22" i="33" l="1"/>
  <c r="D22"/>
  <c r="C25" i="36"/>
  <c r="D22" i="30"/>
  <c r="H22" s="1"/>
  <c r="I122" i="28"/>
  <c r="I102"/>
  <c r="I82"/>
  <c r="I62"/>
  <c r="H22" i="33"/>
  <c r="D21" i="28"/>
  <c r="H21" s="1"/>
  <c r="C21"/>
  <c r="B24" i="33" l="1"/>
  <c r="C24" s="1"/>
  <c r="E22"/>
  <c r="I22"/>
  <c r="B24" i="30"/>
  <c r="E22"/>
  <c r="I22"/>
  <c r="E21" i="28"/>
  <c r="B22"/>
  <c r="I21"/>
  <c r="D24" i="33" l="1"/>
  <c r="E24" s="1"/>
  <c r="D24" i="30"/>
  <c r="H24" s="1"/>
  <c r="H24" i="33"/>
  <c r="H22" i="28"/>
  <c r="I22" l="1"/>
  <c r="I24" i="33"/>
  <c r="B25"/>
  <c r="I24" i="30"/>
  <c r="B25"/>
  <c r="E24"/>
  <c r="B24" i="28"/>
  <c r="E22"/>
  <c r="D25" i="33" l="1"/>
  <c r="H25" s="1"/>
  <c r="C25"/>
  <c r="B27" i="36"/>
  <c r="D25" i="30"/>
  <c r="H25"/>
  <c r="E25" i="33" l="1"/>
  <c r="I25"/>
  <c r="B26" i="30"/>
  <c r="E25"/>
  <c r="I25"/>
  <c r="I24" i="28"/>
  <c r="H24"/>
  <c r="B25"/>
  <c r="E24"/>
  <c r="B29" i="36" l="1"/>
  <c r="C29" s="1"/>
  <c r="D26" i="30"/>
  <c r="H26" i="33"/>
  <c r="H25" i="28"/>
  <c r="H26" i="30" l="1"/>
  <c r="E26"/>
  <c r="I26" i="33"/>
  <c r="E26"/>
  <c r="B27" i="30"/>
  <c r="I26"/>
  <c r="E25" i="28"/>
  <c r="B26"/>
  <c r="I25"/>
  <c r="B30" i="36" l="1"/>
  <c r="D27" i="30"/>
  <c r="H27" s="1"/>
  <c r="C27"/>
  <c r="B29" s="1"/>
  <c r="H27" i="33"/>
  <c r="C27"/>
  <c r="H26" i="28"/>
  <c r="C29" i="30" l="1"/>
  <c r="D29"/>
  <c r="H29" s="1"/>
  <c r="B29" i="33"/>
  <c r="D29" s="1"/>
  <c r="E27"/>
  <c r="I27"/>
  <c r="E27" i="30"/>
  <c r="I27"/>
  <c r="I26" i="28"/>
  <c r="B27"/>
  <c r="E26"/>
  <c r="B31" i="36" l="1"/>
  <c r="I29" i="30"/>
  <c r="E29"/>
  <c r="B30"/>
  <c r="C29" i="33"/>
  <c r="H29"/>
  <c r="H27" i="28"/>
  <c r="C30" i="30" l="1"/>
  <c r="D30"/>
  <c r="H30" s="1"/>
  <c r="B30" i="33"/>
  <c r="D30" s="1"/>
  <c r="E29"/>
  <c r="I29"/>
  <c r="E27" i="28"/>
  <c r="I27"/>
  <c r="I30" i="30" l="1"/>
  <c r="B32" i="36"/>
  <c r="B31" i="30"/>
  <c r="E30"/>
  <c r="H30" i="33"/>
  <c r="C30"/>
  <c r="B34" i="36" l="1"/>
  <c r="C31" i="30"/>
  <c r="D31"/>
  <c r="H31" s="1"/>
  <c r="B31" i="33"/>
  <c r="D31" s="1"/>
  <c r="E30"/>
  <c r="I30"/>
  <c r="I31" i="30" l="1"/>
  <c r="B32"/>
  <c r="E31"/>
  <c r="C31" i="33"/>
  <c r="H31"/>
  <c r="B35" i="36" l="1"/>
  <c r="C35" s="1"/>
  <c r="C32" i="30"/>
  <c r="D32"/>
  <c r="H32" s="1"/>
  <c r="I31" i="33"/>
  <c r="B32"/>
  <c r="D32" s="1"/>
  <c r="E31"/>
  <c r="I32" i="30" l="1"/>
  <c r="E32"/>
  <c r="B34"/>
  <c r="H32" i="33"/>
  <c r="C32"/>
  <c r="B34" s="1"/>
  <c r="B36" i="36" l="1"/>
  <c r="C36" s="1"/>
  <c r="C34" i="33"/>
  <c r="D34"/>
  <c r="H34" s="1"/>
  <c r="D34" i="30"/>
  <c r="H34" s="1"/>
  <c r="C34"/>
  <c r="E32" i="33"/>
  <c r="I32"/>
  <c r="I34" l="1"/>
  <c r="B35"/>
  <c r="E34"/>
  <c r="B35" i="30"/>
  <c r="E34"/>
  <c r="I34"/>
  <c r="B37" i="36" l="1"/>
  <c r="C37" s="1"/>
  <c r="C35" i="33"/>
  <c r="D35"/>
  <c r="H35" s="1"/>
  <c r="C35" i="30"/>
  <c r="D35"/>
  <c r="H35" s="1"/>
  <c r="I35" i="33" l="1"/>
  <c r="I35" i="30"/>
  <c r="E35" i="33"/>
  <c r="B36"/>
  <c r="E35" i="30"/>
  <c r="B36"/>
  <c r="B39" i="36" l="1"/>
  <c r="D36" i="33"/>
  <c r="H36" s="1"/>
  <c r="C36"/>
  <c r="I36"/>
  <c r="C36" i="30"/>
  <c r="D36"/>
  <c r="H36" s="1"/>
  <c r="I36" l="1"/>
  <c r="E36" i="33"/>
  <c r="B37"/>
  <c r="B37" i="30"/>
  <c r="E36"/>
  <c r="B40" i="36" l="1"/>
  <c r="C40" s="1"/>
  <c r="D37" i="33"/>
  <c r="H37" s="1"/>
  <c r="C37"/>
  <c r="I37"/>
  <c r="C37" i="30"/>
  <c r="D37"/>
  <c r="H37" s="1"/>
  <c r="E37" i="33" l="1"/>
  <c r="B39"/>
  <c r="I37" i="30"/>
  <c r="E37"/>
  <c r="B39"/>
  <c r="B41" i="36" l="1"/>
  <c r="C41" s="1"/>
  <c r="D39" i="33"/>
  <c r="H39" s="1"/>
  <c r="C39"/>
  <c r="I39"/>
  <c r="D39" i="30"/>
  <c r="H39" s="1"/>
  <c r="C39"/>
  <c r="E39" i="33" l="1"/>
  <c r="B40"/>
  <c r="E39" i="30"/>
  <c r="B40"/>
  <c r="I39"/>
  <c r="B42" i="36" l="1"/>
  <c r="C42" s="1"/>
  <c r="C40" i="33"/>
  <c r="D40"/>
  <c r="H40" s="1"/>
  <c r="C40" i="30"/>
  <c r="D40"/>
  <c r="H40" s="1"/>
  <c r="I40" i="33" l="1"/>
  <c r="B41"/>
  <c r="E40"/>
  <c r="I40" i="30"/>
  <c r="B41"/>
  <c r="E40"/>
  <c r="B44" i="36" l="1"/>
  <c r="D41" i="33"/>
  <c r="H41" s="1"/>
  <c r="C41"/>
  <c r="C41" i="30"/>
  <c r="D41"/>
  <c r="H41" s="1"/>
  <c r="E41" i="33" l="1"/>
  <c r="B42"/>
  <c r="I41"/>
  <c r="I41" i="30"/>
  <c r="E41"/>
  <c r="B42"/>
  <c r="B45" i="36" l="1"/>
  <c r="C45" s="1"/>
  <c r="D42" i="33"/>
  <c r="H42" s="1"/>
  <c r="C42"/>
  <c r="I42"/>
  <c r="C42" i="30"/>
  <c r="D42"/>
  <c r="H42" s="1"/>
  <c r="E42" i="33" l="1"/>
  <c r="B44"/>
  <c r="I42" i="30"/>
  <c r="E42"/>
  <c r="B44"/>
  <c r="B46" i="36" l="1"/>
  <c r="C46" s="1"/>
  <c r="D44" i="33"/>
  <c r="H44" s="1"/>
  <c r="C44"/>
  <c r="D44" i="30"/>
  <c r="H44" s="1"/>
  <c r="C44"/>
  <c r="E44" i="33" l="1"/>
  <c r="B45"/>
  <c r="I44"/>
  <c r="E44" i="30"/>
  <c r="B45"/>
  <c r="I44"/>
  <c r="B47" i="36" l="1"/>
  <c r="C47" s="1"/>
  <c r="C45" i="33"/>
  <c r="D45"/>
  <c r="H45" s="1"/>
  <c r="C45" i="30"/>
  <c r="D45"/>
  <c r="H45" s="1"/>
  <c r="I45" i="33" l="1"/>
  <c r="I45" i="30"/>
  <c r="E45" i="33"/>
  <c r="B46"/>
  <c r="E45" i="30"/>
  <c r="B46"/>
  <c r="B49" i="36" l="1"/>
  <c r="D46" i="33"/>
  <c r="H46" s="1"/>
  <c r="C46"/>
  <c r="C46" i="30"/>
  <c r="D46"/>
  <c r="H46" s="1"/>
  <c r="B47" i="33" l="1"/>
  <c r="E46"/>
  <c r="I46"/>
  <c r="I46" i="30"/>
  <c r="B47"/>
  <c r="E46"/>
  <c r="B50" i="36" l="1"/>
  <c r="C50" s="1"/>
  <c r="D47" i="33"/>
  <c r="H47" s="1"/>
  <c r="C47"/>
  <c r="C47" i="30"/>
  <c r="D47"/>
  <c r="H47" s="1"/>
  <c r="I47" l="1"/>
  <c r="B49" i="33"/>
  <c r="E47"/>
  <c r="I47"/>
  <c r="E47" i="30"/>
  <c r="B49"/>
  <c r="B51" i="36" l="1"/>
  <c r="C51" s="1"/>
  <c r="D49" i="33"/>
  <c r="H49" s="1"/>
  <c r="C49"/>
  <c r="I49"/>
  <c r="D49" i="30"/>
  <c r="H49" s="1"/>
  <c r="C49"/>
  <c r="B50" i="33" l="1"/>
  <c r="E49"/>
  <c r="B50" i="30"/>
  <c r="E49"/>
  <c r="I49"/>
  <c r="B52" i="36" l="1"/>
  <c r="C52" s="1"/>
  <c r="C50" i="33"/>
  <c r="D50"/>
  <c r="H50" s="1"/>
  <c r="C50" i="30"/>
  <c r="D50"/>
  <c r="H50" s="1"/>
  <c r="I50" i="33" l="1"/>
  <c r="B51"/>
  <c r="E50"/>
  <c r="I50" i="30"/>
  <c r="E50"/>
  <c r="B51"/>
  <c r="B54" i="36" l="1"/>
  <c r="C54" s="1"/>
  <c r="D51" i="33"/>
  <c r="H51" s="1"/>
  <c r="C51"/>
  <c r="I51"/>
  <c r="D51" i="30"/>
  <c r="H51" s="1"/>
  <c r="C51"/>
  <c r="E51" i="33" l="1"/>
  <c r="B52"/>
  <c r="E51" i="30"/>
  <c r="B52"/>
  <c r="I51"/>
  <c r="B55" i="36" l="1"/>
  <c r="C55" s="1"/>
  <c r="C52" i="33"/>
  <c r="D52"/>
  <c r="H52" s="1"/>
  <c r="C52" i="30"/>
  <c r="D52"/>
  <c r="H52" s="1"/>
  <c r="I52" i="33" l="1"/>
  <c r="B54"/>
  <c r="E52"/>
  <c r="I52" i="30"/>
  <c r="E52"/>
  <c r="B54"/>
  <c r="B56" i="36" l="1"/>
  <c r="C56" s="1"/>
  <c r="D54" i="33"/>
  <c r="H54" s="1"/>
  <c r="C54"/>
  <c r="I54"/>
  <c r="D54" i="30"/>
  <c r="H54" s="1"/>
  <c r="C54"/>
  <c r="E54" i="33" l="1"/>
  <c r="B55"/>
  <c r="I54" i="30"/>
  <c r="E54"/>
  <c r="B55"/>
  <c r="B57" i="36" l="1"/>
  <c r="C57" s="1"/>
  <c r="C55" i="33"/>
  <c r="D55"/>
  <c r="H55" s="1"/>
  <c r="D55" i="30"/>
  <c r="H55" s="1"/>
  <c r="C55"/>
  <c r="I55" l="1"/>
  <c r="B56" i="33"/>
  <c r="E55"/>
  <c r="I55"/>
  <c r="E55" i="30"/>
  <c r="B56"/>
  <c r="B59" i="36" l="1"/>
  <c r="C59" s="1"/>
  <c r="D56" i="33"/>
  <c r="H56" s="1"/>
  <c r="C56"/>
  <c r="I56"/>
  <c r="C56" i="30"/>
  <c r="D56"/>
  <c r="H56" s="1"/>
  <c r="I56" l="1"/>
  <c r="E56" i="33"/>
  <c r="B57"/>
  <c r="B57" i="30"/>
  <c r="E56"/>
  <c r="B60" i="36" l="1"/>
  <c r="C60" s="1"/>
  <c r="C57" i="33"/>
  <c r="D57"/>
  <c r="H57" s="1"/>
  <c r="D57" i="30"/>
  <c r="H57" s="1"/>
  <c r="C57"/>
  <c r="I57" i="33" l="1"/>
  <c r="E57"/>
  <c r="B59"/>
  <c r="E57" i="30"/>
  <c r="B59"/>
  <c r="I57"/>
  <c r="B61" i="36" l="1"/>
  <c r="C61" s="1"/>
  <c r="C59" i="33"/>
  <c r="D59"/>
  <c r="H59" s="1"/>
  <c r="D59" i="30"/>
  <c r="H59" s="1"/>
  <c r="C59"/>
  <c r="I59" i="33" l="1"/>
  <c r="B60"/>
  <c r="E59"/>
  <c r="E59" i="30"/>
  <c r="B60"/>
  <c r="I59"/>
  <c r="B62" i="36" l="1"/>
  <c r="C62" s="1"/>
  <c r="C60" i="33"/>
  <c r="D60"/>
  <c r="H60" s="1"/>
  <c r="C60" i="30"/>
  <c r="D60"/>
  <c r="H60" s="1"/>
  <c r="I60" i="33" l="1"/>
  <c r="B61"/>
  <c r="E60"/>
  <c r="I60" i="30"/>
  <c r="B61"/>
  <c r="E60"/>
  <c r="B64" i="36" l="1"/>
  <c r="C64" s="1"/>
  <c r="D61" i="33"/>
  <c r="H61" s="1"/>
  <c r="C61"/>
  <c r="I61"/>
  <c r="C61" i="30"/>
  <c r="D61"/>
  <c r="H61" s="1"/>
  <c r="E61" i="33" l="1"/>
  <c r="B62"/>
  <c r="I61" i="30"/>
  <c r="E61"/>
  <c r="B62"/>
  <c r="B65" i="36" l="1"/>
  <c r="C65" s="1"/>
  <c r="D62" i="33"/>
  <c r="H62" s="1"/>
  <c r="C62"/>
  <c r="I62"/>
  <c r="D62" i="30"/>
  <c r="H62" s="1"/>
  <c r="C62"/>
  <c r="E62" i="33" l="1"/>
  <c r="B64"/>
  <c r="E62" i="30"/>
  <c r="B64"/>
  <c r="I62"/>
  <c r="B66" i="36" l="1"/>
  <c r="C66" s="1"/>
  <c r="D64" i="33"/>
  <c r="H64" s="1"/>
  <c r="C64"/>
  <c r="I64"/>
  <c r="C64" i="30"/>
  <c r="D64"/>
  <c r="H64" s="1"/>
  <c r="B65" i="33" l="1"/>
  <c r="E64"/>
  <c r="I64" i="30"/>
  <c r="E64"/>
  <c r="B65"/>
  <c r="B67" i="36" l="1"/>
  <c r="C67" s="1"/>
  <c r="C65" i="33"/>
  <c r="D65"/>
  <c r="H65" s="1"/>
  <c r="C65" i="30"/>
  <c r="D65"/>
  <c r="H65" s="1"/>
  <c r="I65" i="33" l="1"/>
  <c r="E65"/>
  <c r="B66"/>
  <c r="I65" i="30"/>
  <c r="E65"/>
  <c r="B66"/>
  <c r="B69" i="36" l="1"/>
  <c r="D66" i="33"/>
  <c r="H66" s="1"/>
  <c r="C66"/>
  <c r="I66"/>
  <c r="C66" i="30"/>
  <c r="D66"/>
  <c r="H66" s="1"/>
  <c r="B67" i="33" l="1"/>
  <c r="E66"/>
  <c r="I66" i="30"/>
  <c r="B67"/>
  <c r="E66"/>
  <c r="B70" i="36" l="1"/>
  <c r="C70" s="1"/>
  <c r="C67" i="33"/>
  <c r="D67"/>
  <c r="H67" s="1"/>
  <c r="D67" i="30"/>
  <c r="H67" s="1"/>
  <c r="C67"/>
  <c r="I67" i="33" l="1"/>
  <c r="E67"/>
  <c r="B69"/>
  <c r="I67" i="30"/>
  <c r="E67"/>
  <c r="B69"/>
  <c r="B71" i="36" l="1"/>
  <c r="C71" s="1"/>
  <c r="D69" i="33"/>
  <c r="H69" s="1"/>
  <c r="C69"/>
  <c r="D69" i="30"/>
  <c r="H69" s="1"/>
  <c r="C69"/>
  <c r="E69" i="33" l="1"/>
  <c r="B70"/>
  <c r="I69"/>
  <c r="I69" i="30"/>
  <c r="B70"/>
  <c r="E69"/>
  <c r="B72" i="36" l="1"/>
  <c r="C72" s="1"/>
  <c r="C70" i="33"/>
  <c r="D70"/>
  <c r="H70" s="1"/>
  <c r="C70" i="30"/>
  <c r="D70"/>
  <c r="H70" s="1"/>
  <c r="I70" i="33" l="1"/>
  <c r="E70"/>
  <c r="B71"/>
  <c r="I70" i="30"/>
  <c r="B71"/>
  <c r="E70"/>
  <c r="B74" i="36" l="1"/>
  <c r="C74" s="1"/>
  <c r="D71" i="33"/>
  <c r="H71" s="1"/>
  <c r="C71"/>
  <c r="I71"/>
  <c r="C71" i="30"/>
  <c r="D71"/>
  <c r="H71" s="1"/>
  <c r="B72" i="33" l="1"/>
  <c r="E71"/>
  <c r="I71" i="30"/>
  <c r="E71"/>
  <c r="B72"/>
  <c r="B75" i="36" l="1"/>
  <c r="C75" s="1"/>
  <c r="C72" i="33"/>
  <c r="D72"/>
  <c r="H72" s="1"/>
  <c r="D72" i="30"/>
  <c r="H72" s="1"/>
  <c r="C72"/>
  <c r="I72" i="33" l="1"/>
  <c r="E72"/>
  <c r="B74"/>
  <c r="E72" i="30"/>
  <c r="B74"/>
  <c r="I72"/>
  <c r="B76" i="36" l="1"/>
  <c r="C76" s="1"/>
  <c r="C74" i="33"/>
  <c r="D74"/>
  <c r="H74" s="1"/>
  <c r="D74" i="30"/>
  <c r="H74" s="1"/>
  <c r="C74"/>
  <c r="B75" i="33" l="1"/>
  <c r="E74"/>
  <c r="I74"/>
  <c r="B75" i="30"/>
  <c r="E74"/>
  <c r="I74"/>
  <c r="B77" i="36" l="1"/>
  <c r="C77" s="1"/>
  <c r="C75" i="33"/>
  <c r="D75"/>
  <c r="H75" s="1"/>
  <c r="C75" i="30"/>
  <c r="D75"/>
  <c r="H75" s="1"/>
  <c r="I75" i="33" l="1"/>
  <c r="E75"/>
  <c r="B76"/>
  <c r="I75" i="30"/>
  <c r="E75"/>
  <c r="B76"/>
  <c r="B79" i="36" l="1"/>
  <c r="C79" s="1"/>
  <c r="D76" i="33"/>
  <c r="H76" s="1"/>
  <c r="C76"/>
  <c r="C76" i="30"/>
  <c r="D76"/>
  <c r="H76" s="1"/>
  <c r="B77" i="33" l="1"/>
  <c r="E76"/>
  <c r="I76"/>
  <c r="I76" i="30"/>
  <c r="E76"/>
  <c r="B77"/>
  <c r="B80" i="36" l="1"/>
  <c r="C80" s="1"/>
  <c r="D77" i="33"/>
  <c r="H77" s="1"/>
  <c r="C77"/>
  <c r="I77"/>
  <c r="D77" i="30"/>
  <c r="H77" s="1"/>
  <c r="C77"/>
  <c r="B79" i="33" l="1"/>
  <c r="E77"/>
  <c r="I77" i="30"/>
  <c r="E77"/>
  <c r="B79"/>
  <c r="B81" i="36" l="1"/>
  <c r="C81" s="1"/>
  <c r="D79" i="33"/>
  <c r="H79" s="1"/>
  <c r="C79"/>
  <c r="I79"/>
  <c r="C79" i="30"/>
  <c r="D79"/>
  <c r="H79" s="1"/>
  <c r="I79"/>
  <c r="E79" i="33" l="1"/>
  <c r="B80"/>
  <c r="E79" i="30"/>
  <c r="B80"/>
  <c r="B82" i="36" l="1"/>
  <c r="C82" s="1"/>
  <c r="C80" i="33"/>
  <c r="D80"/>
  <c r="H80" s="1"/>
  <c r="C80" i="30"/>
  <c r="D80"/>
  <c r="H80" s="1"/>
  <c r="I80" i="33" l="1"/>
  <c r="B81"/>
  <c r="E80"/>
  <c r="I80" i="30"/>
  <c r="B81"/>
  <c r="E80"/>
  <c r="B84" i="36" l="1"/>
  <c r="C84" s="1"/>
  <c r="D81" i="33"/>
  <c r="H81" s="1"/>
  <c r="C81"/>
  <c r="I81"/>
  <c r="C81" i="30"/>
  <c r="D81"/>
  <c r="H81" s="1"/>
  <c r="I81" l="1"/>
  <c r="E81" i="33"/>
  <c r="B82"/>
  <c r="E81" i="30"/>
  <c r="B82"/>
  <c r="B85" i="36" l="1"/>
  <c r="C85" s="1"/>
  <c r="C82" i="33"/>
  <c r="D82"/>
  <c r="H82" s="1"/>
  <c r="D82" i="30"/>
  <c r="H82" s="1"/>
  <c r="C82"/>
  <c r="I82" i="33" l="1"/>
  <c r="B84"/>
  <c r="E82"/>
  <c r="I82" i="30"/>
  <c r="E82"/>
  <c r="B84"/>
  <c r="B86" i="36" l="1"/>
  <c r="C86" s="1"/>
  <c r="D84" i="33"/>
  <c r="H84" s="1"/>
  <c r="C84"/>
  <c r="I84"/>
  <c r="C84" i="30"/>
  <c r="D84"/>
  <c r="H84" s="1"/>
  <c r="E84" i="33" l="1"/>
  <c r="B85"/>
  <c r="I84" i="30"/>
  <c r="E84"/>
  <c r="B85"/>
  <c r="B87" i="36" l="1"/>
  <c r="C87" s="1"/>
  <c r="C85" i="33"/>
  <c r="D85"/>
  <c r="H85" s="1"/>
  <c r="C85" i="30"/>
  <c r="D85"/>
  <c r="H85" s="1"/>
  <c r="I85"/>
  <c r="I85" i="33" l="1"/>
  <c r="B86"/>
  <c r="E85"/>
  <c r="E85" i="30"/>
  <c r="B86"/>
  <c r="B89" i="36" l="1"/>
  <c r="D86" i="33"/>
  <c r="H86" s="1"/>
  <c r="C86"/>
  <c r="I86"/>
  <c r="C86" i="30"/>
  <c r="D86"/>
  <c r="H86" s="1"/>
  <c r="B87" i="33" l="1"/>
  <c r="E86"/>
  <c r="I86" i="30"/>
  <c r="B87"/>
  <c r="E86"/>
  <c r="B90" i="36" l="1"/>
  <c r="C90" s="1"/>
  <c r="C87" i="33"/>
  <c r="D87"/>
  <c r="H87" s="1"/>
  <c r="D87" i="30"/>
  <c r="H87" s="1"/>
  <c r="C87"/>
  <c r="I87" i="33" l="1"/>
  <c r="E87"/>
  <c r="B89"/>
  <c r="E87" i="30"/>
  <c r="B89"/>
  <c r="I87"/>
  <c r="B91" i="36" l="1"/>
  <c r="C91" s="1"/>
  <c r="D89" i="33"/>
  <c r="H89" s="1"/>
  <c r="C89"/>
  <c r="D89" i="30"/>
  <c r="H89" s="1"/>
  <c r="C89"/>
  <c r="B90" i="33" l="1"/>
  <c r="E89"/>
  <c r="I89"/>
  <c r="E89" i="30"/>
  <c r="B90"/>
  <c r="I89"/>
  <c r="B92" i="36" l="1"/>
  <c r="C92" s="1"/>
  <c r="C90" i="33"/>
  <c r="D90"/>
  <c r="H90" s="1"/>
  <c r="C90" i="30"/>
  <c r="D90"/>
  <c r="H90" s="1"/>
  <c r="I90" i="33" l="1"/>
  <c r="B91"/>
  <c r="E90"/>
  <c r="I90" i="30"/>
  <c r="B91"/>
  <c r="E90"/>
  <c r="B94" i="36" l="1"/>
  <c r="C94" s="1"/>
  <c r="D91" i="33"/>
  <c r="H91" s="1"/>
  <c r="C91"/>
  <c r="I91"/>
  <c r="C91" i="30"/>
  <c r="D91"/>
  <c r="H91" s="1"/>
  <c r="B92" i="33" l="1"/>
  <c r="E91"/>
  <c r="I91" i="30"/>
  <c r="E91"/>
  <c r="B92"/>
  <c r="B95" i="36" l="1"/>
  <c r="C95" s="1"/>
  <c r="D92" i="33"/>
  <c r="H92" s="1"/>
  <c r="C92"/>
  <c r="I92"/>
  <c r="D92" i="30"/>
  <c r="H92" s="1"/>
  <c r="C92"/>
  <c r="E92" i="33" l="1"/>
  <c r="B94"/>
  <c r="I92" i="30"/>
  <c r="E92"/>
  <c r="B94"/>
  <c r="B96" i="36" l="1"/>
  <c r="C96" s="1"/>
  <c r="D94" i="33"/>
  <c r="H94" s="1"/>
  <c r="C94"/>
  <c r="I94"/>
  <c r="C94" i="30"/>
  <c r="D94"/>
  <c r="H94" s="1"/>
  <c r="B95" i="33" l="1"/>
  <c r="E94"/>
  <c r="E94" i="30"/>
  <c r="B95"/>
  <c r="I94"/>
  <c r="B97" i="36" l="1"/>
  <c r="C97" s="1"/>
  <c r="C95" i="33"/>
  <c r="D95"/>
  <c r="H95" s="1"/>
  <c r="C95" i="30"/>
  <c r="D95"/>
  <c r="H95" s="1"/>
  <c r="I95"/>
  <c r="I95" i="33" l="1"/>
  <c r="E95"/>
  <c r="B96"/>
  <c r="E95" i="30"/>
  <c r="B96"/>
  <c r="B99" i="36" l="1"/>
  <c r="C99" s="1"/>
  <c r="D96" i="33"/>
  <c r="H96" s="1"/>
  <c r="C96"/>
  <c r="I96"/>
  <c r="C96" i="30"/>
  <c r="D96"/>
  <c r="H96" s="1"/>
  <c r="I96" l="1"/>
  <c r="B97" i="33"/>
  <c r="E96"/>
  <c r="E96" i="30"/>
  <c r="B97"/>
  <c r="B100" i="36" l="1"/>
  <c r="C100" s="1"/>
  <c r="C97" i="33"/>
  <c r="D97"/>
  <c r="H97" s="1"/>
  <c r="D97" i="30"/>
  <c r="H97" s="1"/>
  <c r="C97"/>
  <c r="I97" i="33" l="1"/>
  <c r="E97"/>
  <c r="B99"/>
  <c r="I97" i="30"/>
  <c r="E97"/>
  <c r="B99"/>
  <c r="B101" i="36" l="1"/>
  <c r="C101" s="1"/>
  <c r="D99" i="33"/>
  <c r="H99" s="1"/>
  <c r="C99"/>
  <c r="I99"/>
  <c r="D99" i="30"/>
  <c r="H99" s="1"/>
  <c r="C99"/>
  <c r="B100" i="33" l="1"/>
  <c r="E99"/>
  <c r="E99" i="30"/>
  <c r="B100"/>
  <c r="I99"/>
  <c r="B102" i="36" l="1"/>
  <c r="C102" s="1"/>
  <c r="C100" i="33"/>
  <c r="D100"/>
  <c r="H100" s="1"/>
  <c r="D100" i="30"/>
  <c r="H100" s="1"/>
  <c r="C100"/>
  <c r="I100" i="33" l="1"/>
  <c r="E100"/>
  <c r="B101"/>
  <c r="I100" i="30"/>
  <c r="E100"/>
  <c r="B101"/>
  <c r="B104" i="36" l="1"/>
  <c r="C104" s="1"/>
  <c r="D101" i="33"/>
  <c r="H101" s="1"/>
  <c r="C101"/>
  <c r="I101"/>
  <c r="C101" i="30"/>
  <c r="D101"/>
  <c r="H101" s="1"/>
  <c r="I101"/>
  <c r="B102" i="33" l="1"/>
  <c r="E101"/>
  <c r="E101" i="30"/>
  <c r="B102"/>
  <c r="B105" i="36" l="1"/>
  <c r="C105" s="1"/>
  <c r="C102" i="33"/>
  <c r="D102"/>
  <c r="H102" s="1"/>
  <c r="D102" i="30"/>
  <c r="H102" s="1"/>
  <c r="C102"/>
  <c r="I102" i="33" l="1"/>
  <c r="E102"/>
  <c r="B104"/>
  <c r="I102" i="30"/>
  <c r="E102"/>
  <c r="B104"/>
  <c r="B106" i="36" l="1"/>
  <c r="C106" s="1"/>
  <c r="C104" i="33"/>
  <c r="D104"/>
  <c r="H104" s="1"/>
  <c r="C104" i="30"/>
  <c r="D104"/>
  <c r="H104" s="1"/>
  <c r="I104" i="33" l="1"/>
  <c r="E104"/>
  <c r="B105"/>
  <c r="E104" i="30"/>
  <c r="B105"/>
  <c r="I104"/>
  <c r="B107" i="36" l="1"/>
  <c r="C107" s="1"/>
  <c r="C105" i="33"/>
  <c r="D105"/>
  <c r="H105" s="1"/>
  <c r="D105" i="30"/>
  <c r="H105" s="1"/>
  <c r="C105"/>
  <c r="I105" i="33" l="1"/>
  <c r="E105"/>
  <c r="B106"/>
  <c r="I105" i="30"/>
  <c r="B106"/>
  <c r="E105"/>
  <c r="B109" i="36" l="1"/>
  <c r="D106" i="33"/>
  <c r="H106" s="1"/>
  <c r="C106"/>
  <c r="C106" i="30"/>
  <c r="D106"/>
  <c r="H106" s="1"/>
  <c r="B107" i="33" l="1"/>
  <c r="E106"/>
  <c r="I106"/>
  <c r="I106" i="30"/>
  <c r="B107"/>
  <c r="E106"/>
  <c r="B110" i="36" l="1"/>
  <c r="C110" s="1"/>
  <c r="D107" i="33"/>
  <c r="H107" s="1"/>
  <c r="C107"/>
  <c r="I107"/>
  <c r="D107" i="30"/>
  <c r="H107" s="1"/>
  <c r="C107"/>
  <c r="E107" i="33" l="1"/>
  <c r="B109"/>
  <c r="I107" i="30"/>
  <c r="E107"/>
  <c r="B109"/>
  <c r="B111" i="36" l="1"/>
  <c r="C111" s="1"/>
  <c r="C109" i="33"/>
  <c r="D109"/>
  <c r="H109" s="1"/>
  <c r="D109" i="30"/>
  <c r="H109" s="1"/>
  <c r="C109"/>
  <c r="I109" i="33" l="1"/>
  <c r="B110"/>
  <c r="E109"/>
  <c r="E109" i="30"/>
  <c r="B110"/>
  <c r="I109"/>
  <c r="B112" i="36" l="1"/>
  <c r="C112" s="1"/>
  <c r="C110" i="33"/>
  <c r="D110"/>
  <c r="H110" s="1"/>
  <c r="D110" i="30"/>
  <c r="H110" s="1"/>
  <c r="C110"/>
  <c r="B111" i="33" l="1"/>
  <c r="E110"/>
  <c r="I110"/>
  <c r="E110" i="30"/>
  <c r="B111"/>
  <c r="I110"/>
  <c r="B114" i="36" l="1"/>
  <c r="C114" s="1"/>
  <c r="D111" i="33"/>
  <c r="H111" s="1"/>
  <c r="C111"/>
  <c r="C111" i="30"/>
  <c r="D111"/>
  <c r="H111" s="1"/>
  <c r="E111" i="33" l="1"/>
  <c r="B112"/>
  <c r="I111"/>
  <c r="I111" i="30"/>
  <c r="E111"/>
  <c r="B112"/>
  <c r="B115" i="36" l="1"/>
  <c r="C115" s="1"/>
  <c r="D112" i="33"/>
  <c r="H112" s="1"/>
  <c r="C112"/>
  <c r="D112" i="30"/>
  <c r="H112" s="1"/>
  <c r="C112"/>
  <c r="I112" i="33" l="1"/>
  <c r="E112"/>
  <c r="B114"/>
  <c r="E112" i="30"/>
  <c r="B114"/>
  <c r="I112"/>
  <c r="B116" i="36" l="1"/>
  <c r="C116" s="1"/>
  <c r="D114" i="33"/>
  <c r="C114"/>
  <c r="D114" i="30"/>
  <c r="H114" s="1"/>
  <c r="C114"/>
  <c r="E114" i="33" l="1"/>
  <c r="I114" i="30"/>
  <c r="B115"/>
  <c r="E114"/>
  <c r="G114" i="33"/>
  <c r="B115" s="1"/>
  <c r="H114"/>
  <c r="B117" i="36" l="1"/>
  <c r="C117" s="1"/>
  <c r="D115" i="33"/>
  <c r="H115" s="1"/>
  <c r="C115"/>
  <c r="C115" i="30"/>
  <c r="D115"/>
  <c r="H115" s="1"/>
  <c r="I115"/>
  <c r="I114" i="33"/>
  <c r="E115" l="1"/>
  <c r="B116"/>
  <c r="I115"/>
  <c r="B116" i="30"/>
  <c r="E115"/>
  <c r="B119" i="36" l="1"/>
  <c r="C119" s="1"/>
  <c r="D116" i="33"/>
  <c r="H116" s="1"/>
  <c r="C116"/>
  <c r="I116"/>
  <c r="D116" i="30"/>
  <c r="H116" s="1"/>
  <c r="C116"/>
  <c r="E116" i="33" l="1"/>
  <c r="B117"/>
  <c r="I116" i="30"/>
  <c r="E116"/>
  <c r="B117"/>
  <c r="B120" i="36" l="1"/>
  <c r="C120" s="1"/>
  <c r="D117" i="33"/>
  <c r="H117" s="1"/>
  <c r="C117"/>
  <c r="I117"/>
  <c r="C117" i="30"/>
  <c r="D117"/>
  <c r="H117" s="1"/>
  <c r="I117"/>
  <c r="E117" i="33" l="1"/>
  <c r="B119"/>
  <c r="B119" i="30"/>
  <c r="E117"/>
  <c r="B121" i="36" l="1"/>
  <c r="C121" s="1"/>
  <c r="D119" i="33"/>
  <c r="H119" s="1"/>
  <c r="I119"/>
  <c r="C119"/>
  <c r="D119" i="30"/>
  <c r="H119" s="1"/>
  <c r="C119"/>
  <c r="B120" i="33" l="1"/>
  <c r="E119"/>
  <c r="B120" i="30"/>
  <c r="E119"/>
  <c r="I119"/>
  <c r="B122" i="36" l="1"/>
  <c r="C122" s="1"/>
  <c r="C120" i="33"/>
  <c r="D120"/>
  <c r="H120" s="1"/>
  <c r="C120" i="30"/>
  <c r="D120"/>
  <c r="H120" s="1"/>
  <c r="I120" i="33" l="1"/>
  <c r="E120"/>
  <c r="B121"/>
  <c r="I120" i="30"/>
  <c r="B121"/>
  <c r="E120"/>
  <c r="B124" i="36" l="1"/>
  <c r="C124" s="1"/>
  <c r="D121" i="33"/>
  <c r="H121" s="1"/>
  <c r="C121"/>
  <c r="C121" i="30"/>
  <c r="D121"/>
  <c r="H121" s="1"/>
  <c r="B122" i="33" l="1"/>
  <c r="E121"/>
  <c r="I121"/>
  <c r="I121" i="30"/>
  <c r="B122"/>
  <c r="E121"/>
  <c r="B125" i="36" l="1"/>
  <c r="C125" s="1"/>
  <c r="C122" i="33"/>
  <c r="D122"/>
  <c r="H122" s="1"/>
  <c r="D122" i="30"/>
  <c r="H122" s="1"/>
  <c r="C122"/>
  <c r="I122" i="33" l="1"/>
  <c r="E122"/>
  <c r="B124"/>
  <c r="I122" i="30"/>
  <c r="E122"/>
  <c r="B124"/>
  <c r="B126" i="36" l="1"/>
  <c r="C126" s="1"/>
  <c r="C124" i="33"/>
  <c r="D124"/>
  <c r="H124" s="1"/>
  <c r="C124" i="30"/>
  <c r="D124"/>
  <c r="H124" s="1"/>
  <c r="B125" i="33" l="1"/>
  <c r="E124"/>
  <c r="I124"/>
  <c r="G124" i="30"/>
  <c r="B125" s="1"/>
  <c r="E124"/>
  <c r="I124"/>
  <c r="B127" i="36" l="1"/>
  <c r="C127" s="1"/>
  <c r="C125" i="33"/>
  <c r="D125"/>
  <c r="H125" s="1"/>
  <c r="C125" i="30"/>
  <c r="D125"/>
  <c r="H125" s="1"/>
  <c r="I125" i="33" l="1"/>
  <c r="B126"/>
  <c r="E125"/>
  <c r="I125" i="30"/>
  <c r="E125"/>
  <c r="B126"/>
  <c r="B129" i="36" l="1"/>
  <c r="D126" i="33"/>
  <c r="H126" s="1"/>
  <c r="C126"/>
  <c r="I126"/>
  <c r="C126" i="30"/>
  <c r="D126"/>
  <c r="H126" s="1"/>
  <c r="B127" i="33" l="1"/>
  <c r="E126"/>
  <c r="I126" i="30"/>
  <c r="E126"/>
  <c r="B127"/>
  <c r="B130" i="36" l="1"/>
  <c r="C130" s="1"/>
  <c r="C127" i="33"/>
  <c r="D127"/>
  <c r="H127" s="1"/>
  <c r="D127" i="30"/>
  <c r="H127" s="1"/>
  <c r="C127"/>
  <c r="I127" i="33" l="1"/>
  <c r="E127"/>
  <c r="B129"/>
  <c r="I127" i="30"/>
  <c r="E127"/>
  <c r="B129"/>
  <c r="B131" i="36" l="1"/>
  <c r="C131" s="1"/>
  <c r="D129" i="33"/>
  <c r="H129" s="1"/>
  <c r="C129"/>
  <c r="C129" i="30"/>
  <c r="D129"/>
  <c r="H129" s="1"/>
  <c r="E129" i="33" l="1"/>
  <c r="B130"/>
  <c r="I129"/>
  <c r="E129" i="30"/>
  <c r="B130"/>
  <c r="I129"/>
  <c r="B132" i="36" l="1"/>
  <c r="C132" s="1"/>
  <c r="C130" i="33"/>
  <c r="D130"/>
  <c r="H130" s="1"/>
  <c r="C130" i="30"/>
  <c r="D130"/>
  <c r="H130" s="1"/>
  <c r="I130" i="33" l="1"/>
  <c r="E130"/>
  <c r="B131"/>
  <c r="E130" i="30"/>
  <c r="B131"/>
  <c r="I130"/>
  <c r="B134" i="36" l="1"/>
  <c r="C134" s="1"/>
  <c r="D131" i="33"/>
  <c r="H131" s="1"/>
  <c r="C131"/>
  <c r="I131"/>
  <c r="C131" i="30"/>
  <c r="D131"/>
  <c r="H131" s="1"/>
  <c r="B132" i="33" l="1"/>
  <c r="E131"/>
  <c r="E131" i="30"/>
  <c r="B132"/>
  <c r="I131"/>
  <c r="B135" i="36" l="1"/>
  <c r="C135" s="1"/>
  <c r="C132" i="33"/>
  <c r="D132"/>
  <c r="H132" s="1"/>
  <c r="D132" i="30"/>
  <c r="H132" s="1"/>
  <c r="C132"/>
  <c r="I132" i="33" l="1"/>
  <c r="E132"/>
  <c r="B134"/>
  <c r="B134" i="30"/>
  <c r="E132"/>
  <c r="I132"/>
  <c r="B136" i="36" l="1"/>
  <c r="C136" s="1"/>
  <c r="C134" i="33"/>
  <c r="D134"/>
  <c r="C134" i="30"/>
  <c r="G134" s="1"/>
  <c r="D134"/>
  <c r="E134" i="33" l="1"/>
  <c r="E134" i="30"/>
  <c r="H134" i="33"/>
  <c r="H134" i="30"/>
  <c r="B137" i="36" l="1"/>
  <c r="C137" s="1"/>
  <c r="I134" i="30"/>
  <c r="I134" i="33"/>
  <c r="G134"/>
  <c r="B135" s="1"/>
  <c r="B135" i="30"/>
  <c r="D135" i="33" l="1"/>
  <c r="H135" s="1"/>
  <c r="C135"/>
  <c r="D135" i="30"/>
  <c r="C135"/>
  <c r="G135" s="1"/>
  <c r="H135"/>
  <c r="B139" i="36" l="1"/>
  <c r="C139" s="1"/>
  <c r="E135" i="33"/>
  <c r="E135" i="30"/>
  <c r="I135"/>
  <c r="I135" i="33"/>
  <c r="G135"/>
  <c r="B136" s="1"/>
  <c r="B136" i="30"/>
  <c r="C136" i="33" l="1"/>
  <c r="D136"/>
  <c r="C136" i="30"/>
  <c r="G136" s="1"/>
  <c r="D136"/>
  <c r="H136" i="33"/>
  <c r="H136" i="30"/>
  <c r="B140" i="36" l="1"/>
  <c r="C140" s="1"/>
  <c r="E136" i="33"/>
  <c r="E136" i="30"/>
  <c r="I136" i="33"/>
  <c r="I136" i="30"/>
  <c r="G136" i="33"/>
  <c r="B137" s="1"/>
  <c r="B137" i="30"/>
  <c r="D137" i="33" l="1"/>
  <c r="H137" s="1"/>
  <c r="C137"/>
  <c r="D137" i="30"/>
  <c r="H137" s="1"/>
  <c r="C137"/>
  <c r="B141" i="36" l="1"/>
  <c r="C141" s="1"/>
  <c r="E137" i="33"/>
  <c r="G137" i="30"/>
  <c r="B139" s="1"/>
  <c r="E137"/>
  <c r="I137" i="33"/>
  <c r="I137" i="30"/>
  <c r="G137" i="33"/>
  <c r="J137" s="1"/>
  <c r="L137" i="30"/>
  <c r="B139" i="33" l="1"/>
  <c r="D139" i="30"/>
  <c r="H139" s="1"/>
  <c r="C139"/>
  <c r="B142" i="36" l="1"/>
  <c r="C142" s="1"/>
  <c r="C139" i="33"/>
  <c r="D139"/>
  <c r="H139" s="1"/>
  <c r="G139" i="30"/>
  <c r="B140" s="1"/>
  <c r="E139"/>
  <c r="I139"/>
  <c r="E139" i="33" l="1"/>
  <c r="C140" i="30"/>
  <c r="D140"/>
  <c r="H140" s="1"/>
  <c r="G139" i="33"/>
  <c r="B140" s="1"/>
  <c r="I139"/>
  <c r="B144" i="36" l="1"/>
  <c r="C144" s="1"/>
  <c r="D140" i="33"/>
  <c r="C140"/>
  <c r="I140" i="30"/>
  <c r="E140"/>
  <c r="G140"/>
  <c r="B141" s="1"/>
  <c r="E140" i="33" l="1"/>
  <c r="D141" i="30"/>
  <c r="H141" s="1"/>
  <c r="C141"/>
  <c r="H140" i="33"/>
  <c r="B145" i="36" l="1"/>
  <c r="C145" s="1"/>
  <c r="G141" i="30"/>
  <c r="B142" s="1"/>
  <c r="E141"/>
  <c r="I141"/>
  <c r="G140" i="33"/>
  <c r="B141" s="1"/>
  <c r="I140"/>
  <c r="C141" l="1"/>
  <c r="D141"/>
  <c r="D142" i="30"/>
  <c r="H142" s="1"/>
  <c r="C142"/>
  <c r="B146" i="36" l="1"/>
  <c r="C146" s="1"/>
  <c r="E141" i="33"/>
  <c r="G142" i="30"/>
  <c r="L142" s="1"/>
  <c r="E142"/>
  <c r="I142"/>
  <c r="H141" i="33"/>
  <c r="B144" i="30" l="1"/>
  <c r="D144" s="1"/>
  <c r="H144" s="1"/>
  <c r="G141" i="33"/>
  <c r="B142" s="1"/>
  <c r="I141"/>
  <c r="B147" i="36" l="1"/>
  <c r="C147" s="1"/>
  <c r="D142" i="33"/>
  <c r="C142"/>
  <c r="C144" i="30"/>
  <c r="G144" s="1"/>
  <c r="B145" s="1"/>
  <c r="I144"/>
  <c r="E142" i="33" l="1"/>
  <c r="E144" i="30"/>
  <c r="D145"/>
  <c r="H145" s="1"/>
  <c r="C145"/>
  <c r="H142" i="33"/>
  <c r="B149" i="36" l="1"/>
  <c r="I145" i="30"/>
  <c r="G145"/>
  <c r="B146" s="1"/>
  <c r="E145"/>
  <c r="G142" i="33"/>
  <c r="I142"/>
  <c r="J142" l="1"/>
  <c r="B144"/>
  <c r="D146" i="30"/>
  <c r="H146" s="1"/>
  <c r="C146"/>
  <c r="B150" i="36" l="1"/>
  <c r="C150" s="1"/>
  <c r="C144" i="33"/>
  <c r="D144"/>
  <c r="H144" s="1"/>
  <c r="E146" i="30"/>
  <c r="G146"/>
  <c r="B147" s="1"/>
  <c r="I146"/>
  <c r="E144" i="33" l="1"/>
  <c r="D147" i="30"/>
  <c r="H147" s="1"/>
  <c r="C147"/>
  <c r="I144" i="33"/>
  <c r="G144"/>
  <c r="B145" s="1"/>
  <c r="B151" i="36" l="1"/>
  <c r="C151" s="1"/>
  <c r="D145" i="33"/>
  <c r="C145"/>
  <c r="E147" i="30"/>
  <c r="G147"/>
  <c r="L147" s="1"/>
  <c r="I147"/>
  <c r="H145" i="33"/>
  <c r="E145" l="1"/>
  <c r="B149" i="30"/>
  <c r="I145" i="33"/>
  <c r="G145"/>
  <c r="B146" s="1"/>
  <c r="B152" i="36" l="1"/>
  <c r="C152" s="1"/>
  <c r="C146" i="33"/>
  <c r="D146"/>
  <c r="H146" s="1"/>
  <c r="D149" i="30"/>
  <c r="H149" s="1"/>
  <c r="C149"/>
  <c r="E146" i="33" l="1"/>
  <c r="I149" i="30"/>
  <c r="E149"/>
  <c r="G149"/>
  <c r="B150" s="1"/>
  <c r="I146" i="33"/>
  <c r="G146"/>
  <c r="B147" s="1"/>
  <c r="B154" i="36" l="1"/>
  <c r="C154" s="1"/>
  <c r="D147" i="33"/>
  <c r="H147" s="1"/>
  <c r="C147"/>
  <c r="D150" i="30"/>
  <c r="H150" s="1"/>
  <c r="C150"/>
  <c r="E147" i="33" l="1"/>
  <c r="I150" i="30"/>
  <c r="G150"/>
  <c r="B151" s="1"/>
  <c r="E150"/>
  <c r="I147" i="33"/>
  <c r="G147"/>
  <c r="J147" s="1"/>
  <c r="B155" i="36" l="1"/>
  <c r="C155" s="1"/>
  <c r="B149" i="33"/>
  <c r="C151" i="30"/>
  <c r="D151"/>
  <c r="H151" s="1"/>
  <c r="C149" i="33" l="1"/>
  <c r="D149"/>
  <c r="I151" i="30"/>
  <c r="E151"/>
  <c r="G151"/>
  <c r="B152" s="1"/>
  <c r="H149" i="33"/>
  <c r="B156" i="36" l="1"/>
  <c r="C156" s="1"/>
  <c r="E149" i="33"/>
  <c r="C152" i="30"/>
  <c r="D152"/>
  <c r="H152" s="1"/>
  <c r="G149" i="33"/>
  <c r="B150" s="1"/>
  <c r="I149"/>
  <c r="D150" l="1"/>
  <c r="C150"/>
  <c r="I152" i="30"/>
  <c r="E152"/>
  <c r="G152"/>
  <c r="L152" s="1"/>
  <c r="B157" i="36" l="1"/>
  <c r="C157" s="1"/>
  <c r="E150" i="33"/>
  <c r="B154" i="30"/>
  <c r="H150" i="33"/>
  <c r="D154" i="30" l="1"/>
  <c r="H154" s="1"/>
  <c r="C154"/>
  <c r="G150" i="33"/>
  <c r="B151" s="1"/>
  <c r="I150"/>
  <c r="B159" i="36" l="1"/>
  <c r="C159" s="1"/>
  <c r="C151" i="33"/>
  <c r="D151"/>
  <c r="I154" i="30"/>
  <c r="G154"/>
  <c r="B155" s="1"/>
  <c r="E154"/>
  <c r="E151" i="33" l="1"/>
  <c r="D155" i="30"/>
  <c r="H155" s="1"/>
  <c r="C155"/>
  <c r="H151" i="33"/>
  <c r="B160" i="36" l="1"/>
  <c r="C160" s="1"/>
  <c r="G155" i="30"/>
  <c r="B156" s="1"/>
  <c r="E155"/>
  <c r="I155"/>
  <c r="G151" i="33"/>
  <c r="B152" s="1"/>
  <c r="I151"/>
  <c r="D152" l="1"/>
  <c r="C152"/>
  <c r="D156" i="30"/>
  <c r="H156" s="1"/>
  <c r="C156"/>
  <c r="B161" i="36" l="1"/>
  <c r="C161" s="1"/>
  <c r="E152" i="33"/>
  <c r="I156" i="30"/>
  <c r="G156"/>
  <c r="B157" s="1"/>
  <c r="E156"/>
  <c r="H152" i="33"/>
  <c r="C157" i="30" l="1"/>
  <c r="D157"/>
  <c r="H157" s="1"/>
  <c r="G152" i="33"/>
  <c r="I152"/>
  <c r="B162" i="36" l="1"/>
  <c r="C162" s="1"/>
  <c r="J152" i="33"/>
  <c r="B154"/>
  <c r="I157" i="30"/>
  <c r="E157"/>
  <c r="G157"/>
  <c r="L157" s="1"/>
  <c r="C154" i="33" l="1"/>
  <c r="D154"/>
  <c r="B159" i="30"/>
  <c r="H154" i="33"/>
  <c r="B164" i="36" l="1"/>
  <c r="C164" s="1"/>
  <c r="E154" i="33"/>
  <c r="D159" i="30"/>
  <c r="H159" s="1"/>
  <c r="C159"/>
  <c r="I154" i="33"/>
  <c r="G154"/>
  <c r="B155" s="1"/>
  <c r="D155" l="1"/>
  <c r="H155" s="1"/>
  <c r="C155"/>
  <c r="I159" i="30"/>
  <c r="E159"/>
  <c r="G159"/>
  <c r="B160" s="1"/>
  <c r="B165" i="36" l="1"/>
  <c r="C165" s="1"/>
  <c r="E155" i="33"/>
  <c r="C160" i="30"/>
  <c r="D160"/>
  <c r="H160" s="1"/>
  <c r="I155" i="33"/>
  <c r="G155"/>
  <c r="B156" s="1"/>
  <c r="C156" l="1"/>
  <c r="D156"/>
  <c r="E160" i="30"/>
  <c r="G160"/>
  <c r="B161" s="1"/>
  <c r="I160"/>
  <c r="H156" i="33"/>
  <c r="B166" i="36" l="1"/>
  <c r="C166" s="1"/>
  <c r="E156" i="33"/>
  <c r="D161" i="30"/>
  <c r="H161" s="1"/>
  <c r="C161"/>
  <c r="I156" i="33"/>
  <c r="G156"/>
  <c r="B157" s="1"/>
  <c r="D157" l="1"/>
  <c r="H157" s="1"/>
  <c r="C157"/>
  <c r="G161" i="30"/>
  <c r="B162" s="1"/>
  <c r="E161"/>
  <c r="I161"/>
  <c r="B167" i="36" l="1"/>
  <c r="C167" s="1"/>
  <c r="E157" i="33"/>
  <c r="D162" i="30"/>
  <c r="H162" s="1"/>
  <c r="C162"/>
  <c r="I157" i="33"/>
  <c r="G157"/>
  <c r="J157" s="1"/>
  <c r="B159" l="1"/>
  <c r="E162" i="30"/>
  <c r="G162"/>
  <c r="L162" s="1"/>
  <c r="I162"/>
  <c r="B169" i="36" l="1"/>
  <c r="C159" i="33"/>
  <c r="D159"/>
  <c r="H159" s="1"/>
  <c r="B164" i="30"/>
  <c r="E159" i="33" l="1"/>
  <c r="D164" i="30"/>
  <c r="H164" s="1"/>
  <c r="C164"/>
  <c r="G159" i="33"/>
  <c r="B160" s="1"/>
  <c r="I159"/>
  <c r="I164" i="30" l="1"/>
  <c r="B170" i="36"/>
  <c r="C170" s="1"/>
  <c r="D160" i="33"/>
  <c r="C160"/>
  <c r="G164" i="30"/>
  <c r="B165" s="1"/>
  <c r="E164"/>
  <c r="E160" i="33" l="1"/>
  <c r="D165" i="30"/>
  <c r="H165" s="1"/>
  <c r="C165"/>
  <c r="H160" i="33"/>
  <c r="B171" i="36" l="1"/>
  <c r="C171" s="1"/>
  <c r="G165" i="30"/>
  <c r="B166" s="1"/>
  <c r="E165"/>
  <c r="I165"/>
  <c r="G160" i="33"/>
  <c r="B161" s="1"/>
  <c r="I160"/>
  <c r="C161" l="1"/>
  <c r="D161"/>
  <c r="C166" i="30"/>
  <c r="D166"/>
  <c r="H166" s="1"/>
  <c r="B172" i="36" l="1"/>
  <c r="C172" s="1"/>
  <c r="E161" i="33"/>
  <c r="G166" i="30"/>
  <c r="B167" s="1"/>
  <c r="E166"/>
  <c r="I166"/>
  <c r="H161" i="33"/>
  <c r="C167" i="30" l="1"/>
  <c r="D167"/>
  <c r="H167" s="1"/>
  <c r="G161" i="33"/>
  <c r="B162" s="1"/>
  <c r="I161"/>
  <c r="B174" i="36" l="1"/>
  <c r="C174" s="1"/>
  <c r="D162" i="33"/>
  <c r="C162"/>
  <c r="I167" i="30"/>
  <c r="E167"/>
  <c r="G167"/>
  <c r="L167" s="1"/>
  <c r="E162" i="33" l="1"/>
  <c r="B169" i="30"/>
  <c r="H162" i="33"/>
  <c r="B175" i="36" l="1"/>
  <c r="C175" s="1"/>
  <c r="C169" i="30"/>
  <c r="D169"/>
  <c r="H169" s="1"/>
  <c r="G162" i="33"/>
  <c r="I162"/>
  <c r="I169" i="30" l="1"/>
  <c r="J162" i="33"/>
  <c r="B164"/>
  <c r="E169" i="30"/>
  <c r="G169"/>
  <c r="B170" s="1"/>
  <c r="B176" i="36" l="1"/>
  <c r="C176" s="1"/>
  <c r="C164" i="33"/>
  <c r="D164"/>
  <c r="H164" s="1"/>
  <c r="C170" i="30"/>
  <c r="D170"/>
  <c r="H170" s="1"/>
  <c r="I170" l="1"/>
  <c r="E164" i="33"/>
  <c r="G170" i="30"/>
  <c r="B171" s="1"/>
  <c r="E170"/>
  <c r="I164" i="33"/>
  <c r="G164"/>
  <c r="B165" s="1"/>
  <c r="B177" i="36" l="1"/>
  <c r="C177" s="1"/>
  <c r="D165" i="33"/>
  <c r="H165" s="1"/>
  <c r="C165"/>
  <c r="D171" i="30"/>
  <c r="H171" s="1"/>
  <c r="C171"/>
  <c r="E165" i="33" l="1"/>
  <c r="I171" i="30"/>
  <c r="G171"/>
  <c r="B172" s="1"/>
  <c r="E171"/>
  <c r="I165" i="33"/>
  <c r="G165"/>
  <c r="B166" s="1"/>
  <c r="B175" i="28"/>
  <c r="H174"/>
  <c r="B179" i="36" l="1"/>
  <c r="C179" s="1"/>
  <c r="C166" i="33"/>
  <c r="D166"/>
  <c r="H166" s="1"/>
  <c r="D172" i="30"/>
  <c r="H172" s="1"/>
  <c r="C172"/>
  <c r="D175" i="28"/>
  <c r="C175"/>
  <c r="I174"/>
  <c r="E166" i="33" l="1"/>
  <c r="I172" i="30"/>
  <c r="G172"/>
  <c r="L172" s="1"/>
  <c r="E172"/>
  <c r="E175" i="28"/>
  <c r="I166" i="33"/>
  <c r="G166"/>
  <c r="B167" s="1"/>
  <c r="H175" i="28"/>
  <c r="B176"/>
  <c r="B180" i="36" l="1"/>
  <c r="C180" s="1"/>
  <c r="D167" i="33"/>
  <c r="H167" s="1"/>
  <c r="C167"/>
  <c r="B174" i="30"/>
  <c r="C176" i="28"/>
  <c r="D176"/>
  <c r="I175"/>
  <c r="E167" i="33" l="1"/>
  <c r="D174" i="30"/>
  <c r="H174" s="1"/>
  <c r="C174"/>
  <c r="E176" i="28"/>
  <c r="I167" i="33"/>
  <c r="G167"/>
  <c r="J167" s="1"/>
  <c r="B177" i="28"/>
  <c r="H176"/>
  <c r="B181" i="36" l="1"/>
  <c r="C181" s="1"/>
  <c r="B169" i="33"/>
  <c r="G174" i="30"/>
  <c r="B175" s="1"/>
  <c r="E174"/>
  <c r="I174"/>
  <c r="D177" i="28"/>
  <c r="C177"/>
  <c r="I176"/>
  <c r="C169" i="33" l="1"/>
  <c r="D169"/>
  <c r="D175" i="30"/>
  <c r="H175" s="1"/>
  <c r="C175"/>
  <c r="E177" i="28"/>
  <c r="H169" i="33"/>
  <c r="H177" i="28"/>
  <c r="J177"/>
  <c r="B182" i="36" l="1"/>
  <c r="C182" s="1"/>
  <c r="E169" i="33"/>
  <c r="I175" i="30"/>
  <c r="E175"/>
  <c r="G175"/>
  <c r="B176" s="1"/>
  <c r="B179" i="28"/>
  <c r="I177"/>
  <c r="G169" i="33"/>
  <c r="B170" s="1"/>
  <c r="I169"/>
  <c r="D170" l="1"/>
  <c r="C170"/>
  <c r="D176" i="30"/>
  <c r="H176" s="1"/>
  <c r="C176"/>
  <c r="D179" i="28"/>
  <c r="C179"/>
  <c r="H179"/>
  <c r="B184" i="36" l="1"/>
  <c r="C184" s="1"/>
  <c r="E170" i="33"/>
  <c r="E176" i="30"/>
  <c r="G176"/>
  <c r="B177" s="1"/>
  <c r="I176"/>
  <c r="E179" i="28"/>
  <c r="B180"/>
  <c r="D180" s="1"/>
  <c r="H170" i="33"/>
  <c r="I179" i="28"/>
  <c r="C177" i="30" l="1"/>
  <c r="D177"/>
  <c r="H177" s="1"/>
  <c r="C180" i="28"/>
  <c r="G170" i="33"/>
  <c r="B171" s="1"/>
  <c r="I170"/>
  <c r="H180" i="28"/>
  <c r="I177" i="30" l="1"/>
  <c r="B185" i="36"/>
  <c r="C185" s="1"/>
  <c r="C171" i="33"/>
  <c r="D171"/>
  <c r="G177" i="30"/>
  <c r="L177" s="1"/>
  <c r="E177"/>
  <c r="E180" i="28"/>
  <c r="G180"/>
  <c r="B181" s="1"/>
  <c r="C181"/>
  <c r="G181" s="1"/>
  <c r="D181"/>
  <c r="I180"/>
  <c r="E171" i="33" l="1"/>
  <c r="B179" i="30"/>
  <c r="D179" s="1"/>
  <c r="H179" s="1"/>
  <c r="E181" i="28"/>
  <c r="H171" i="33"/>
  <c r="B182" i="28"/>
  <c r="H181"/>
  <c r="B186" i="36" l="1"/>
  <c r="C186" s="1"/>
  <c r="C179" i="30"/>
  <c r="G179" s="1"/>
  <c r="B180" s="1"/>
  <c r="I179"/>
  <c r="D182" i="28"/>
  <c r="C182"/>
  <c r="G182" s="1"/>
  <c r="G171" i="33"/>
  <c r="B172" s="1"/>
  <c r="I171"/>
  <c r="I181" i="28"/>
  <c r="D172" i="33" l="1"/>
  <c r="C172"/>
  <c r="E179" i="30"/>
  <c r="D180"/>
  <c r="H180" s="1"/>
  <c r="C180"/>
  <c r="B184" i="28"/>
  <c r="E182"/>
  <c r="H182"/>
  <c r="J182"/>
  <c r="B187" i="36" l="1"/>
  <c r="C187" s="1"/>
  <c r="E172" i="33"/>
  <c r="G180" i="30"/>
  <c r="B181" s="1"/>
  <c r="E180"/>
  <c r="I180"/>
  <c r="D184" i="28"/>
  <c r="C184"/>
  <c r="H172" i="33"/>
  <c r="I182" i="28"/>
  <c r="C181" i="30" l="1"/>
  <c r="D181"/>
  <c r="H181" s="1"/>
  <c r="E184" i="28"/>
  <c r="G172" i="33"/>
  <c r="I172"/>
  <c r="B185" i="28"/>
  <c r="H184"/>
  <c r="B189" i="36" l="1"/>
  <c r="J172" i="33"/>
  <c r="B174"/>
  <c r="E181" i="30"/>
  <c r="G181"/>
  <c r="B182" s="1"/>
  <c r="I181"/>
  <c r="D185" i="28"/>
  <c r="C185"/>
  <c r="G185" s="1"/>
  <c r="I184"/>
  <c r="C174" i="33" l="1"/>
  <c r="D174"/>
  <c r="C182" i="30"/>
  <c r="D182"/>
  <c r="H182" s="1"/>
  <c r="E185" i="28"/>
  <c r="H174" i="33"/>
  <c r="B186" i="28"/>
  <c r="H185"/>
  <c r="E174" i="33" l="1"/>
  <c r="B190" i="36"/>
  <c r="C190" s="1"/>
  <c r="I182" i="30"/>
  <c r="G182"/>
  <c r="L182" s="1"/>
  <c r="E182"/>
  <c r="C186" i="28"/>
  <c r="G186" s="1"/>
  <c r="D186"/>
  <c r="I174" i="33"/>
  <c r="G174"/>
  <c r="B175" s="1"/>
  <c r="I185" i="28"/>
  <c r="D175" i="33" l="1"/>
  <c r="H175" s="1"/>
  <c r="C175"/>
  <c r="B184" i="30"/>
  <c r="C184" s="1"/>
  <c r="E186" i="28"/>
  <c r="H186"/>
  <c r="B187"/>
  <c r="B191" i="36" l="1"/>
  <c r="C191" s="1"/>
  <c r="E175" i="33"/>
  <c r="D184" i="30"/>
  <c r="H184" s="1"/>
  <c r="G184"/>
  <c r="B185" s="1"/>
  <c r="D187" i="28"/>
  <c r="C187"/>
  <c r="G187" s="1"/>
  <c r="I175" i="33"/>
  <c r="G175"/>
  <c r="B176" s="1"/>
  <c r="I186" i="28"/>
  <c r="C176" i="33" l="1"/>
  <c r="D176"/>
  <c r="E184" i="30"/>
  <c r="I184"/>
  <c r="C185"/>
  <c r="D185"/>
  <c r="H185" s="1"/>
  <c r="E187" i="28"/>
  <c r="H176" i="33"/>
  <c r="J187" i="28"/>
  <c r="H187"/>
  <c r="B192" i="36" l="1"/>
  <c r="C192" s="1"/>
  <c r="E176" i="33"/>
  <c r="I185" i="30"/>
  <c r="E185"/>
  <c r="G185"/>
  <c r="B186" s="1"/>
  <c r="B189" i="28"/>
  <c r="I176" i="33"/>
  <c r="G176"/>
  <c r="B177" s="1"/>
  <c r="I187" i="28"/>
  <c r="D177" i="33" l="1"/>
  <c r="C177"/>
  <c r="D186" i="30"/>
  <c r="H186" s="1"/>
  <c r="C186"/>
  <c r="C189" i="28"/>
  <c r="D189"/>
  <c r="H177" i="33"/>
  <c r="H189" i="28"/>
  <c r="B194" i="36" l="1"/>
  <c r="C194" s="1"/>
  <c r="E177" i="33"/>
  <c r="E186" i="30"/>
  <c r="G186"/>
  <c r="B187" s="1"/>
  <c r="I186"/>
  <c r="G189" i="28"/>
  <c r="B190" s="1"/>
  <c r="E189"/>
  <c r="I189"/>
  <c r="I177" i="33"/>
  <c r="G177"/>
  <c r="J177" s="1"/>
  <c r="B179" l="1"/>
  <c r="D187" i="30"/>
  <c r="H187" s="1"/>
  <c r="C187"/>
  <c r="D190" i="28"/>
  <c r="C190"/>
  <c r="G190" s="1"/>
  <c r="E190"/>
  <c r="B191"/>
  <c r="H190"/>
  <c r="B195" i="36" l="1"/>
  <c r="C195" s="1"/>
  <c r="C179" i="33"/>
  <c r="D179"/>
  <c r="I187" i="30"/>
  <c r="E187"/>
  <c r="G187"/>
  <c r="L187" s="1"/>
  <c r="C191" i="28"/>
  <c r="G191" s="1"/>
  <c r="D191"/>
  <c r="H179" i="33"/>
  <c r="I190" i="28"/>
  <c r="E179" i="33" l="1"/>
  <c r="B189" i="30"/>
  <c r="E191" i="28"/>
  <c r="G179" i="33"/>
  <c r="B180" s="1"/>
  <c r="I179"/>
  <c r="H191" i="28"/>
  <c r="B192"/>
  <c r="B196" i="36" l="1"/>
  <c r="C196" s="1"/>
  <c r="D180" i="33"/>
  <c r="C180"/>
  <c r="C189" i="30"/>
  <c r="D189"/>
  <c r="H189" s="1"/>
  <c r="D192" i="28"/>
  <c r="C192"/>
  <c r="G192" s="1"/>
  <c r="I191"/>
  <c r="E180" i="33" l="1"/>
  <c r="I189" i="30"/>
  <c r="G189"/>
  <c r="B190" s="1"/>
  <c r="E189"/>
  <c r="E192" i="28"/>
  <c r="H180" i="33"/>
  <c r="H192" i="28"/>
  <c r="B197" i="36" l="1"/>
  <c r="C197" s="1"/>
  <c r="D190" i="30"/>
  <c r="H190" s="1"/>
  <c r="C190"/>
  <c r="G180" i="33"/>
  <c r="B181" s="1"/>
  <c r="I180"/>
  <c r="I192" i="28"/>
  <c r="C181" i="33" l="1"/>
  <c r="D181"/>
  <c r="I190" i="30"/>
  <c r="G190"/>
  <c r="B191" s="1"/>
  <c r="E190"/>
  <c r="J192" i="28"/>
  <c r="B194"/>
  <c r="B199" i="36" l="1"/>
  <c r="C199" s="1"/>
  <c r="E181" i="33"/>
  <c r="D191" i="30"/>
  <c r="H191" s="1"/>
  <c r="C191"/>
  <c r="C194" i="28"/>
  <c r="D194"/>
  <c r="H181" i="33"/>
  <c r="B195" i="28"/>
  <c r="I194"/>
  <c r="I191" i="30" l="1"/>
  <c r="E191"/>
  <c r="G191"/>
  <c r="B192" s="1"/>
  <c r="E194" i="28"/>
  <c r="H194"/>
  <c r="D195"/>
  <c r="C195"/>
  <c r="G195" s="1"/>
  <c r="G181" i="33"/>
  <c r="B182" s="1"/>
  <c r="I181"/>
  <c r="B200" i="36" l="1"/>
  <c r="C200" s="1"/>
  <c r="D182" i="33"/>
  <c r="C182"/>
  <c r="D192" i="30"/>
  <c r="C192"/>
  <c r="E195" i="28"/>
  <c r="H195"/>
  <c r="I195"/>
  <c r="E182" i="33" l="1"/>
  <c r="E192" i="30"/>
  <c r="B196" i="28"/>
  <c r="H182" i="33"/>
  <c r="B201" i="36" l="1"/>
  <c r="C201" s="1"/>
  <c r="C196" i="28"/>
  <c r="G196" s="1"/>
  <c r="D196"/>
  <c r="H196" s="1"/>
  <c r="G182" i="33"/>
  <c r="I182"/>
  <c r="I196" i="28"/>
  <c r="J182" i="33" l="1"/>
  <c r="B184"/>
  <c r="E196" i="28"/>
  <c r="B197"/>
  <c r="B202" i="36" l="1"/>
  <c r="C202" s="1"/>
  <c r="C184" i="33"/>
  <c r="D184"/>
  <c r="H184" s="1"/>
  <c r="D197" i="28"/>
  <c r="C197"/>
  <c r="G197" s="1"/>
  <c r="H197"/>
  <c r="J197"/>
  <c r="E184" i="33" l="1"/>
  <c r="B199" i="28"/>
  <c r="E197"/>
  <c r="I197"/>
  <c r="I184" i="33"/>
  <c r="G184"/>
  <c r="B185" s="1"/>
  <c r="B204" i="36" l="1"/>
  <c r="C204" s="1"/>
  <c r="D185" i="33"/>
  <c r="C185"/>
  <c r="C199" i="28"/>
  <c r="G199" s="1"/>
  <c r="D199"/>
  <c r="H185" i="33"/>
  <c r="H199" i="28"/>
  <c r="E185" i="33" l="1"/>
  <c r="E199" i="28"/>
  <c r="I185" i="33"/>
  <c r="G185"/>
  <c r="B186" s="1"/>
  <c r="B200" i="28"/>
  <c r="I199"/>
  <c r="B205" i="36" l="1"/>
  <c r="C205" s="1"/>
  <c r="C186" i="33"/>
  <c r="D186"/>
  <c r="H186" s="1"/>
  <c r="D200" i="28"/>
  <c r="C200"/>
  <c r="G200" s="1"/>
  <c r="E186" i="33" l="1"/>
  <c r="E200" i="28"/>
  <c r="I186" i="33"/>
  <c r="G186"/>
  <c r="B187" s="1"/>
  <c r="H200" i="28"/>
  <c r="B206" i="36" l="1"/>
  <c r="C206" s="1"/>
  <c r="D187" i="33"/>
  <c r="H187" s="1"/>
  <c r="C187"/>
  <c r="B201" i="28"/>
  <c r="I200"/>
  <c r="E187" i="33" l="1"/>
  <c r="C201" i="28"/>
  <c r="G201" s="1"/>
  <c r="D201"/>
  <c r="I187" i="33"/>
  <c r="G187"/>
  <c r="J187" s="1"/>
  <c r="B207" i="36" l="1"/>
  <c r="C207" s="1"/>
  <c r="B189" i="33"/>
  <c r="E201" i="28"/>
  <c r="H201"/>
  <c r="C189" i="33" l="1"/>
  <c r="D189"/>
  <c r="H189"/>
  <c r="B202" i="28"/>
  <c r="I201"/>
  <c r="B209" i="36" l="1"/>
  <c r="E189" i="33"/>
  <c r="D202" i="28"/>
  <c r="C202"/>
  <c r="G202" s="1"/>
  <c r="G189" i="33"/>
  <c r="B190" s="1"/>
  <c r="I189"/>
  <c r="D190" l="1"/>
  <c r="C190"/>
  <c r="E202" i="28"/>
  <c r="H202"/>
  <c r="B210" i="36" l="1"/>
  <c r="C210" s="1"/>
  <c r="E190" i="33"/>
  <c r="H190"/>
  <c r="I202" i="28"/>
  <c r="J202" l="1"/>
  <c r="B204"/>
  <c r="G190" i="33"/>
  <c r="B191" s="1"/>
  <c r="I190"/>
  <c r="B211" i="36" l="1"/>
  <c r="C211" s="1"/>
  <c r="C191" i="33"/>
  <c r="D191"/>
  <c r="C204" i="28"/>
  <c r="D204"/>
  <c r="E191" i="33" l="1"/>
  <c r="E204" i="28"/>
  <c r="H204"/>
  <c r="I204"/>
  <c r="H191" i="33"/>
  <c r="B205" i="28"/>
  <c r="B212" i="36" l="1"/>
  <c r="C212" s="1"/>
  <c r="D205" i="28"/>
  <c r="C205"/>
  <c r="G205" s="1"/>
  <c r="G191" i="33"/>
  <c r="B192" s="1"/>
  <c r="I191"/>
  <c r="D192" l="1"/>
  <c r="C192"/>
  <c r="E205" i="28"/>
  <c r="H205"/>
  <c r="H192" i="30"/>
  <c r="B206" i="28"/>
  <c r="B214" i="36" l="1"/>
  <c r="C214" s="1"/>
  <c r="E192" i="33"/>
  <c r="C206" i="28"/>
  <c r="G206" s="1"/>
  <c r="D206"/>
  <c r="I205"/>
  <c r="H192" i="33"/>
  <c r="G192" i="30"/>
  <c r="I192"/>
  <c r="L192" l="1"/>
  <c r="B194"/>
  <c r="E206" i="28"/>
  <c r="H206"/>
  <c r="G192" i="33"/>
  <c r="I192"/>
  <c r="B207" i="28"/>
  <c r="B215" i="36" l="1"/>
  <c r="C215" s="1"/>
  <c r="J192" i="33"/>
  <c r="B194"/>
  <c r="C194" i="30"/>
  <c r="D194"/>
  <c r="H194" s="1"/>
  <c r="D207" i="28"/>
  <c r="H207" s="1"/>
  <c r="C207"/>
  <c r="G207" s="1"/>
  <c r="I206"/>
  <c r="C194" i="33" l="1"/>
  <c r="D194"/>
  <c r="I194" i="30"/>
  <c r="G194"/>
  <c r="B195" s="1"/>
  <c r="E194"/>
  <c r="E207" i="28"/>
  <c r="H194" i="33"/>
  <c r="J207" i="28"/>
  <c r="I207"/>
  <c r="B216" i="36" l="1"/>
  <c r="C216" s="1"/>
  <c r="E194" i="33"/>
  <c r="C195" i="30"/>
  <c r="D195"/>
  <c r="H195" s="1"/>
  <c r="I195"/>
  <c r="B209" i="28"/>
  <c r="I194" i="33"/>
  <c r="G194"/>
  <c r="B195" s="1"/>
  <c r="D195" l="1"/>
  <c r="H195" s="1"/>
  <c r="C195"/>
  <c r="E195" i="30"/>
  <c r="G195"/>
  <c r="B196" s="1"/>
  <c r="C209" i="28"/>
  <c r="G209" s="1"/>
  <c r="D209"/>
  <c r="H209"/>
  <c r="B217" i="36" l="1"/>
  <c r="C217" s="1"/>
  <c r="E195" i="33"/>
  <c r="D196" i="30"/>
  <c r="H196" s="1"/>
  <c r="C196"/>
  <c r="E209" i="28"/>
  <c r="I195" i="33"/>
  <c r="G195"/>
  <c r="B196" s="1"/>
  <c r="B210" i="28"/>
  <c r="I209"/>
  <c r="C196" i="33" l="1"/>
  <c r="D196"/>
  <c r="I196" i="30"/>
  <c r="G196"/>
  <c r="B197" s="1"/>
  <c r="E196"/>
  <c r="D210" i="28"/>
  <c r="C210"/>
  <c r="G210" s="1"/>
  <c r="H196" i="33"/>
  <c r="B219" i="36" l="1"/>
  <c r="C219" s="1"/>
  <c r="E196" i="33"/>
  <c r="C197" i="30"/>
  <c r="D197"/>
  <c r="H197" s="1"/>
  <c r="E210" i="28"/>
  <c r="I196" i="33"/>
  <c r="G196"/>
  <c r="B197" s="1"/>
  <c r="H210" i="28"/>
  <c r="D197" i="33" l="1"/>
  <c r="H197" s="1"/>
  <c r="C197"/>
  <c r="I197" i="30"/>
  <c r="E197"/>
  <c r="G197"/>
  <c r="L197" s="1"/>
  <c r="B211" i="28"/>
  <c r="I210"/>
  <c r="B220" i="36" l="1"/>
  <c r="C220" s="1"/>
  <c r="E197" i="33"/>
  <c r="B199" i="30"/>
  <c r="C211" i="28"/>
  <c r="G211" s="1"/>
  <c r="D211"/>
  <c r="I197" i="33"/>
  <c r="G197"/>
  <c r="J197" s="1"/>
  <c r="B199" l="1"/>
  <c r="C199" i="30"/>
  <c r="D199"/>
  <c r="H199" s="1"/>
  <c r="E211" i="28"/>
  <c r="H211"/>
  <c r="B221" i="36" l="1"/>
  <c r="C221" s="1"/>
  <c r="C199" i="33"/>
  <c r="D199"/>
  <c r="H199" s="1"/>
  <c r="I199" i="30"/>
  <c r="E199"/>
  <c r="G199"/>
  <c r="B200" s="1"/>
  <c r="B212" i="28"/>
  <c r="I211"/>
  <c r="E199" i="33" l="1"/>
  <c r="D200" i="30"/>
  <c r="H200" s="1"/>
  <c r="C200"/>
  <c r="D212" i="28"/>
  <c r="C212"/>
  <c r="G212" s="1"/>
  <c r="G199" i="33"/>
  <c r="B200" s="1"/>
  <c r="I199"/>
  <c r="I200" i="30" l="1"/>
  <c r="B222" i="36"/>
  <c r="C222" s="1"/>
  <c r="D200" i="33"/>
  <c r="C200"/>
  <c r="G200" i="30"/>
  <c r="B201" s="1"/>
  <c r="E200"/>
  <c r="E212" i="28"/>
  <c r="H212"/>
  <c r="E200" i="33" l="1"/>
  <c r="C201" i="30"/>
  <c r="D201"/>
  <c r="H201" s="1"/>
  <c r="H200" i="33"/>
  <c r="I212" i="28"/>
  <c r="B224" i="36" l="1"/>
  <c r="C224" s="1"/>
  <c r="G201" i="30"/>
  <c r="B202" s="1"/>
  <c r="E201"/>
  <c r="I201"/>
  <c r="J212" i="28"/>
  <c r="B214"/>
  <c r="G200" i="33"/>
  <c r="B201" s="1"/>
  <c r="I200"/>
  <c r="C201" l="1"/>
  <c r="D201"/>
  <c r="D202" i="30"/>
  <c r="H202" s="1"/>
  <c r="C202"/>
  <c r="C214" i="28"/>
  <c r="D214"/>
  <c r="B225" i="36" l="1"/>
  <c r="C225" s="1"/>
  <c r="E201" i="33"/>
  <c r="G202" i="30"/>
  <c r="L202" s="1"/>
  <c r="E202"/>
  <c r="I202"/>
  <c r="E214" i="28"/>
  <c r="H214"/>
  <c r="I214"/>
  <c r="H201" i="33"/>
  <c r="B215" i="28"/>
  <c r="B204" i="30" l="1"/>
  <c r="C204" s="1"/>
  <c r="D215" i="28"/>
  <c r="C215"/>
  <c r="G215" s="1"/>
  <c r="G201" i="33"/>
  <c r="B202" s="1"/>
  <c r="I201"/>
  <c r="B226" i="36" l="1"/>
  <c r="C226" s="1"/>
  <c r="D202" i="33"/>
  <c r="C202"/>
  <c r="D204" i="30"/>
  <c r="H204" s="1"/>
  <c r="G204"/>
  <c r="B205" s="1"/>
  <c r="E215" i="28"/>
  <c r="H215"/>
  <c r="B216"/>
  <c r="E202" i="33" l="1"/>
  <c r="E204" i="30"/>
  <c r="I204"/>
  <c r="D205"/>
  <c r="H205" s="1"/>
  <c r="C205"/>
  <c r="C216" i="28"/>
  <c r="G216" s="1"/>
  <c r="D216"/>
  <c r="I215"/>
  <c r="H202" i="33"/>
  <c r="B227" i="36" l="1"/>
  <c r="C227" s="1"/>
  <c r="I205" i="30"/>
  <c r="E205"/>
  <c r="G205"/>
  <c r="B206" s="1"/>
  <c r="E216" i="28"/>
  <c r="H216"/>
  <c r="G202" i="33"/>
  <c r="I202"/>
  <c r="B217" i="28"/>
  <c r="J202" i="33" l="1"/>
  <c r="B204"/>
  <c r="D206" i="30"/>
  <c r="H206" s="1"/>
  <c r="C206"/>
  <c r="D217" i="28"/>
  <c r="H217" s="1"/>
  <c r="C217"/>
  <c r="G217" s="1"/>
  <c r="I216"/>
  <c r="C204" i="33" l="1"/>
  <c r="D204"/>
  <c r="E206" i="30"/>
  <c r="G206"/>
  <c r="B207" s="1"/>
  <c r="I206"/>
  <c r="E217" i="28"/>
  <c r="I217"/>
  <c r="H204" i="33"/>
  <c r="E204" l="1"/>
  <c r="D207" i="30"/>
  <c r="H207" s="1"/>
  <c r="C207"/>
  <c r="I204" i="33"/>
  <c r="G204"/>
  <c r="B205" s="1"/>
  <c r="D205" l="1"/>
  <c r="H205" s="1"/>
  <c r="C205"/>
  <c r="E207" i="30"/>
  <c r="G207"/>
  <c r="L207" s="1"/>
  <c r="I207"/>
  <c r="J217" i="28"/>
  <c r="B219"/>
  <c r="E205" i="33" l="1"/>
  <c r="B209" i="30"/>
  <c r="D219" i="28"/>
  <c r="H219" s="1"/>
  <c r="C219"/>
  <c r="G219" s="1"/>
  <c r="I205" i="33"/>
  <c r="G205"/>
  <c r="B206" s="1"/>
  <c r="C206" l="1"/>
  <c r="D206"/>
  <c r="C209" i="30"/>
  <c r="D209"/>
  <c r="H209" s="1"/>
  <c r="I219" i="28"/>
  <c r="E219"/>
  <c r="B220"/>
  <c r="H206" i="33"/>
  <c r="I209" i="30" l="1"/>
  <c r="E206" i="33"/>
  <c r="G209" i="30"/>
  <c r="B210" s="1"/>
  <c r="E209"/>
  <c r="D220" i="28"/>
  <c r="C220"/>
  <c r="G220" s="1"/>
  <c r="I206" i="33"/>
  <c r="G206"/>
  <c r="B207" s="1"/>
  <c r="H220" i="28"/>
  <c r="D207" i="33" l="1"/>
  <c r="H207" s="1"/>
  <c r="C207"/>
  <c r="C210" i="30"/>
  <c r="D210"/>
  <c r="H210" s="1"/>
  <c r="E220" i="28"/>
  <c r="B221"/>
  <c r="I220"/>
  <c r="E207" i="33" l="1"/>
  <c r="I210" i="30"/>
  <c r="G210"/>
  <c r="B211" s="1"/>
  <c r="E210"/>
  <c r="C221" i="28"/>
  <c r="G221" s="1"/>
  <c r="D221"/>
  <c r="I207" i="33"/>
  <c r="G207"/>
  <c r="J207" s="1"/>
  <c r="B209" l="1"/>
  <c r="C211" i="30"/>
  <c r="D211"/>
  <c r="H211" s="1"/>
  <c r="E221" i="28"/>
  <c r="H221"/>
  <c r="C209" i="33" l="1"/>
  <c r="D209"/>
  <c r="E211" i="30"/>
  <c r="G211"/>
  <c r="B212" s="1"/>
  <c r="I211"/>
  <c r="H209" i="33"/>
  <c r="B222" i="28"/>
  <c r="I221"/>
  <c r="E209" i="33" l="1"/>
  <c r="C212" i="30"/>
  <c r="D212"/>
  <c r="H212" s="1"/>
  <c r="D222" i="28"/>
  <c r="C222"/>
  <c r="G222" s="1"/>
  <c r="G209" i="33"/>
  <c r="B210" s="1"/>
  <c r="I209"/>
  <c r="I212" i="30" l="1"/>
  <c r="D210" i="33"/>
  <c r="C210"/>
  <c r="G212" i="30"/>
  <c r="L212" s="1"/>
  <c r="E212"/>
  <c r="E222" i="28"/>
  <c r="H222"/>
  <c r="E210" i="33" l="1"/>
  <c r="B214" i="30"/>
  <c r="H210" i="33"/>
  <c r="I222" i="28"/>
  <c r="D214" i="30" l="1"/>
  <c r="H214" s="1"/>
  <c r="C214"/>
  <c r="J222" i="28"/>
  <c r="B224"/>
  <c r="G210" i="33"/>
  <c r="B211" s="1"/>
  <c r="I210"/>
  <c r="C211" l="1"/>
  <c r="D211"/>
  <c r="G214" i="30"/>
  <c r="B215" s="1"/>
  <c r="E214"/>
  <c r="I214"/>
  <c r="C224" i="28"/>
  <c r="D224"/>
  <c r="H224" s="1"/>
  <c r="E211" i="33" l="1"/>
  <c r="C215" i="30"/>
  <c r="D215"/>
  <c r="H215" s="1"/>
  <c r="E224" i="28"/>
  <c r="I224"/>
  <c r="H211" i="33"/>
  <c r="B225" i="28"/>
  <c r="I215" i="30" l="1"/>
  <c r="E215"/>
  <c r="G215"/>
  <c r="B216" s="1"/>
  <c r="D225" i="28"/>
  <c r="C225"/>
  <c r="G225" s="1"/>
  <c r="G211" i="33"/>
  <c r="B212" s="1"/>
  <c r="I211"/>
  <c r="D212" l="1"/>
  <c r="C212"/>
  <c r="D216" i="30"/>
  <c r="H216" s="1"/>
  <c r="C216"/>
  <c r="E225" i="28"/>
  <c r="H225"/>
  <c r="B226"/>
  <c r="E212" i="33" l="1"/>
  <c r="G216" i="30"/>
  <c r="B217" s="1"/>
  <c r="E216"/>
  <c r="I216"/>
  <c r="C226" i="28"/>
  <c r="G226" s="1"/>
  <c r="D226"/>
  <c r="I225"/>
  <c r="H212" i="33"/>
  <c r="C217" i="30" l="1"/>
  <c r="D217"/>
  <c r="H217" s="1"/>
  <c r="E226" i="28"/>
  <c r="H226"/>
  <c r="G212" i="33"/>
  <c r="I212"/>
  <c r="B227" i="28"/>
  <c r="I217" i="30" l="1"/>
  <c r="J212" i="33"/>
  <c r="B214"/>
  <c r="G217" i="30"/>
  <c r="L217" s="1"/>
  <c r="E217"/>
  <c r="D227" i="28"/>
  <c r="H227" s="1"/>
  <c r="C227"/>
  <c r="G227" s="1"/>
  <c r="I226"/>
  <c r="C214" i="33" l="1"/>
  <c r="D214"/>
  <c r="B219" i="30"/>
  <c r="C219" s="1"/>
  <c r="E227" i="28"/>
  <c r="I227"/>
  <c r="H214" i="33"/>
  <c r="J227" i="28"/>
  <c r="E214" i="33" l="1"/>
  <c r="D219" i="30"/>
  <c r="H219" s="1"/>
  <c r="G219"/>
  <c r="B220" s="1"/>
  <c r="I214" i="33"/>
  <c r="G214"/>
  <c r="B215" s="1"/>
  <c r="D215" l="1"/>
  <c r="H215" s="1"/>
  <c r="C215"/>
  <c r="E219" i="30"/>
  <c r="I219"/>
  <c r="C220"/>
  <c r="D220"/>
  <c r="H220" s="1"/>
  <c r="E215" i="33" l="1"/>
  <c r="I220" i="30"/>
  <c r="E220"/>
  <c r="G220"/>
  <c r="B221" s="1"/>
  <c r="I215" i="33"/>
  <c r="G215"/>
  <c r="B216" s="1"/>
  <c r="C216" l="1"/>
  <c r="D216"/>
  <c r="D221" i="30"/>
  <c r="H221" s="1"/>
  <c r="C221"/>
  <c r="H216" i="33"/>
  <c r="E216" l="1"/>
  <c r="I221" i="30"/>
  <c r="E221"/>
  <c r="G221"/>
  <c r="B222" s="1"/>
  <c r="I216" i="33"/>
  <c r="G216"/>
  <c r="B217" s="1"/>
  <c r="D217" l="1"/>
  <c r="H217" s="1"/>
  <c r="C217"/>
  <c r="D222" i="30"/>
  <c r="H222" s="1"/>
  <c r="C222"/>
  <c r="E217" i="33" l="1"/>
  <c r="I222" i="30"/>
  <c r="G222"/>
  <c r="L222" s="1"/>
  <c r="E222"/>
  <c r="I217" i="33"/>
  <c r="G217"/>
  <c r="J217" s="1"/>
  <c r="B219" l="1"/>
  <c r="B224" i="30"/>
  <c r="C224" s="1"/>
  <c r="C219" i="33" l="1"/>
  <c r="D219"/>
  <c r="D224" i="30"/>
  <c r="H224" s="1"/>
  <c r="G224"/>
  <c r="B225" s="1"/>
  <c r="H219" i="33"/>
  <c r="E219" l="1"/>
  <c r="E224" i="30"/>
  <c r="I224"/>
  <c r="C225"/>
  <c r="D225"/>
  <c r="H225" s="1"/>
  <c r="G219" i="33"/>
  <c r="B220" s="1"/>
  <c r="I219"/>
  <c r="D220" l="1"/>
  <c r="C220"/>
  <c r="E225" i="30"/>
  <c r="G225"/>
  <c r="B226" s="1"/>
  <c r="I225"/>
  <c r="E220" i="33" l="1"/>
  <c r="D226" i="30"/>
  <c r="H226" s="1"/>
  <c r="C226"/>
  <c r="H220" i="33"/>
  <c r="G226" i="30" l="1"/>
  <c r="B227" s="1"/>
  <c r="E226"/>
  <c r="I226"/>
  <c r="G220" i="33"/>
  <c r="B221" s="1"/>
  <c r="I220"/>
  <c r="C221" l="1"/>
  <c r="D221"/>
  <c r="C227" i="30"/>
  <c r="D227"/>
  <c r="H227" s="1"/>
  <c r="E221" i="33" l="1"/>
  <c r="E227" i="30"/>
  <c r="G227"/>
  <c r="L227" s="1"/>
  <c r="I227"/>
  <c r="H221" i="33"/>
  <c r="G221" l="1"/>
  <c r="B222" s="1"/>
  <c r="I221"/>
  <c r="D222" l="1"/>
  <c r="H222" s="1"/>
  <c r="C222"/>
  <c r="E222" l="1"/>
  <c r="G222"/>
  <c r="J222" s="1"/>
  <c r="I222"/>
  <c r="B224" l="1"/>
  <c r="C224" l="1"/>
  <c r="D224"/>
  <c r="H224" s="1"/>
  <c r="I224"/>
  <c r="E224" l="1"/>
  <c r="G224"/>
  <c r="B225" s="1"/>
  <c r="D225" l="1"/>
  <c r="H225" s="1"/>
  <c r="C225"/>
  <c r="I225"/>
  <c r="G225"/>
  <c r="B226" l="1"/>
  <c r="E225"/>
  <c r="C226" l="1"/>
  <c r="D226"/>
  <c r="H226" s="1"/>
  <c r="I226"/>
  <c r="E226" l="1"/>
  <c r="G226"/>
  <c r="B227" s="1"/>
  <c r="D227" l="1"/>
  <c r="H227" s="1"/>
  <c r="C227"/>
  <c r="I227"/>
  <c r="G227"/>
  <c r="J227" s="1"/>
  <c r="E227" l="1"/>
</calcChain>
</file>

<file path=xl/comments1.xml><?xml version="1.0" encoding="utf-8"?>
<comments xmlns="http://schemas.openxmlformats.org/spreadsheetml/2006/main">
  <authors>
    <author>tafadzwa musekiwa</author>
  </authors>
  <commentList>
    <comment ref="B27" authorId="0">
      <text>
        <r>
          <rPr>
            <b/>
            <sz val="9"/>
            <color indexed="81"/>
            <rFont val="Tahoma"/>
            <family val="2"/>
          </rPr>
          <t>Withdrew ££ to fund a new Martingdale Acount but won't reflect this on the Projections.</t>
        </r>
      </text>
    </comment>
  </commentList>
</comments>
</file>

<file path=xl/comments2.xml><?xml version="1.0" encoding="utf-8"?>
<comments xmlns="http://schemas.openxmlformats.org/spreadsheetml/2006/main">
  <authors>
    <author>tafadzwa musekiwa</author>
  </authors>
  <commentList>
    <comment ref="B27" authorId="0">
      <text>
        <r>
          <rPr>
            <b/>
            <sz val="9"/>
            <color indexed="81"/>
            <rFont val="Tahoma"/>
            <family val="2"/>
          </rPr>
          <t>Opened a Demo Account to Track Actual Progress as this appears to be doing well enough to warrant my attention.
It is both Buy and Sell Trades with Average 1.1% Risk Per Trade…..
Worth looking at this now</t>
        </r>
      </text>
    </comment>
    <comment ref="K27" authorId="0">
      <text>
        <r>
          <rPr>
            <b/>
            <sz val="9"/>
            <color indexed="81"/>
            <rFont val="Tahoma"/>
            <family val="2"/>
          </rPr>
          <t xml:space="preserve">This is now reflected on the DEMO Account to Track Progress </t>
        </r>
      </text>
    </comment>
  </commentList>
</comments>
</file>

<file path=xl/comments3.xml><?xml version="1.0" encoding="utf-8"?>
<comments xmlns="http://schemas.openxmlformats.org/spreadsheetml/2006/main">
  <authors>
    <author>tafadzwa musekiwa</author>
  </authors>
  <commentList>
    <comment ref="B26" authorId="0">
      <text>
        <r>
          <rPr>
            <b/>
            <sz val="9"/>
            <color indexed="81"/>
            <rFont val="Tahoma"/>
            <family val="2"/>
          </rPr>
          <t>Opened this Account from the ££ I withdrew from the other Account;
This is a High Risk High -- Returns Account and it IS NOT my main acccount.
I am only doing this to get the High Returns and expect to be hit at anytime so that is why I will be constantly withdrawng ££ from this acount</t>
        </r>
      </text>
    </comment>
  </commentList>
</comments>
</file>

<file path=xl/sharedStrings.xml><?xml version="1.0" encoding="utf-8"?>
<sst xmlns="http://schemas.openxmlformats.org/spreadsheetml/2006/main" count="99" uniqueCount="35">
  <si>
    <t>Per Pip</t>
  </si>
  <si>
    <t>Top UP</t>
  </si>
  <si>
    <t>W/drawal</t>
  </si>
  <si>
    <t xml:space="preserve"> % Per Trade</t>
  </si>
  <si>
    <t>Of Pips</t>
  </si>
  <si>
    <t>Balance</t>
  </si>
  <si>
    <t>Commencing</t>
  </si>
  <si>
    <t xml:space="preserve">Account </t>
  </si>
  <si>
    <t xml:space="preserve">Week </t>
  </si>
  <si>
    <t>Account</t>
  </si>
  <si>
    <t>Losing £</t>
  </si>
  <si>
    <t>EA  No</t>
  </si>
  <si>
    <t>EA £</t>
  </si>
  <si>
    <t xml:space="preserve">EA  Return </t>
  </si>
  <si>
    <t xml:space="preserve"> EA Account</t>
  </si>
  <si>
    <t xml:space="preserve">Ave Risk </t>
  </si>
  <si>
    <t xml:space="preserve">Ave </t>
  </si>
  <si>
    <t>Discipline</t>
  </si>
  <si>
    <t>Running Trades</t>
  </si>
  <si>
    <t xml:space="preserve">Business  </t>
  </si>
  <si>
    <t>Lost</t>
  </si>
  <si>
    <t>Transition To Live01</t>
  </si>
  <si>
    <t xml:space="preserve"> Flag</t>
  </si>
  <si>
    <t>Day</t>
  </si>
  <si>
    <t>Mon</t>
  </si>
  <si>
    <t>Max %</t>
  </si>
  <si>
    <t>Tue</t>
  </si>
  <si>
    <t>Wed</t>
  </si>
  <si>
    <t xml:space="preserve">Be 100% Sure from Now </t>
  </si>
  <si>
    <t>3.5% Per Week Percentage Calculations ( Full Account )</t>
  </si>
  <si>
    <r>
      <t>No Target Betting Trades Account (</t>
    </r>
    <r>
      <rPr>
        <b/>
        <sz val="12"/>
        <color rgb="FFFF0000"/>
        <rFont val="Arial"/>
        <family val="2"/>
      </rPr>
      <t>Without)</t>
    </r>
    <r>
      <rPr>
        <b/>
        <sz val="12"/>
        <rFont val="Arial"/>
        <family val="2"/>
      </rPr>
      <t xml:space="preserve"> Intervention  -- Expert Advisor</t>
    </r>
  </si>
  <si>
    <r>
      <t xml:space="preserve">3.5% Per Week Target Betting Trades Account </t>
    </r>
    <r>
      <rPr>
        <b/>
        <sz val="12"/>
        <color rgb="FFFF000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</si>
  <si>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</si>
  <si>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Per Week</t>
  </si>
  <si>
    <r>
      <t xml:space="preserve">Martingdale  Pepperstone Account </t>
    </r>
    <r>
      <rPr>
        <b/>
        <sz val="9"/>
        <color rgb="FFFF0000"/>
        <rFont val="Arial"/>
        <family val="2"/>
      </rPr>
      <t xml:space="preserve"> (With Intervention)</t>
    </r>
    <r>
      <rPr>
        <b/>
        <sz val="9"/>
        <rFont val="Arial"/>
        <family val="2"/>
      </rPr>
      <t>-  5% per Week Target</t>
    </r>
  </si>
</sst>
</file>

<file path=xl/styles.xml><?xml version="1.0" encoding="utf-8"?>
<styleSheet xmlns="http://schemas.openxmlformats.org/spreadsheetml/2006/main">
  <numFmts count="6">
    <numFmt numFmtId="164" formatCode="&quot;£&quot;#,##0.00"/>
    <numFmt numFmtId="165" formatCode="0_ ;[Red]\-0\ "/>
    <numFmt numFmtId="166" formatCode="0.0%"/>
    <numFmt numFmtId="167" formatCode="[$-409]d\-mmm\-yy;@"/>
    <numFmt numFmtId="168" formatCode="[$£-809]#,##0"/>
    <numFmt numFmtId="170" formatCode="&quot;$&quot;#,##0.00"/>
  </numFmts>
  <fonts count="24">
    <font>
      <sz val="11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rgb="FF0000FF"/>
      <name val="Calibri"/>
      <family val="2"/>
    </font>
    <font>
      <b/>
      <sz val="14"/>
      <name val="Arial"/>
      <family val="2"/>
    </font>
    <font>
      <b/>
      <sz val="11"/>
      <color theme="0"/>
      <name val="Calibri"/>
      <family val="2"/>
      <scheme val="minor"/>
    </font>
    <font>
      <b/>
      <sz val="8"/>
      <color rgb="FF0000FF"/>
      <name val="Calibri"/>
      <family val="2"/>
      <scheme val="minor"/>
    </font>
    <font>
      <b/>
      <sz val="10"/>
      <name val="Arial"/>
      <family val="2"/>
    </font>
    <font>
      <sz val="8"/>
      <color theme="0"/>
      <name val="Calibri"/>
      <family val="2"/>
    </font>
    <font>
      <sz val="8"/>
      <color theme="4" tint="0.79998168889431442"/>
      <name val="Calibri"/>
      <family val="2"/>
    </font>
    <font>
      <b/>
      <sz val="8"/>
      <color theme="4" tint="0.79998168889431442"/>
      <name val="Calibri"/>
      <family val="2"/>
    </font>
    <font>
      <b/>
      <sz val="11"/>
      <name val="Calibri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b/>
      <sz val="9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98">
    <xf numFmtId="0" fontId="0" fillId="0" borderId="0" xfId="0"/>
    <xf numFmtId="0" fontId="0" fillId="0" borderId="0" xfId="0"/>
    <xf numFmtId="164" fontId="2" fillId="0" borderId="2" xfId="1" applyNumberFormat="1" applyFont="1" applyFill="1" applyBorder="1" applyAlignment="1">
      <alignment horizontal="center"/>
    </xf>
    <xf numFmtId="166" fontId="4" fillId="0" borderId="2" xfId="1" applyNumberFormat="1" applyFont="1" applyFill="1" applyBorder="1" applyAlignment="1">
      <alignment horizontal="center"/>
    </xf>
    <xf numFmtId="164" fontId="2" fillId="0" borderId="6" xfId="1" applyNumberFormat="1" applyFont="1" applyFill="1" applyBorder="1" applyAlignment="1">
      <alignment horizontal="center"/>
    </xf>
    <xf numFmtId="165" fontId="5" fillId="0" borderId="2" xfId="1" applyNumberFormat="1" applyFont="1" applyFill="1" applyBorder="1" applyAlignment="1">
      <alignment horizontal="center"/>
    </xf>
    <xf numFmtId="164" fontId="2" fillId="0" borderId="5" xfId="1" applyNumberFormat="1" applyFont="1" applyFill="1" applyBorder="1" applyAlignment="1">
      <alignment horizontal="center"/>
    </xf>
    <xf numFmtId="14" fontId="2" fillId="0" borderId="2" xfId="1" applyNumberFormat="1" applyFont="1" applyFill="1" applyBorder="1"/>
    <xf numFmtId="164" fontId="2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center"/>
    </xf>
    <xf numFmtId="164" fontId="2" fillId="0" borderId="4" xfId="1" applyNumberFormat="1" applyFont="1" applyFill="1" applyBorder="1" applyAlignment="1">
      <alignment horizontal="center"/>
    </xf>
    <xf numFmtId="166" fontId="4" fillId="0" borderId="3" xfId="1" applyNumberFormat="1" applyFont="1" applyFill="1" applyBorder="1" applyAlignment="1">
      <alignment horizontal="center"/>
    </xf>
    <xf numFmtId="165" fontId="5" fillId="0" borderId="3" xfId="1" applyNumberFormat="1" applyFont="1" applyFill="1" applyBorder="1" applyAlignment="1">
      <alignment horizontal="center"/>
    </xf>
    <xf numFmtId="0" fontId="8" fillId="0" borderId="0" xfId="1" applyFill="1" applyBorder="1"/>
    <xf numFmtId="164" fontId="1" fillId="3" borderId="2" xfId="1" applyNumberFormat="1" applyFont="1" applyFill="1" applyBorder="1" applyAlignment="1">
      <alignment horizontal="center"/>
    </xf>
    <xf numFmtId="164" fontId="1" fillId="3" borderId="1" xfId="1" applyNumberFormat="1" applyFont="1" applyFill="1" applyBorder="1" applyAlignment="1">
      <alignment horizontal="center"/>
    </xf>
    <xf numFmtId="0" fontId="1" fillId="3" borderId="1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wrapText="1"/>
    </xf>
    <xf numFmtId="0" fontId="1" fillId="3" borderId="2" xfId="1" applyFont="1" applyFill="1" applyBorder="1" applyAlignment="1">
      <alignment horizontal="center"/>
    </xf>
    <xf numFmtId="9" fontId="1" fillId="3" borderId="2" xfId="1" applyNumberFormat="1" applyFont="1" applyFill="1" applyBorder="1" applyAlignment="1">
      <alignment horizontal="center"/>
    </xf>
    <xf numFmtId="164" fontId="7" fillId="0" borderId="3" xfId="1" applyNumberFormat="1" applyFont="1" applyFill="1" applyBorder="1" applyAlignment="1">
      <alignment horizontal="center"/>
    </xf>
    <xf numFmtId="164" fontId="9" fillId="0" borderId="3" xfId="1" applyNumberFormat="1" applyFont="1" applyFill="1" applyBorder="1" applyAlignment="1">
      <alignment horizontal="center"/>
    </xf>
    <xf numFmtId="0" fontId="0" fillId="0" borderId="0" xfId="0" applyFill="1"/>
    <xf numFmtId="165" fontId="9" fillId="0" borderId="3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center"/>
    </xf>
    <xf numFmtId="164" fontId="7" fillId="0" borderId="2" xfId="1" applyNumberFormat="1" applyFont="1" applyFill="1" applyBorder="1" applyAlignment="1">
      <alignment horizontal="center"/>
    </xf>
    <xf numFmtId="0" fontId="8" fillId="0" borderId="0" xfId="1" applyFont="1" applyFill="1"/>
    <xf numFmtId="164" fontId="6" fillId="5" borderId="4" xfId="3" applyNumberFormat="1" applyFont="1" applyFill="1" applyBorder="1" applyAlignment="1">
      <alignment horizontal="center"/>
    </xf>
    <xf numFmtId="167" fontId="2" fillId="0" borderId="3" xfId="3" applyNumberFormat="1" applyFont="1" applyFill="1" applyBorder="1"/>
    <xf numFmtId="0" fontId="11" fillId="5" borderId="0" xfId="0" applyFont="1" applyFill="1"/>
    <xf numFmtId="167" fontId="14" fillId="5" borderId="3" xfId="3" applyNumberFormat="1" applyFont="1" applyFill="1" applyBorder="1"/>
    <xf numFmtId="164" fontId="14" fillId="5" borderId="4" xfId="1" applyNumberFormat="1" applyFont="1" applyFill="1" applyBorder="1" applyAlignment="1">
      <alignment horizontal="center"/>
    </xf>
    <xf numFmtId="164" fontId="14" fillId="5" borderId="3" xfId="1" applyNumberFormat="1" applyFont="1" applyFill="1" applyBorder="1" applyAlignment="1">
      <alignment horizontal="center"/>
    </xf>
    <xf numFmtId="166" fontId="6" fillId="5" borderId="3" xfId="1" applyNumberFormat="1" applyFont="1" applyFill="1" applyBorder="1" applyAlignment="1">
      <alignment horizontal="center"/>
    </xf>
    <xf numFmtId="164" fontId="6" fillId="5" borderId="3" xfId="1" applyNumberFormat="1" applyFont="1" applyFill="1" applyBorder="1" applyAlignment="1">
      <alignment horizontal="center"/>
    </xf>
    <xf numFmtId="0" fontId="0" fillId="0" borderId="0" xfId="0"/>
    <xf numFmtId="164" fontId="2" fillId="6" borderId="4" xfId="1" applyNumberFormat="1" applyFont="1" applyFill="1" applyBorder="1" applyAlignment="1">
      <alignment horizontal="center"/>
    </xf>
    <xf numFmtId="164" fontId="2" fillId="6" borderId="3" xfId="1" applyNumberFormat="1" applyFont="1" applyFill="1" applyBorder="1" applyAlignment="1">
      <alignment horizontal="center"/>
    </xf>
    <xf numFmtId="166" fontId="4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center"/>
    </xf>
    <xf numFmtId="0" fontId="10" fillId="2" borderId="0" xfId="1" applyFont="1" applyFill="1" applyBorder="1" applyAlignment="1">
      <alignment horizontal="center"/>
    </xf>
    <xf numFmtId="0" fontId="0" fillId="0" borderId="0" xfId="0"/>
    <xf numFmtId="164" fontId="2" fillId="0" borderId="2" xfId="3" applyNumberFormat="1" applyFont="1" applyFill="1" applyBorder="1" applyAlignment="1">
      <alignment horizontal="center"/>
    </xf>
    <xf numFmtId="164" fontId="2" fillId="0" borderId="3" xfId="3" applyNumberFormat="1" applyFont="1" applyFill="1" applyBorder="1" applyAlignment="1">
      <alignment horizontal="center"/>
    </xf>
    <xf numFmtId="0" fontId="1" fillId="3" borderId="2" xfId="3" applyFont="1" applyFill="1" applyBorder="1" applyAlignment="1">
      <alignment horizontal="center" wrapText="1"/>
    </xf>
    <xf numFmtId="164" fontId="6" fillId="5" borderId="4" xfId="3" applyNumberFormat="1" applyFont="1" applyFill="1" applyBorder="1" applyAlignment="1">
      <alignment horizontal="center"/>
    </xf>
    <xf numFmtId="167" fontId="2" fillId="0" borderId="3" xfId="3" applyNumberFormat="1" applyFont="1" applyFill="1" applyBorder="1"/>
    <xf numFmtId="164" fontId="6" fillId="0" borderId="3" xfId="3" applyNumberFormat="1" applyFont="1" applyFill="1" applyBorder="1" applyAlignment="1">
      <alignment horizontal="center"/>
    </xf>
    <xf numFmtId="0" fontId="13" fillId="6" borderId="0" xfId="3" applyFont="1" applyFill="1" applyAlignment="1">
      <alignment horizontal="center" vertical="center"/>
    </xf>
    <xf numFmtId="167" fontId="2" fillId="6" borderId="3" xfId="3" applyNumberFormat="1" applyFont="1" applyFill="1" applyBorder="1"/>
    <xf numFmtId="168" fontId="12" fillId="0" borderId="0" xfId="0" applyNumberFormat="1" applyFont="1" applyAlignment="1">
      <alignment horizontal="center"/>
    </xf>
    <xf numFmtId="0" fontId="13" fillId="0" borderId="0" xfId="3" applyFont="1" applyFill="1" applyAlignment="1">
      <alignment horizontal="center" vertical="center"/>
    </xf>
    <xf numFmtId="165" fontId="2" fillId="0" borderId="3" xfId="1" applyNumberFormat="1" applyFont="1" applyFill="1" applyBorder="1" applyAlignment="1">
      <alignment horizontal="center"/>
    </xf>
    <xf numFmtId="165" fontId="4" fillId="0" borderId="3" xfId="1" applyNumberFormat="1" applyFont="1" applyFill="1" applyBorder="1" applyAlignment="1">
      <alignment horizontal="center"/>
    </xf>
    <xf numFmtId="165" fontId="2" fillId="0" borderId="2" xfId="1" applyNumberFormat="1" applyFont="1" applyFill="1" applyBorder="1" applyAlignment="1">
      <alignment horizontal="center"/>
    </xf>
    <xf numFmtId="164" fontId="2" fillId="2" borderId="3" xfId="3" applyNumberFormat="1" applyFont="1" applyFill="1" applyBorder="1" applyAlignment="1">
      <alignment horizontal="center"/>
    </xf>
    <xf numFmtId="165" fontId="7" fillId="0" borderId="3" xfId="1" applyNumberFormat="1" applyFont="1" applyFill="1" applyBorder="1" applyAlignment="1">
      <alignment horizontal="center"/>
    </xf>
    <xf numFmtId="0" fontId="0" fillId="0" borderId="0" xfId="0"/>
    <xf numFmtId="0" fontId="11" fillId="8" borderId="0" xfId="0" applyFont="1" applyFill="1"/>
    <xf numFmtId="164" fontId="6" fillId="0" borderId="3" xfId="1" applyNumberFormat="1" applyFont="1" applyFill="1" applyBorder="1" applyAlignment="1">
      <alignment horizontal="center"/>
    </xf>
    <xf numFmtId="166" fontId="1" fillId="3" borderId="2" xfId="1" applyNumberFormat="1" applyFont="1" applyFill="1" applyBorder="1" applyAlignment="1">
      <alignment horizontal="center" wrapText="1"/>
    </xf>
    <xf numFmtId="164" fontId="6" fillId="8" borderId="3" xfId="1" applyNumberFormat="1" applyFont="1" applyFill="1" applyBorder="1" applyAlignment="1">
      <alignment horizontal="center"/>
    </xf>
    <xf numFmtId="9" fontId="6" fillId="8" borderId="3" xfId="1" applyNumberFormat="1" applyFont="1" applyFill="1" applyBorder="1" applyAlignment="1">
      <alignment horizontal="center"/>
    </xf>
    <xf numFmtId="165" fontId="1" fillId="0" borderId="3" xfId="1" applyNumberFormat="1" applyFont="1" applyFill="1" applyBorder="1" applyAlignment="1">
      <alignment horizontal="center"/>
    </xf>
    <xf numFmtId="9" fontId="6" fillId="5" borderId="3" xfId="1" applyNumberFormat="1" applyFont="1" applyFill="1" applyBorder="1" applyAlignment="1">
      <alignment horizontal="center"/>
    </xf>
    <xf numFmtId="170" fontId="2" fillId="0" borderId="4" xfId="1" applyNumberFormat="1" applyFont="1" applyFill="1" applyBorder="1" applyAlignment="1">
      <alignment horizontal="center"/>
    </xf>
    <xf numFmtId="164" fontId="9" fillId="4" borderId="3" xfId="1" applyNumberFormat="1" applyFont="1" applyFill="1" applyBorder="1" applyAlignment="1">
      <alignment horizontal="center"/>
    </xf>
    <xf numFmtId="167" fontId="15" fillId="4" borderId="3" xfId="3" applyNumberFormat="1" applyFont="1" applyFill="1" applyBorder="1"/>
    <xf numFmtId="164" fontId="16" fillId="4" borderId="4" xfId="3" applyNumberFormat="1" applyFont="1" applyFill="1" applyBorder="1" applyAlignment="1">
      <alignment horizontal="center"/>
    </xf>
    <xf numFmtId="164" fontId="15" fillId="4" borderId="3" xfId="1" applyNumberFormat="1" applyFont="1" applyFill="1" applyBorder="1" applyAlignment="1">
      <alignment horizontal="center"/>
    </xf>
    <xf numFmtId="164" fontId="16" fillId="4" borderId="3" xfId="1" applyNumberFormat="1" applyFont="1" applyFill="1" applyBorder="1" applyAlignment="1">
      <alignment horizontal="center"/>
    </xf>
    <xf numFmtId="164" fontId="15" fillId="4" borderId="4" xfId="1" applyNumberFormat="1" applyFont="1" applyFill="1" applyBorder="1" applyAlignment="1">
      <alignment horizontal="center"/>
    </xf>
    <xf numFmtId="14" fontId="15" fillId="4" borderId="2" xfId="1" applyNumberFormat="1" applyFont="1" applyFill="1" applyBorder="1"/>
    <xf numFmtId="164" fontId="15" fillId="4" borderId="5" xfId="1" applyNumberFormat="1" applyFont="1" applyFill="1" applyBorder="1" applyAlignment="1">
      <alignment horizontal="center"/>
    </xf>
    <xf numFmtId="164" fontId="15" fillId="4" borderId="2" xfId="1" applyNumberFormat="1" applyFont="1" applyFill="1" applyBorder="1" applyAlignment="1">
      <alignment horizontal="center"/>
    </xf>
    <xf numFmtId="167" fontId="2" fillId="7" borderId="3" xfId="3" applyNumberFormat="1" applyFont="1" applyFill="1" applyBorder="1"/>
    <xf numFmtId="164" fontId="2" fillId="7" borderId="4" xfId="1" applyNumberFormat="1" applyFont="1" applyFill="1" applyBorder="1" applyAlignment="1">
      <alignment horizontal="center"/>
    </xf>
    <xf numFmtId="164" fontId="2" fillId="7" borderId="3" xfId="1" applyNumberFormat="1" applyFont="1" applyFill="1" applyBorder="1" applyAlignment="1">
      <alignment horizontal="center"/>
    </xf>
    <xf numFmtId="164" fontId="3" fillId="7" borderId="3" xfId="1" applyNumberFormat="1" applyFont="1" applyFill="1" applyBorder="1" applyAlignment="1">
      <alignment horizontal="center"/>
    </xf>
    <xf numFmtId="164" fontId="9" fillId="7" borderId="3" xfId="1" applyNumberFormat="1" applyFont="1" applyFill="1" applyBorder="1" applyAlignment="1">
      <alignment horizontal="center"/>
    </xf>
    <xf numFmtId="166" fontId="4" fillId="7" borderId="3" xfId="1" applyNumberFormat="1" applyFont="1" applyFill="1" applyBorder="1" applyAlignment="1">
      <alignment horizontal="center"/>
    </xf>
    <xf numFmtId="164" fontId="2" fillId="7" borderId="3" xfId="3" applyNumberFormat="1" applyFont="1" applyFill="1" applyBorder="1" applyAlignment="1">
      <alignment horizontal="center"/>
    </xf>
    <xf numFmtId="164" fontId="4" fillId="2" borderId="4" xfId="1" applyNumberFormat="1" applyFont="1" applyFill="1" applyBorder="1" applyAlignment="1">
      <alignment horizontal="center"/>
    </xf>
    <xf numFmtId="164" fontId="17" fillId="2" borderId="4" xfId="1" applyNumberFormat="1" applyFont="1" applyFill="1" applyBorder="1" applyAlignment="1">
      <alignment horizontal="center"/>
    </xf>
    <xf numFmtId="165" fontId="9" fillId="7" borderId="3" xfId="1" applyNumberFormat="1" applyFont="1" applyFill="1" applyBorder="1" applyAlignment="1">
      <alignment horizontal="center"/>
    </xf>
    <xf numFmtId="164" fontId="7" fillId="7" borderId="3" xfId="1" applyNumberFormat="1" applyFont="1" applyFill="1" applyBorder="1" applyAlignment="1">
      <alignment horizontal="center"/>
    </xf>
    <xf numFmtId="164" fontId="4" fillId="7" borderId="4" xfId="3" applyNumberFormat="1" applyFont="1" applyFill="1" applyBorder="1" applyAlignment="1">
      <alignment horizontal="center"/>
    </xf>
    <xf numFmtId="0" fontId="10" fillId="2" borderId="7" xfId="1" applyFont="1" applyFill="1" applyBorder="1" applyAlignment="1">
      <alignment horizontal="center"/>
    </xf>
    <xf numFmtId="0" fontId="21" fillId="9" borderId="7" xfId="0" applyFont="1" applyFill="1" applyBorder="1" applyAlignment="1"/>
    <xf numFmtId="0" fontId="21" fillId="9" borderId="7" xfId="1" applyFont="1" applyFill="1" applyBorder="1" applyAlignment="1">
      <alignment horizontal="center"/>
    </xf>
    <xf numFmtId="0" fontId="22" fillId="9" borderId="7" xfId="0" applyFont="1" applyFill="1" applyBorder="1" applyAlignment="1">
      <alignment horizontal="center"/>
    </xf>
    <xf numFmtId="0" fontId="18" fillId="0" borderId="7" xfId="1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66" fontId="9" fillId="0" borderId="3" xfId="1" applyNumberFormat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/>
    </xf>
    <xf numFmtId="9" fontId="9" fillId="0" borderId="2" xfId="1" applyNumberFormat="1" applyFont="1" applyFill="1" applyBorder="1" applyAlignment="1">
      <alignment horizontal="center"/>
    </xf>
    <xf numFmtId="170" fontId="4" fillId="2" borderId="4" xfId="1" applyNumberFormat="1" applyFont="1" applyFill="1" applyBorder="1" applyAlignment="1">
      <alignment horizontal="center"/>
    </xf>
    <xf numFmtId="170" fontId="17" fillId="0" borderId="4" xfId="1" applyNumberFormat="1" applyFont="1" applyFill="1" applyBorder="1" applyAlignment="1">
      <alignment horizontal="center"/>
    </xf>
  </cellXfs>
  <cellStyles count="5">
    <cellStyle name="Normal" xfId="0" builtinId="0"/>
    <cellStyle name="Normal 2" xfId="1"/>
    <cellStyle name="Normal 2 2" xfId="3"/>
    <cellStyle name="Normal 3" xfId="2"/>
    <cellStyle name="Normal 3 2" xfId="4"/>
  </cellStyles>
  <dxfs count="0"/>
  <tableStyles count="0" defaultTableStyle="TableStyleMedium2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8"/>
  <sheetViews>
    <sheetView workbookViewId="0">
      <selection activeCell="E27" sqref="E27"/>
    </sheetView>
  </sheetViews>
  <sheetFormatPr defaultRowHeight="15"/>
  <cols>
    <col min="1" max="1" width="9.140625" style="1"/>
    <col min="2" max="2" width="9.28515625" style="1" customWidth="1"/>
    <col min="3" max="3" width="9.5703125" style="1" bestFit="1" customWidth="1"/>
    <col min="4" max="4" width="6.5703125" style="1" bestFit="1" customWidth="1"/>
    <col min="5" max="5" width="5.42578125" style="1" bestFit="1" customWidth="1"/>
    <col min="6" max="6" width="6.85546875" style="1" bestFit="1" customWidth="1"/>
    <col min="7" max="7" width="12" style="1" bestFit="1" customWidth="1"/>
    <col min="8" max="8" width="9" style="1" bestFit="1" customWidth="1"/>
    <col min="9" max="9" width="11" style="1" customWidth="1"/>
    <col min="10" max="10" width="11" style="35" customWidth="1"/>
    <col min="11" max="11" width="20.28515625" style="1" bestFit="1" customWidth="1"/>
    <col min="12" max="16384" width="9.140625" style="1"/>
  </cols>
  <sheetData>
    <row r="1" spans="1:11" ht="18.75" thickBot="1">
      <c r="A1" s="87" t="s">
        <v>29</v>
      </c>
      <c r="B1" s="87"/>
      <c r="C1" s="87"/>
      <c r="D1" s="87"/>
      <c r="E1" s="87"/>
      <c r="F1" s="87"/>
      <c r="G1" s="87"/>
      <c r="H1" s="87"/>
      <c r="I1" s="87"/>
      <c r="J1" s="40"/>
    </row>
    <row r="2" spans="1:11" ht="15.75" thickBot="1">
      <c r="A2" s="14" t="s">
        <v>8</v>
      </c>
      <c r="B2" s="15" t="s">
        <v>14</v>
      </c>
      <c r="C2" s="16" t="s">
        <v>13</v>
      </c>
      <c r="D2" s="16" t="s">
        <v>12</v>
      </c>
      <c r="E2" s="16" t="s">
        <v>11</v>
      </c>
      <c r="F2" s="16" t="s">
        <v>7</v>
      </c>
      <c r="G2" s="16" t="s">
        <v>7</v>
      </c>
      <c r="H2" s="17" t="s">
        <v>15</v>
      </c>
      <c r="I2" s="17" t="s">
        <v>16</v>
      </c>
      <c r="J2" s="44" t="s">
        <v>19</v>
      </c>
    </row>
    <row r="3" spans="1:11" ht="15.75" thickBot="1">
      <c r="A3" s="14" t="s">
        <v>6</v>
      </c>
      <c r="B3" s="18" t="s">
        <v>5</v>
      </c>
      <c r="C3" s="19" t="s">
        <v>5</v>
      </c>
      <c r="D3" s="19" t="s">
        <v>0</v>
      </c>
      <c r="E3" s="19" t="s">
        <v>4</v>
      </c>
      <c r="F3" s="19" t="s">
        <v>1</v>
      </c>
      <c r="G3" s="19" t="s">
        <v>2</v>
      </c>
      <c r="H3" s="17" t="s">
        <v>3</v>
      </c>
      <c r="I3" s="17" t="s">
        <v>10</v>
      </c>
      <c r="J3" s="44" t="s">
        <v>9</v>
      </c>
    </row>
    <row r="4" spans="1:11">
      <c r="A4" s="28">
        <v>42386</v>
      </c>
      <c r="B4" s="27">
        <v>300</v>
      </c>
      <c r="C4" s="8">
        <f t="shared" ref="C4:C7" si="0">B4+(B4*0.05)</f>
        <v>315</v>
      </c>
      <c r="D4" s="8">
        <f>B4/2000</f>
        <v>0.15</v>
      </c>
      <c r="E4" s="53">
        <f>(C4-B4)/D4</f>
        <v>100</v>
      </c>
      <c r="F4" s="9"/>
      <c r="G4" s="9"/>
      <c r="H4" s="11">
        <f>D4*50/B4</f>
        <v>2.5000000000000001E-2</v>
      </c>
      <c r="I4" s="9">
        <f>B4-(D4*1080)</f>
        <v>138</v>
      </c>
      <c r="J4" s="43"/>
    </row>
    <row r="5" spans="1:11">
      <c r="A5" s="46">
        <f>A4+7</f>
        <v>42393</v>
      </c>
      <c r="B5" s="10">
        <f>C4+F4-G4</f>
        <v>315</v>
      </c>
      <c r="C5" s="8">
        <f t="shared" si="0"/>
        <v>330.75</v>
      </c>
      <c r="D5" s="8">
        <f>B5/2000</f>
        <v>0.1575</v>
      </c>
      <c r="E5" s="52">
        <f>(C5-B5)/D5</f>
        <v>100</v>
      </c>
      <c r="F5" s="9">
        <v>200</v>
      </c>
      <c r="G5" s="9"/>
      <c r="H5" s="11">
        <f>D5*50/B5</f>
        <v>2.5000000000000001E-2</v>
      </c>
      <c r="I5" s="9">
        <f>B5-(D5*1080)</f>
        <v>144.9</v>
      </c>
      <c r="J5" s="43"/>
    </row>
    <row r="6" spans="1:11">
      <c r="A6" s="46">
        <f>A5+7</f>
        <v>42400</v>
      </c>
      <c r="B6" s="10">
        <f>C5+F5-G5</f>
        <v>530.75</v>
      </c>
      <c r="C6" s="8">
        <f t="shared" si="0"/>
        <v>557.28750000000002</v>
      </c>
      <c r="D6" s="8">
        <f>B6/2000</f>
        <v>0.26537500000000003</v>
      </c>
      <c r="E6" s="52">
        <f>(C6-B6)/D6</f>
        <v>100.00000000000007</v>
      </c>
      <c r="F6" s="9"/>
      <c r="G6" s="9"/>
      <c r="H6" s="11">
        <f>D6*50/B6</f>
        <v>2.5000000000000001E-2</v>
      </c>
      <c r="I6" s="9">
        <f>B6-(D6*1080)</f>
        <v>244.14499999999998</v>
      </c>
      <c r="J6" s="43"/>
    </row>
    <row r="7" spans="1:11" ht="15.75" thickBot="1">
      <c r="A7" s="46">
        <f>A6+7</f>
        <v>42407</v>
      </c>
      <c r="B7" s="10">
        <f>C6+F6-G6</f>
        <v>557.28750000000002</v>
      </c>
      <c r="C7" s="8">
        <f t="shared" si="0"/>
        <v>585.15187500000002</v>
      </c>
      <c r="D7" s="8">
        <f>B7/2000</f>
        <v>0.27864375000000002</v>
      </c>
      <c r="E7" s="52">
        <f>(C7-B7)/D7</f>
        <v>99.999999999999972</v>
      </c>
      <c r="F7" s="9"/>
      <c r="G7" s="21"/>
      <c r="H7" s="11">
        <f>D7*50/B7</f>
        <v>2.5000000000000001E-2</v>
      </c>
      <c r="I7" s="9">
        <f>B7-(D7*1080)</f>
        <v>256.35224999999997</v>
      </c>
      <c r="J7" s="43"/>
    </row>
    <row r="8" spans="1:11" ht="15.75" thickBot="1">
      <c r="A8" s="7"/>
      <c r="B8" s="6"/>
      <c r="C8" s="2"/>
      <c r="D8" s="2"/>
      <c r="E8" s="54"/>
      <c r="F8" s="2"/>
      <c r="G8" s="4"/>
      <c r="H8" s="3"/>
      <c r="I8" s="24"/>
      <c r="J8" s="42"/>
    </row>
    <row r="9" spans="1:11">
      <c r="A9" s="46">
        <f>A7+7</f>
        <v>42414</v>
      </c>
      <c r="B9" s="10">
        <f>C7+F7-G7</f>
        <v>585.15187500000002</v>
      </c>
      <c r="C9" s="8">
        <f>B9+(B9*0.05)</f>
        <v>614.40946874999997</v>
      </c>
      <c r="D9" s="8">
        <f>B9/2000</f>
        <v>0.29257593749999999</v>
      </c>
      <c r="E9" s="52">
        <f>(C9-B9)/D9</f>
        <v>99.999999999999844</v>
      </c>
      <c r="F9" s="9"/>
      <c r="G9" s="9"/>
      <c r="H9" s="11">
        <f>D9*50/B9</f>
        <v>2.4999999999999998E-2</v>
      </c>
      <c r="I9" s="9">
        <f>B9-(D9*1080)</f>
        <v>269.16986250000002</v>
      </c>
      <c r="J9" s="43"/>
      <c r="K9" s="41"/>
    </row>
    <row r="10" spans="1:11">
      <c r="A10" s="46">
        <f>A9+7</f>
        <v>42421</v>
      </c>
      <c r="B10" s="10">
        <f>C9+F9-G9</f>
        <v>614.40946874999997</v>
      </c>
      <c r="C10" s="8">
        <f t="shared" ref="C10:C12" si="1">B10+(B10*0.05)</f>
        <v>645.12994218749998</v>
      </c>
      <c r="D10" s="8">
        <f>B10/2000</f>
        <v>0.30720473437500001</v>
      </c>
      <c r="E10" s="52">
        <f>(C10-B10)/D10</f>
        <v>100.00000000000001</v>
      </c>
      <c r="F10" s="9"/>
      <c r="G10" s="9"/>
      <c r="H10" s="11">
        <f>D10*50/B10</f>
        <v>2.5000000000000001E-2</v>
      </c>
      <c r="I10" s="9">
        <f>B10-(D10*1080)</f>
        <v>282.62835562499998</v>
      </c>
      <c r="J10" s="43"/>
      <c r="K10" s="41"/>
    </row>
    <row r="11" spans="1:11">
      <c r="A11" s="46">
        <f>A10+7</f>
        <v>42428</v>
      </c>
      <c r="B11" s="10">
        <f>C10+F10-G10</f>
        <v>645.12994218749998</v>
      </c>
      <c r="C11" s="8">
        <f t="shared" si="1"/>
        <v>677.38643929687498</v>
      </c>
      <c r="D11" s="8">
        <f>B11/2000</f>
        <v>0.32256497109374999</v>
      </c>
      <c r="E11" s="52">
        <f>(C11-B11)/D11</f>
        <v>100.00000000000001</v>
      </c>
      <c r="F11" s="9">
        <v>470</v>
      </c>
      <c r="G11" s="9"/>
      <c r="H11" s="11">
        <f>D11*50/B11</f>
        <v>2.4999999999999998E-2</v>
      </c>
      <c r="I11" s="9">
        <f>B11-(D11*1080)</f>
        <v>296.75977340625002</v>
      </c>
      <c r="J11" s="43"/>
      <c r="K11" s="41"/>
    </row>
    <row r="12" spans="1:11" ht="15.75" thickBot="1">
      <c r="A12" s="28">
        <f>A11+7</f>
        <v>42435</v>
      </c>
      <c r="B12" s="10">
        <f>C11+F11-G11</f>
        <v>1147.3864392968749</v>
      </c>
      <c r="C12" s="8">
        <f t="shared" si="1"/>
        <v>1204.7557612617186</v>
      </c>
      <c r="D12" s="8">
        <f>B12/2000</f>
        <v>0.57369321964843745</v>
      </c>
      <c r="E12" s="52">
        <f>(C12-B12)/D12</f>
        <v>99.999999999999957</v>
      </c>
      <c r="F12" s="9"/>
      <c r="G12" s="9"/>
      <c r="H12" s="11">
        <f>D12*50/B12</f>
        <v>2.4999999999999998E-2</v>
      </c>
      <c r="I12" s="9">
        <f>B12-(D12*1080)</f>
        <v>527.79776207656244</v>
      </c>
      <c r="J12" s="43"/>
      <c r="K12" s="41"/>
    </row>
    <row r="13" spans="1:11" ht="15.75" thickBot="1">
      <c r="A13" s="7"/>
      <c r="B13" s="6"/>
      <c r="C13" s="2"/>
      <c r="D13" s="2"/>
      <c r="E13" s="54"/>
      <c r="F13" s="2"/>
      <c r="G13" s="4"/>
      <c r="H13" s="3"/>
      <c r="I13" s="24"/>
      <c r="J13" s="42"/>
    </row>
    <row r="14" spans="1:11">
      <c r="A14" s="46">
        <f>A12+7</f>
        <v>42442</v>
      </c>
      <c r="B14" s="10">
        <f>C12+F12-G12</f>
        <v>1204.7557612617186</v>
      </c>
      <c r="C14" s="8">
        <f>B14+(B14*0.05)</f>
        <v>1264.9935493248045</v>
      </c>
      <c r="D14" s="8">
        <f>B14/2000</f>
        <v>0.60237788063085929</v>
      </c>
      <c r="E14" s="52">
        <f>(C14-B14)/D14</f>
        <v>99.999999999999901</v>
      </c>
      <c r="F14" s="9"/>
      <c r="G14" s="9"/>
      <c r="H14" s="11">
        <f>D14*50/B14</f>
        <v>2.5000000000000001E-2</v>
      </c>
      <c r="I14" s="9">
        <f>B14-(D14*1080)</f>
        <v>554.18765018039051</v>
      </c>
      <c r="J14" s="43"/>
    </row>
    <row r="15" spans="1:11">
      <c r="A15" s="46">
        <f>A14+7</f>
        <v>42449</v>
      </c>
      <c r="B15" s="10">
        <f>C14+F14-G14</f>
        <v>1264.9935493248045</v>
      </c>
      <c r="C15" s="8">
        <f t="shared" ref="C15:C17" si="2">B15+(B15*0.05)</f>
        <v>1328.2432267910447</v>
      </c>
      <c r="D15" s="8">
        <f>B15/2000</f>
        <v>0.63249677466240228</v>
      </c>
      <c r="E15" s="52">
        <f>(C15-B15)/D15</f>
        <v>99.999999999999957</v>
      </c>
      <c r="F15" s="9"/>
      <c r="G15" s="9"/>
      <c r="H15" s="11">
        <f>D15*50/B15</f>
        <v>2.5000000000000001E-2</v>
      </c>
      <c r="I15" s="9">
        <f>B15-(D15*1080)</f>
        <v>581.89703268941003</v>
      </c>
      <c r="J15" s="43"/>
      <c r="K15" s="51"/>
    </row>
    <row r="16" spans="1:11">
      <c r="A16" s="46">
        <f>A15+7</f>
        <v>42456</v>
      </c>
      <c r="B16" s="10">
        <f>C15+F15-G15</f>
        <v>1328.2432267910447</v>
      </c>
      <c r="C16" s="8">
        <f t="shared" si="2"/>
        <v>1394.655388130597</v>
      </c>
      <c r="D16" s="8">
        <f>B16/2000</f>
        <v>0.66412161339552234</v>
      </c>
      <c r="E16" s="52">
        <f>(C16-B16)/D16</f>
        <v>100.00000000000011</v>
      </c>
      <c r="F16" s="20"/>
      <c r="G16" s="9"/>
      <c r="H16" s="11">
        <f>D16*50/B16</f>
        <v>2.4999999999999998E-2</v>
      </c>
      <c r="I16" s="9">
        <f>B16-(D16*1080)</f>
        <v>610.99188432388053</v>
      </c>
      <c r="J16" s="43"/>
      <c r="K16" s="51"/>
    </row>
    <row r="17" spans="1:12" ht="15.75" thickBot="1">
      <c r="A17" s="46">
        <f>A16+7</f>
        <v>42463</v>
      </c>
      <c r="B17" s="10">
        <f>C16+F16-G16</f>
        <v>1394.655388130597</v>
      </c>
      <c r="C17" s="8">
        <f t="shared" si="2"/>
        <v>1464.3881575371267</v>
      </c>
      <c r="D17" s="8">
        <f>B17/2000</f>
        <v>0.69732769406529849</v>
      </c>
      <c r="E17" s="52">
        <f>(C17-B17)/D17</f>
        <v>99.999999999999886</v>
      </c>
      <c r="F17" s="20"/>
      <c r="G17" s="9"/>
      <c r="H17" s="11">
        <f>D17*50/B17</f>
        <v>2.5000000000000001E-2</v>
      </c>
      <c r="I17" s="9">
        <f>B17-(D17*1080)</f>
        <v>641.54147854007465</v>
      </c>
      <c r="J17" s="43"/>
      <c r="K17" s="51"/>
    </row>
    <row r="18" spans="1:12" ht="15.75" thickBot="1">
      <c r="A18" s="7"/>
      <c r="B18" s="6"/>
      <c r="C18" s="2"/>
      <c r="D18" s="2"/>
      <c r="E18" s="5"/>
      <c r="F18" s="2"/>
      <c r="G18" s="4"/>
      <c r="H18" s="3"/>
      <c r="I18" s="24"/>
      <c r="J18" s="42"/>
      <c r="K18" s="22"/>
    </row>
    <row r="19" spans="1:12">
      <c r="A19" s="46">
        <f>A17+7</f>
        <v>42470</v>
      </c>
      <c r="B19" s="10">
        <f>C17+F17-G17</f>
        <v>1464.3881575371267</v>
      </c>
      <c r="C19" s="8">
        <f>B19+(B19*0.05)</f>
        <v>1537.6075654139831</v>
      </c>
      <c r="D19" s="8">
        <f>B19/2000</f>
        <v>0.73219407876856335</v>
      </c>
      <c r="E19" s="12">
        <f>(C19-B19)/D19</f>
        <v>100.00000000000009</v>
      </c>
      <c r="F19" s="9"/>
      <c r="G19" s="9"/>
      <c r="H19" s="11">
        <f>D19*50/B19</f>
        <v>2.5000000000000001E-2</v>
      </c>
      <c r="I19" s="9">
        <f>B19-(D19*1080)</f>
        <v>673.6185524670783</v>
      </c>
      <c r="J19" s="43"/>
      <c r="K19" s="58" t="s">
        <v>21</v>
      </c>
    </row>
    <row r="20" spans="1:12">
      <c r="A20" s="46">
        <f>A19+7</f>
        <v>42477</v>
      </c>
      <c r="B20" s="10">
        <f>C19+F19-G19</f>
        <v>1537.6075654139831</v>
      </c>
      <c r="C20" s="8">
        <f>B20+(B20*0.04)</f>
        <v>1599.1118680305424</v>
      </c>
      <c r="D20" s="8">
        <f>B20/4000</f>
        <v>0.38440189135349578</v>
      </c>
      <c r="E20" s="12">
        <f>(C20-B20)/D20</f>
        <v>159.9999999999998</v>
      </c>
      <c r="F20" s="9"/>
      <c r="G20" s="9"/>
      <c r="H20" s="11">
        <f>D20*50/B20</f>
        <v>1.2499999999999999E-2</v>
      </c>
      <c r="I20" s="9">
        <f>B20-(D20*1080)</f>
        <v>1122.4535227522076</v>
      </c>
      <c r="J20" s="43"/>
    </row>
    <row r="21" spans="1:12" s="57" customFormat="1">
      <c r="A21" s="46">
        <f>A20+7</f>
        <v>42484</v>
      </c>
      <c r="B21" s="10">
        <f>C20+F20-G20</f>
        <v>1599.1118680305424</v>
      </c>
      <c r="C21" s="8">
        <f>B21+(B21*0.04)</f>
        <v>1663.0763427517641</v>
      </c>
      <c r="D21" s="8">
        <f t="shared" ref="D21" si="3">B21/4000</f>
        <v>0.39977796700763557</v>
      </c>
      <c r="E21" s="12">
        <f>(C21-B21)/D21</f>
        <v>159.99999999999997</v>
      </c>
      <c r="F21" s="9"/>
      <c r="G21" s="9"/>
      <c r="H21" s="11">
        <f>D21*50/B21</f>
        <v>1.2499999999999999E-2</v>
      </c>
      <c r="I21" s="9">
        <f>B21-(D21*1080)</f>
        <v>1167.351663662296</v>
      </c>
      <c r="J21" s="43"/>
    </row>
    <row r="22" spans="1:12" ht="15.75" thickBot="1">
      <c r="A22" s="46">
        <f>A21+7</f>
        <v>42491</v>
      </c>
      <c r="B22" s="10">
        <f>C21+F21-G21</f>
        <v>1663.0763427517641</v>
      </c>
      <c r="C22" s="8">
        <f>B22+(B22*0.035)</f>
        <v>1721.2840147480758</v>
      </c>
      <c r="D22" s="8">
        <f>B22/4500</f>
        <v>0.36957252061150314</v>
      </c>
      <c r="E22" s="12">
        <f>(C22-B22)/D22</f>
        <v>157.50000000000009</v>
      </c>
      <c r="F22" s="20"/>
      <c r="G22" s="9"/>
      <c r="H22" s="11">
        <f>D22*50/B22</f>
        <v>1.1111111111111112E-2</v>
      </c>
      <c r="I22" s="9">
        <f>B22-(D22*1080)</f>
        <v>1263.9380204913407</v>
      </c>
      <c r="J22" s="43"/>
      <c r="K22" s="57"/>
      <c r="L22" s="26"/>
    </row>
    <row r="23" spans="1:12" ht="15.75" thickBot="1">
      <c r="A23" s="7"/>
      <c r="B23" s="6"/>
      <c r="C23" s="2"/>
      <c r="D23" s="2"/>
      <c r="E23" s="5"/>
      <c r="F23" s="2"/>
      <c r="G23" s="4"/>
      <c r="H23" s="3"/>
      <c r="I23" s="24"/>
      <c r="J23" s="42"/>
      <c r="K23" s="57"/>
    </row>
    <row r="24" spans="1:12">
      <c r="A24" s="46">
        <f>A22+7</f>
        <v>42498</v>
      </c>
      <c r="B24" s="10">
        <f>C22+F22-G22</f>
        <v>1721.2840147480758</v>
      </c>
      <c r="C24" s="8">
        <f>B24+(B24*0.035)</f>
        <v>1781.5289552642585</v>
      </c>
      <c r="D24" s="8">
        <f>B24/4500</f>
        <v>0.38250755883290571</v>
      </c>
      <c r="E24" s="12">
        <f>(C24-B24)/D24</f>
        <v>157.49999999999994</v>
      </c>
      <c r="F24" s="9"/>
      <c r="G24" s="9"/>
      <c r="H24" s="11">
        <f>D24*50/B24</f>
        <v>1.1111111111111112E-2</v>
      </c>
      <c r="I24" s="9">
        <f>B24-(D24*1080)</f>
        <v>1308.1758512085376</v>
      </c>
      <c r="J24" s="43"/>
      <c r="K24" s="57"/>
    </row>
    <row r="25" spans="1:12">
      <c r="A25" s="46">
        <f>A24+7</f>
        <v>42505</v>
      </c>
      <c r="B25" s="10">
        <f>C24+F24-G24</f>
        <v>1781.5289552642585</v>
      </c>
      <c r="C25" s="8">
        <f>B25+(B25*0.035)</f>
        <v>1843.8824686985074</v>
      </c>
      <c r="D25" s="8">
        <f>B25/4500</f>
        <v>0.39589532339205741</v>
      </c>
      <c r="E25" s="12">
        <f>(C25-B25)/D25</f>
        <v>157.49999999999977</v>
      </c>
      <c r="F25" s="9"/>
      <c r="G25" s="9"/>
      <c r="H25" s="11">
        <f>D25*50/B25</f>
        <v>1.111111111111111E-2</v>
      </c>
      <c r="I25" s="9">
        <f>B25-(D25*1080)</f>
        <v>1353.9620060008365</v>
      </c>
      <c r="J25" s="43"/>
    </row>
    <row r="26" spans="1:12">
      <c r="A26" s="46">
        <f>A25+7</f>
        <v>42512</v>
      </c>
      <c r="B26" s="10">
        <f>C25+F25-G25</f>
        <v>1843.8824686985074</v>
      </c>
      <c r="C26" s="8">
        <f>B26+(B26*0.035)</f>
        <v>1908.4183551029553</v>
      </c>
      <c r="D26" s="8">
        <f>B26/4500</f>
        <v>0.40975165971077943</v>
      </c>
      <c r="E26" s="12">
        <f>(C26-B26)/D26</f>
        <v>157.50000000000026</v>
      </c>
      <c r="F26" s="20"/>
      <c r="G26" s="9"/>
      <c r="H26" s="11">
        <f>D26*50/B26</f>
        <v>1.1111111111111112E-2</v>
      </c>
      <c r="I26" s="9">
        <f>B26-(D26*1080)</f>
        <v>1401.3506762108657</v>
      </c>
      <c r="J26" s="43"/>
    </row>
    <row r="27" spans="1:12" ht="15.75" thickBot="1">
      <c r="A27" s="46">
        <f>A26+7</f>
        <v>42519</v>
      </c>
      <c r="B27" s="82">
        <f>C26+F26-G26</f>
        <v>1908.4183551029553</v>
      </c>
      <c r="C27" s="8">
        <f>B27+(B27*0.035)</f>
        <v>1975.2129975315588</v>
      </c>
      <c r="D27" s="8">
        <f>B27/4500</f>
        <v>0.42409296780065675</v>
      </c>
      <c r="E27" s="12">
        <f>(C27-B27)/D27</f>
        <v>157.50000000000023</v>
      </c>
      <c r="F27" s="20"/>
      <c r="G27" s="9"/>
      <c r="H27" s="11">
        <f>D27*50/B27</f>
        <v>1.1111111111111112E-2</v>
      </c>
      <c r="I27" s="9">
        <f>B27-(D27*1080)</f>
        <v>1450.397949878246</v>
      </c>
      <c r="J27" s="43"/>
    </row>
    <row r="28" spans="1:12" ht="15.75" thickBot="1">
      <c r="A28" s="7"/>
      <c r="B28" s="6"/>
      <c r="C28" s="2"/>
      <c r="D28" s="2"/>
      <c r="E28" s="5"/>
      <c r="F28" s="25"/>
      <c r="G28" s="4"/>
      <c r="H28" s="3"/>
      <c r="I28" s="24"/>
      <c r="J28" s="42"/>
    </row>
    <row r="29" spans="1:12">
      <c r="A29" s="46">
        <f>A27+7</f>
        <v>42526</v>
      </c>
      <c r="B29" s="10">
        <f>C27+F27-G27</f>
        <v>1975.2129975315588</v>
      </c>
      <c r="C29" s="8">
        <f>B29+(B29*0.035)</f>
        <v>2044.3454524451633</v>
      </c>
      <c r="D29" s="8">
        <f>B29/4500</f>
        <v>0.43893622167367974</v>
      </c>
      <c r="E29" s="12">
        <f>(C29-B29)/D29</f>
        <v>157.49999999999994</v>
      </c>
      <c r="F29" s="9"/>
      <c r="G29" s="9"/>
      <c r="H29" s="11">
        <f>D29*50/B29</f>
        <v>1.1111111111111112E-2</v>
      </c>
      <c r="I29" s="9">
        <f>B29-(D29*1080)</f>
        <v>1501.1618781239847</v>
      </c>
      <c r="J29" s="43"/>
    </row>
    <row r="30" spans="1:12">
      <c r="A30" s="46">
        <f>A29+7</f>
        <v>42533</v>
      </c>
      <c r="B30" s="10">
        <f>C29+F29-G29</f>
        <v>2044.3454524451633</v>
      </c>
      <c r="C30" s="8">
        <f>B30+(B30*0.035)</f>
        <v>2115.8975432807442</v>
      </c>
      <c r="D30" s="8">
        <f>B30/4500</f>
        <v>0.45429898943225855</v>
      </c>
      <c r="E30" s="12">
        <f>(C30-B30)/D30</f>
        <v>157.50000000000037</v>
      </c>
      <c r="F30" s="9"/>
      <c r="G30" s="9"/>
      <c r="H30" s="11">
        <f>D30*50/B30</f>
        <v>1.1111111111111113E-2</v>
      </c>
      <c r="I30" s="9">
        <f>B30-(D30*1080)</f>
        <v>1553.7025438583241</v>
      </c>
      <c r="J30" s="43"/>
    </row>
    <row r="31" spans="1:12">
      <c r="A31" s="46">
        <f>A30+7</f>
        <v>42540</v>
      </c>
      <c r="B31" s="10">
        <f>C30+F30-G30</f>
        <v>2115.8975432807442</v>
      </c>
      <c r="C31" s="8">
        <f>B31+(B31*0.035)</f>
        <v>2189.9539572955705</v>
      </c>
      <c r="D31" s="8">
        <f>B31/4500</f>
        <v>0.47019945406238761</v>
      </c>
      <c r="E31" s="12">
        <f>(C31-B31)/D31</f>
        <v>157.50000000000045</v>
      </c>
      <c r="F31" s="20"/>
      <c r="G31" s="9"/>
      <c r="H31" s="11">
        <f>D31*50/B31</f>
        <v>1.1111111111111112E-2</v>
      </c>
      <c r="I31" s="9">
        <f>B31-(D31*1080)</f>
        <v>1608.0821328933657</v>
      </c>
      <c r="J31" s="43"/>
    </row>
    <row r="32" spans="1:12" ht="15.75" thickBot="1">
      <c r="A32" s="46">
        <f>A31+7</f>
        <v>42547</v>
      </c>
      <c r="B32" s="10">
        <f>C31+F31-G31</f>
        <v>2189.9539572955705</v>
      </c>
      <c r="C32" s="8">
        <f>B32+(B32*0.035)</f>
        <v>2266.6023458009154</v>
      </c>
      <c r="D32" s="8">
        <f>B32/4500</f>
        <v>0.48665643495457123</v>
      </c>
      <c r="E32" s="12">
        <f>(C32-B32)/D32</f>
        <v>157.49999999999983</v>
      </c>
      <c r="F32" s="20"/>
      <c r="G32" s="9"/>
      <c r="H32" s="11">
        <f>D32*50/B32</f>
        <v>1.1111111111111112E-2</v>
      </c>
      <c r="I32" s="9">
        <f>B32-(D32*1080)</f>
        <v>1664.3650075446335</v>
      </c>
      <c r="J32" s="43"/>
    </row>
    <row r="33" spans="1:12" ht="15.75" thickBot="1">
      <c r="A33" s="7"/>
      <c r="B33" s="6"/>
      <c r="C33" s="2"/>
      <c r="D33" s="2"/>
      <c r="E33" s="5"/>
      <c r="F33" s="25"/>
      <c r="G33" s="4"/>
      <c r="H33" s="3"/>
      <c r="I33" s="24"/>
      <c r="J33" s="42"/>
    </row>
    <row r="34" spans="1:12" s="22" customFormat="1">
      <c r="A34" s="46">
        <f>A32+7</f>
        <v>42554</v>
      </c>
      <c r="B34" s="10">
        <f>C32+F32-G32</f>
        <v>2266.6023458009154</v>
      </c>
      <c r="C34" s="8">
        <f>B34+(B34*0.035)</f>
        <v>2345.9334279039476</v>
      </c>
      <c r="D34" s="8">
        <f>B34/4500</f>
        <v>0.50368941017798119</v>
      </c>
      <c r="E34" s="12">
        <f>(C34-B34)/D34</f>
        <v>157.50000000000043</v>
      </c>
      <c r="F34" s="9"/>
      <c r="G34" s="9"/>
      <c r="H34" s="11">
        <f>D34*50/B34</f>
        <v>1.1111111111111112E-2</v>
      </c>
      <c r="I34" s="9">
        <f>B34-(D34*1080)</f>
        <v>1722.6177828086957</v>
      </c>
      <c r="J34" s="43"/>
    </row>
    <row r="35" spans="1:12" s="22" customFormat="1">
      <c r="A35" s="46">
        <f>A34+7</f>
        <v>42561</v>
      </c>
      <c r="B35" s="10">
        <f>C34+F34-G34</f>
        <v>2345.9334279039476</v>
      </c>
      <c r="C35" s="8">
        <f>B35+(B35*0.035)</f>
        <v>2428.0410978805858</v>
      </c>
      <c r="D35" s="8">
        <f>B35/4500</f>
        <v>0.52131853953421059</v>
      </c>
      <c r="E35" s="12">
        <f>(C35-B35)/D35</f>
        <v>157.49999999999994</v>
      </c>
      <c r="F35" s="9"/>
      <c r="G35" s="9"/>
      <c r="H35" s="11">
        <f>D35*50/B35</f>
        <v>1.1111111111111112E-2</v>
      </c>
      <c r="I35" s="9">
        <f>B35-(D35*1080)</f>
        <v>1782.9094052070002</v>
      </c>
      <c r="J35" s="43"/>
    </row>
    <row r="36" spans="1:12" s="22" customFormat="1">
      <c r="A36" s="46">
        <f>A35+7</f>
        <v>42568</v>
      </c>
      <c r="B36" s="10">
        <f>C35+F35-G35</f>
        <v>2428.0410978805858</v>
      </c>
      <c r="C36" s="8">
        <f>B36+(B36*0.035)</f>
        <v>2513.0225363064064</v>
      </c>
      <c r="D36" s="8">
        <f>B36/4500</f>
        <v>0.53956468841790794</v>
      </c>
      <c r="E36" s="12">
        <f>(C36-B36)/D36</f>
        <v>157.50000000000031</v>
      </c>
      <c r="F36" s="20"/>
      <c r="G36" s="9"/>
      <c r="H36" s="11">
        <f>D36*50/B36</f>
        <v>1.1111111111111112E-2</v>
      </c>
      <c r="I36" s="9">
        <f>B36-(D36*1080)</f>
        <v>1845.3112343892453</v>
      </c>
      <c r="J36" s="43"/>
    </row>
    <row r="37" spans="1:12" ht="15.75" thickBot="1">
      <c r="A37" s="46">
        <f>A36+7</f>
        <v>42575</v>
      </c>
      <c r="B37" s="10">
        <f>C36+F36-G36</f>
        <v>2513.0225363064064</v>
      </c>
      <c r="C37" s="8">
        <f>B37+(B37*0.035)</f>
        <v>2600.9783250771306</v>
      </c>
      <c r="D37" s="8">
        <f>B37/4500</f>
        <v>0.55844945251253475</v>
      </c>
      <c r="E37" s="12">
        <f>(C37-B37)/D37</f>
        <v>157.49999999999997</v>
      </c>
      <c r="F37" s="20"/>
      <c r="G37" s="9"/>
      <c r="H37" s="11">
        <f>D37*50/B37</f>
        <v>1.1111111111111112E-2</v>
      </c>
      <c r="I37" s="9">
        <f>B37-(D37*1080)</f>
        <v>1909.8971275928689</v>
      </c>
      <c r="J37" s="43"/>
    </row>
    <row r="38" spans="1:12" ht="15.75" thickBot="1">
      <c r="A38" s="7"/>
      <c r="B38" s="6"/>
      <c r="C38" s="2"/>
      <c r="D38" s="2"/>
      <c r="E38" s="5"/>
      <c r="F38" s="25"/>
      <c r="G38" s="4"/>
      <c r="H38" s="3"/>
      <c r="I38" s="24"/>
      <c r="J38" s="42"/>
    </row>
    <row r="39" spans="1:12">
      <c r="A39" s="46">
        <f>A37+7</f>
        <v>42582</v>
      </c>
      <c r="B39" s="10">
        <f>C37+F37-G37</f>
        <v>2600.9783250771306</v>
      </c>
      <c r="C39" s="8">
        <f>B39+(B39*0.035)</f>
        <v>2692.0125664548304</v>
      </c>
      <c r="D39" s="8">
        <f>B39/4500</f>
        <v>0.57799518335047351</v>
      </c>
      <c r="E39" s="12">
        <f>(C39-B39)/D39</f>
        <v>157.5000000000004</v>
      </c>
      <c r="F39" s="9"/>
      <c r="G39" s="9"/>
      <c r="H39" s="11">
        <f>D39*50/B39</f>
        <v>1.1111111111111112E-2</v>
      </c>
      <c r="I39" s="9">
        <f>B39-(D39*1080)</f>
        <v>1976.7435270586193</v>
      </c>
      <c r="J39" s="43"/>
    </row>
    <row r="40" spans="1:12">
      <c r="A40" s="46">
        <f>A39+7</f>
        <v>42589</v>
      </c>
      <c r="B40" s="10">
        <f>C39+F39-G39</f>
        <v>2692.0125664548304</v>
      </c>
      <c r="C40" s="8">
        <f>B40+(B40*0.035)</f>
        <v>2786.2330062807496</v>
      </c>
      <c r="D40" s="8">
        <f>B40/4500</f>
        <v>0.59822501476774015</v>
      </c>
      <c r="E40" s="12">
        <f>(C40-B40)/D40</f>
        <v>157.50000000000009</v>
      </c>
      <c r="F40" s="9"/>
      <c r="G40" s="9"/>
      <c r="H40" s="11">
        <f>D40*50/B40</f>
        <v>1.1111111111111112E-2</v>
      </c>
      <c r="I40" s="9">
        <f>B40-(D40*1080)</f>
        <v>2045.9295505056712</v>
      </c>
      <c r="J40" s="43"/>
    </row>
    <row r="41" spans="1:12">
      <c r="A41" s="46">
        <f>A40+7</f>
        <v>42596</v>
      </c>
      <c r="B41" s="10">
        <f>C40+F40-G40</f>
        <v>2786.2330062807496</v>
      </c>
      <c r="C41" s="8">
        <f>B41+(B41*0.035)</f>
        <v>2883.751161500576</v>
      </c>
      <c r="D41" s="8">
        <f>B41/4500</f>
        <v>0.61916289028461102</v>
      </c>
      <c r="E41" s="12">
        <f>(C41-B41)/D41</f>
        <v>157.50000000000034</v>
      </c>
      <c r="F41" s="20"/>
      <c r="G41" s="9"/>
      <c r="H41" s="11">
        <f>D41*50/B41</f>
        <v>1.1111111111111112E-2</v>
      </c>
      <c r="I41" s="9">
        <f>B41-(D41*1080)</f>
        <v>2117.5370847733698</v>
      </c>
      <c r="J41" s="43"/>
    </row>
    <row r="42" spans="1:12" ht="15.75" thickBot="1">
      <c r="A42" s="46">
        <f>A41+7</f>
        <v>42603</v>
      </c>
      <c r="B42" s="10">
        <f>C41+F41-G41</f>
        <v>2883.751161500576</v>
      </c>
      <c r="C42" s="8">
        <f>B42+(B42*0.035)</f>
        <v>2984.6824521530962</v>
      </c>
      <c r="D42" s="8">
        <f>B42/4500</f>
        <v>0.64083359144457241</v>
      </c>
      <c r="E42" s="12">
        <f>(C42-B42)/D42</f>
        <v>157.5</v>
      </c>
      <c r="F42" s="20"/>
      <c r="G42" s="9"/>
      <c r="H42" s="11">
        <f>D42*50/B42</f>
        <v>1.1111111111111112E-2</v>
      </c>
      <c r="I42" s="9">
        <f>B42-(D42*1080)</f>
        <v>2191.6508827404377</v>
      </c>
      <c r="J42" s="43"/>
    </row>
    <row r="43" spans="1:12" ht="15.75" thickBot="1">
      <c r="A43" s="7"/>
      <c r="B43" s="6"/>
      <c r="C43" s="2"/>
      <c r="D43" s="2"/>
      <c r="E43" s="5"/>
      <c r="F43" s="25"/>
      <c r="G43" s="4"/>
      <c r="H43" s="3"/>
      <c r="I43" s="24"/>
      <c r="J43" s="42"/>
    </row>
    <row r="44" spans="1:12">
      <c r="A44" s="46">
        <f>A42+7</f>
        <v>42610</v>
      </c>
      <c r="B44" s="10">
        <f>C42+F42-G42</f>
        <v>2984.6824521530962</v>
      </c>
      <c r="C44" s="8">
        <f>B44+(B44*0.035)</f>
        <v>3089.1463379784545</v>
      </c>
      <c r="D44" s="8">
        <f>B44/4500</f>
        <v>0.66326276714513244</v>
      </c>
      <c r="E44" s="12">
        <f>(C44-B44)/D44</f>
        <v>157.50000000000003</v>
      </c>
      <c r="F44" s="9"/>
      <c r="G44" s="9"/>
      <c r="H44" s="11">
        <f>D44*50/B44</f>
        <v>1.111111111111111E-2</v>
      </c>
      <c r="I44" s="9">
        <f>B44-(D44*1080)</f>
        <v>2268.3586636363534</v>
      </c>
      <c r="J44" s="43"/>
    </row>
    <row r="45" spans="1:12">
      <c r="A45" s="46">
        <f>A44+7</f>
        <v>42617</v>
      </c>
      <c r="B45" s="10">
        <f>C44+F44-G44</f>
        <v>3089.1463379784545</v>
      </c>
      <c r="C45" s="8">
        <f>B45+(B45*0.035)</f>
        <v>3197.2664598077004</v>
      </c>
      <c r="D45" s="8">
        <f>B45/4500</f>
        <v>0.68647696399521207</v>
      </c>
      <c r="E45" s="12">
        <f>(C45-B45)/D45</f>
        <v>157.49999999999989</v>
      </c>
      <c r="F45" s="9"/>
      <c r="G45" s="9"/>
      <c r="H45" s="11">
        <f>D45*50/B45</f>
        <v>1.111111111111111E-2</v>
      </c>
      <c r="I45" s="9">
        <f>B45-(D45*1080)</f>
        <v>2347.7512168636254</v>
      </c>
      <c r="J45" s="43"/>
      <c r="K45" s="13"/>
      <c r="L45" s="13"/>
    </row>
    <row r="46" spans="1:12">
      <c r="A46" s="46">
        <f>A45+7</f>
        <v>42624</v>
      </c>
      <c r="B46" s="10">
        <f>C45+F45-G45</f>
        <v>3197.2664598077004</v>
      </c>
      <c r="C46" s="8">
        <f>B46+(B46*0.035)</f>
        <v>3309.1707859009698</v>
      </c>
      <c r="D46" s="8">
        <f>B46/4500</f>
        <v>0.71050365773504454</v>
      </c>
      <c r="E46" s="12">
        <f>(C46-B46)/D46</f>
        <v>157.49999999999991</v>
      </c>
      <c r="F46" s="20"/>
      <c r="G46" s="9"/>
      <c r="H46" s="11">
        <f>D46*50/B46</f>
        <v>1.1111111111111112E-2</v>
      </c>
      <c r="I46" s="9">
        <f>B46-(D46*1080)</f>
        <v>2429.9225094538524</v>
      </c>
      <c r="J46" s="43"/>
      <c r="K46" s="13"/>
      <c r="L46" s="13"/>
    </row>
    <row r="47" spans="1:12" ht="15.75" thickBot="1">
      <c r="A47" s="46">
        <f>A46+7</f>
        <v>42631</v>
      </c>
      <c r="B47" s="10">
        <f>C46+F46-G46</f>
        <v>3309.1707859009698</v>
      </c>
      <c r="C47" s="8">
        <f>B47+(B47*0.035)</f>
        <v>3424.9917634075036</v>
      </c>
      <c r="D47" s="8">
        <f>B47/4500</f>
        <v>0.73537128575577104</v>
      </c>
      <c r="E47" s="12">
        <f>(C47-B47)/D47</f>
        <v>157.49999999999986</v>
      </c>
      <c r="F47" s="20"/>
      <c r="G47" s="9"/>
      <c r="H47" s="11">
        <f>D47*50/B47</f>
        <v>1.111111111111111E-2</v>
      </c>
      <c r="I47" s="9">
        <f>B47-(D47*1080)</f>
        <v>2514.9697972847371</v>
      </c>
      <c r="J47" s="43"/>
      <c r="K47" s="13"/>
      <c r="L47" s="13"/>
    </row>
    <row r="48" spans="1:12" ht="15.75" thickBot="1">
      <c r="A48" s="7"/>
      <c r="B48" s="6"/>
      <c r="C48" s="2"/>
      <c r="D48" s="2"/>
      <c r="E48" s="5"/>
      <c r="F48" s="25"/>
      <c r="G48" s="4"/>
      <c r="H48" s="3"/>
      <c r="I48" s="24"/>
      <c r="J48" s="42"/>
    </row>
    <row r="49" spans="1:12">
      <c r="A49" s="46">
        <f>A47+7</f>
        <v>42638</v>
      </c>
      <c r="B49" s="10">
        <f>C47+F47-G47</f>
        <v>3424.9917634075036</v>
      </c>
      <c r="C49" s="8">
        <f>B49+(B49*0.035)</f>
        <v>3544.8664751267661</v>
      </c>
      <c r="D49" s="8">
        <f>B49/4500</f>
        <v>0.76110928075722306</v>
      </c>
      <c r="E49" s="12">
        <f>(C49-B49)/D49</f>
        <v>157.49999999999977</v>
      </c>
      <c r="F49" s="9"/>
      <c r="G49" s="9"/>
      <c r="H49" s="11">
        <f>D49*50/B49</f>
        <v>1.1111111111111113E-2</v>
      </c>
      <c r="I49" s="9">
        <f>B49-(D49*1080)</f>
        <v>2602.9937401897027</v>
      </c>
      <c r="J49" s="43"/>
    </row>
    <row r="50" spans="1:12">
      <c r="A50" s="46">
        <f>A49+7</f>
        <v>42645</v>
      </c>
      <c r="B50" s="10">
        <f>C49+F49-G49</f>
        <v>3544.8664751267661</v>
      </c>
      <c r="C50" s="8">
        <f>B50+(B50*0.035)</f>
        <v>3668.9368017562028</v>
      </c>
      <c r="D50" s="8">
        <f>B50/4500</f>
        <v>0.78774810558372577</v>
      </c>
      <c r="E50" s="12">
        <f>(C50-B50)/D50</f>
        <v>157.49999999999991</v>
      </c>
      <c r="F50" s="9"/>
      <c r="G50" s="9"/>
      <c r="H50" s="11">
        <f>D50*50/B50</f>
        <v>1.1111111111111112E-2</v>
      </c>
      <c r="I50" s="9">
        <f>B50-(D50*1080)</f>
        <v>2694.0985210963422</v>
      </c>
      <c r="J50" s="43"/>
      <c r="K50" s="13"/>
      <c r="L50" s="13"/>
    </row>
    <row r="51" spans="1:12">
      <c r="A51" s="46">
        <f>A50+7</f>
        <v>42652</v>
      </c>
      <c r="B51" s="10">
        <f>C50+F50-G50</f>
        <v>3668.9368017562028</v>
      </c>
      <c r="C51" s="8">
        <f>B51+(B51*0.035)</f>
        <v>3797.3495898176698</v>
      </c>
      <c r="D51" s="8">
        <f>B51/4500</f>
        <v>0.8153192892791562</v>
      </c>
      <c r="E51" s="12">
        <f>(C51-B51)/D51</f>
        <v>157.49999999999977</v>
      </c>
      <c r="F51" s="20"/>
      <c r="G51" s="9"/>
      <c r="H51" s="11">
        <f>D51*50/B51</f>
        <v>1.111111111111111E-2</v>
      </c>
      <c r="I51" s="9">
        <f>B51-(D51*1080)</f>
        <v>2788.3919693347143</v>
      </c>
      <c r="J51" s="43"/>
      <c r="K51" s="13"/>
      <c r="L51" s="13"/>
    </row>
    <row r="52" spans="1:12" s="22" customFormat="1" ht="15.75" thickBot="1">
      <c r="A52" s="46">
        <f>A51+7</f>
        <v>42659</v>
      </c>
      <c r="B52" s="10">
        <f>C51+F51-G51</f>
        <v>3797.3495898176698</v>
      </c>
      <c r="C52" s="8">
        <f>B52+(B52*0.035)</f>
        <v>3930.2568254612884</v>
      </c>
      <c r="D52" s="8">
        <f>B52/4500</f>
        <v>0.84385546440392667</v>
      </c>
      <c r="E52" s="12">
        <f>(C52-B52)/D52</f>
        <v>157.50000000000017</v>
      </c>
      <c r="F52" s="20"/>
      <c r="G52" s="9"/>
      <c r="H52" s="11">
        <f>D52*50/B52</f>
        <v>1.1111111111111113E-2</v>
      </c>
      <c r="I52" s="9">
        <f>B52-(D52*1080)</f>
        <v>2885.985688261429</v>
      </c>
      <c r="J52" s="43"/>
      <c r="K52" s="13"/>
      <c r="L52" s="13"/>
    </row>
    <row r="53" spans="1:12" ht="15.75" thickBot="1">
      <c r="A53" s="7"/>
      <c r="B53" s="6"/>
      <c r="C53" s="2"/>
      <c r="D53" s="2"/>
      <c r="E53" s="5"/>
      <c r="F53" s="25"/>
      <c r="G53" s="4"/>
      <c r="H53" s="3"/>
      <c r="I53" s="24"/>
      <c r="J53" s="42"/>
    </row>
    <row r="54" spans="1:12">
      <c r="A54" s="46">
        <f>A52+7</f>
        <v>42666</v>
      </c>
      <c r="B54" s="10">
        <f>C52+F52-G52</f>
        <v>3930.2568254612884</v>
      </c>
      <c r="C54" s="8">
        <f>B54+(B54*0.035)</f>
        <v>4067.8158143524333</v>
      </c>
      <c r="D54" s="8">
        <f>B54/4500</f>
        <v>0.87339040565806403</v>
      </c>
      <c r="E54" s="12">
        <f>(C54-B54)/D54</f>
        <v>157.49999999999986</v>
      </c>
      <c r="F54" s="9"/>
      <c r="G54" s="9"/>
      <c r="H54" s="11">
        <f>D54*50/B54</f>
        <v>1.111111111111111E-2</v>
      </c>
      <c r="I54" s="9">
        <f>B54-(D54*1080)</f>
        <v>2986.9951873505793</v>
      </c>
      <c r="J54" s="43"/>
    </row>
    <row r="55" spans="1:12">
      <c r="A55" s="46">
        <f>A54+7</f>
        <v>42673</v>
      </c>
      <c r="B55" s="10">
        <f>C54+F54-G54</f>
        <v>4067.8158143524333</v>
      </c>
      <c r="C55" s="8">
        <f>B55+(B55*0.035)</f>
        <v>4210.1893678547685</v>
      </c>
      <c r="D55" s="8">
        <f>B55/4500</f>
        <v>0.90395906985609631</v>
      </c>
      <c r="E55" s="12">
        <f>(C55-B55)/D55</f>
        <v>157.50000000000003</v>
      </c>
      <c r="F55" s="9"/>
      <c r="G55" s="9"/>
      <c r="H55" s="11">
        <f>D55*50/B55</f>
        <v>1.1111111111111112E-2</v>
      </c>
      <c r="I55" s="9">
        <f>B55-(D55*1080)</f>
        <v>3091.5400189078491</v>
      </c>
      <c r="J55" s="43"/>
      <c r="K55" s="13"/>
      <c r="L55" s="13"/>
    </row>
    <row r="56" spans="1:12">
      <c r="A56" s="46">
        <f>A55+7</f>
        <v>42680</v>
      </c>
      <c r="B56" s="10">
        <f>C55+F55-G55</f>
        <v>4210.1893678547685</v>
      </c>
      <c r="C56" s="8">
        <f>B56+(B56*0.035)</f>
        <v>4357.5459957296853</v>
      </c>
      <c r="D56" s="8">
        <f>B56/4500</f>
        <v>0.93559763730105971</v>
      </c>
      <c r="E56" s="12">
        <f>(C56-B56)/D56</f>
        <v>157.49999999999983</v>
      </c>
      <c r="F56" s="20"/>
      <c r="G56" s="9"/>
      <c r="H56" s="11">
        <f>D56*50/B56</f>
        <v>1.1111111111111112E-2</v>
      </c>
      <c r="I56" s="9">
        <f>B56-(D56*1080)</f>
        <v>3199.7439195696243</v>
      </c>
      <c r="J56" s="43"/>
      <c r="K56" s="13"/>
      <c r="L56" s="13"/>
    </row>
    <row r="57" spans="1:12" ht="15.75" thickBot="1">
      <c r="A57" s="46">
        <f>A56+7</f>
        <v>42687</v>
      </c>
      <c r="B57" s="10">
        <f>C56+F56-G56</f>
        <v>4357.5459957296853</v>
      </c>
      <c r="C57" s="8">
        <f>B57+(B57*0.035)</f>
        <v>4510.0601055802244</v>
      </c>
      <c r="D57" s="8">
        <f>B57/4500</f>
        <v>0.96834355460659671</v>
      </c>
      <c r="E57" s="12">
        <f>(C57-B57)/D57</f>
        <v>157.5000000000002</v>
      </c>
      <c r="F57" s="20"/>
      <c r="G57" s="9"/>
      <c r="H57" s="11">
        <f>D57*50/B57</f>
        <v>1.111111111111111E-2</v>
      </c>
      <c r="I57" s="9">
        <f>B57-(D57*1080)</f>
        <v>3311.7349567545607</v>
      </c>
      <c r="J57" s="43"/>
      <c r="K57" s="13"/>
      <c r="L57" s="13"/>
    </row>
    <row r="58" spans="1:12" ht="15.75" thickBot="1">
      <c r="A58" s="7"/>
      <c r="B58" s="6"/>
      <c r="C58" s="2"/>
      <c r="D58" s="2"/>
      <c r="E58" s="5"/>
      <c r="F58" s="25"/>
      <c r="G58" s="4"/>
      <c r="H58" s="3"/>
      <c r="I58" s="24"/>
      <c r="J58" s="42"/>
    </row>
    <row r="59" spans="1:12">
      <c r="A59" s="46">
        <f>A57+7</f>
        <v>42694</v>
      </c>
      <c r="B59" s="10">
        <f>C57+F57-G57</f>
        <v>4510.0601055802244</v>
      </c>
      <c r="C59" s="8">
        <f>B59+(B59*0.035)</f>
        <v>4667.9122092755324</v>
      </c>
      <c r="D59" s="8">
        <f>B59/4500</f>
        <v>1.0022355790178277</v>
      </c>
      <c r="E59" s="12">
        <f>(C59-B59)/D59</f>
        <v>157.50000000000011</v>
      </c>
      <c r="F59" s="9"/>
      <c r="G59" s="9"/>
      <c r="H59" s="11">
        <f>D59*50/B59</f>
        <v>1.1111111111111112E-2</v>
      </c>
      <c r="I59" s="9">
        <f>B59-(D59*1080)</f>
        <v>3427.6456802409703</v>
      </c>
      <c r="J59" s="43"/>
    </row>
    <row r="60" spans="1:12">
      <c r="A60" s="46">
        <f>A59+7</f>
        <v>42701</v>
      </c>
      <c r="B60" s="10">
        <f>C59+F59-G59</f>
        <v>4667.9122092755324</v>
      </c>
      <c r="C60" s="8">
        <f>B60+(B60*0.035)</f>
        <v>4831.2891366001759</v>
      </c>
      <c r="D60" s="8">
        <f>B60/4500</f>
        <v>1.0373138242834516</v>
      </c>
      <c r="E60" s="12">
        <f>(C60-B60)/D60</f>
        <v>157.49999999999986</v>
      </c>
      <c r="F60" s="9"/>
      <c r="G60" s="9"/>
      <c r="H60" s="11">
        <f>D60*50/B60</f>
        <v>1.1111111111111112E-2</v>
      </c>
      <c r="I60" s="9">
        <f>B60-(D60*1080)</f>
        <v>3547.6132790494048</v>
      </c>
      <c r="J60" s="43"/>
      <c r="K60" s="13"/>
      <c r="L60" s="13"/>
    </row>
    <row r="61" spans="1:12">
      <c r="A61" s="46">
        <f>A60+7</f>
        <v>42708</v>
      </c>
      <c r="B61" s="10">
        <f>C60+F60-G60</f>
        <v>4831.2891366001759</v>
      </c>
      <c r="C61" s="8">
        <f>B61+(B61*0.035)</f>
        <v>5000.3842563811822</v>
      </c>
      <c r="D61" s="8">
        <f>B61/4500</f>
        <v>1.0736198081333723</v>
      </c>
      <c r="E61" s="12">
        <f>(C61-B61)/D61</f>
        <v>157.5000000000002</v>
      </c>
      <c r="F61" s="20"/>
      <c r="G61" s="9"/>
      <c r="H61" s="11">
        <f>D61*50/B61</f>
        <v>1.111111111111111E-2</v>
      </c>
      <c r="I61" s="9">
        <f>B61-(D61*1080)</f>
        <v>3671.7797438161338</v>
      </c>
      <c r="J61" s="43"/>
      <c r="K61" s="13"/>
      <c r="L61" s="13"/>
    </row>
    <row r="62" spans="1:12" ht="15.75" thickBot="1">
      <c r="A62" s="46">
        <f>A61+7</f>
        <v>42715</v>
      </c>
      <c r="B62" s="10">
        <f>C61+F61-G61</f>
        <v>5000.3842563811822</v>
      </c>
      <c r="C62" s="8">
        <f>B62+(B62*0.035)</f>
        <v>5175.3977053545241</v>
      </c>
      <c r="D62" s="8">
        <f>B62/4500</f>
        <v>1.1111965014180405</v>
      </c>
      <c r="E62" s="12">
        <f>(C62-B62)/D62</f>
        <v>157.50000000000043</v>
      </c>
      <c r="F62" s="20"/>
      <c r="G62" s="9"/>
      <c r="H62" s="11">
        <f>D62*50/B62</f>
        <v>1.111111111111111E-2</v>
      </c>
      <c r="I62" s="9">
        <f>B62-(D62*1080)</f>
        <v>3800.2920348496982</v>
      </c>
      <c r="J62" s="43"/>
      <c r="K62" s="13"/>
      <c r="L62" s="13"/>
    </row>
    <row r="63" spans="1:12" ht="15.75" thickBot="1">
      <c r="A63" s="7"/>
      <c r="B63" s="6"/>
      <c r="C63" s="2"/>
      <c r="D63" s="2"/>
      <c r="E63" s="5"/>
      <c r="F63" s="25"/>
      <c r="G63" s="4"/>
      <c r="H63" s="3"/>
      <c r="I63" s="24"/>
      <c r="J63" s="42"/>
    </row>
    <row r="64" spans="1:12">
      <c r="A64" s="46">
        <f>A62+7</f>
        <v>42722</v>
      </c>
      <c r="B64" s="10">
        <f>C62+F62-G62</f>
        <v>5175.3977053545241</v>
      </c>
      <c r="C64" s="8">
        <f>B64+(B64*0.035)</f>
        <v>5356.536625041932</v>
      </c>
      <c r="D64" s="8">
        <f>B64/4500</f>
        <v>1.1500883789676719</v>
      </c>
      <c r="E64" s="12">
        <f>(C64-B64)/D64</f>
        <v>157.49999999999963</v>
      </c>
      <c r="F64" s="9"/>
      <c r="G64" s="9"/>
      <c r="H64" s="11">
        <f>D64*50/B64</f>
        <v>1.111111111111111E-2</v>
      </c>
      <c r="I64" s="9">
        <f>B64-(D64*1080)</f>
        <v>3933.3022560694385</v>
      </c>
      <c r="J64" s="43"/>
    </row>
    <row r="65" spans="1:12">
      <c r="A65" s="46">
        <f>A64+7</f>
        <v>42729</v>
      </c>
      <c r="B65" s="10">
        <f>C64+F64-G64</f>
        <v>5356.536625041932</v>
      </c>
      <c r="C65" s="8">
        <f>B65+(B65*0.035)</f>
        <v>5544.0154069184</v>
      </c>
      <c r="D65" s="8">
        <f>B65/4500</f>
        <v>1.1903414722315404</v>
      </c>
      <c r="E65" s="12">
        <f>(C65-B65)/D65</f>
        <v>157.50000000000034</v>
      </c>
      <c r="F65" s="9"/>
      <c r="G65" s="9"/>
      <c r="H65" s="11">
        <f>D65*50/B65</f>
        <v>1.111111111111111E-2</v>
      </c>
      <c r="I65" s="9">
        <f>B65-(D65*1080)</f>
        <v>4070.9678350318682</v>
      </c>
      <c r="J65" s="43"/>
      <c r="K65" s="13"/>
      <c r="L65" s="13"/>
    </row>
    <row r="66" spans="1:12">
      <c r="A66" s="46">
        <f>A65+7</f>
        <v>42736</v>
      </c>
      <c r="B66" s="10">
        <f>C65+F65-G65</f>
        <v>5544.0154069184</v>
      </c>
      <c r="C66" s="8">
        <f>B66+(B66*0.035)</f>
        <v>5738.0559461605444</v>
      </c>
      <c r="D66" s="8">
        <f>B66/4500</f>
        <v>1.2320034237596444</v>
      </c>
      <c r="E66" s="12">
        <f>(C66-B66)/D66</f>
        <v>157.50000000000034</v>
      </c>
      <c r="F66" s="20"/>
      <c r="G66" s="9"/>
      <c r="H66" s="11">
        <f>D66*50/B66</f>
        <v>1.111111111111111E-2</v>
      </c>
      <c r="I66" s="9">
        <f>B66-(D66*1080)</f>
        <v>4213.4517092579845</v>
      </c>
      <c r="J66" s="43"/>
      <c r="K66" s="13"/>
      <c r="L66" s="13"/>
    </row>
    <row r="67" spans="1:12" ht="15.75" thickBot="1">
      <c r="A67" s="46">
        <f>A66+7</f>
        <v>42743</v>
      </c>
      <c r="B67" s="10">
        <f>C66+F66-G66</f>
        <v>5738.0559461605444</v>
      </c>
      <c r="C67" s="8">
        <f>B67+(B67*0.035)</f>
        <v>5938.8879042761637</v>
      </c>
      <c r="D67" s="8">
        <f>B67/4500</f>
        <v>1.275123543591232</v>
      </c>
      <c r="E67" s="12">
        <f>(C67-B67)/D67</f>
        <v>157.50000000000017</v>
      </c>
      <c r="F67" s="20"/>
      <c r="G67" s="9"/>
      <c r="H67" s="11">
        <f>D67*50/B67</f>
        <v>1.1111111111111112E-2</v>
      </c>
      <c r="I67" s="9">
        <f>B67-(D67*1080)</f>
        <v>4360.9225190820143</v>
      </c>
      <c r="J67" s="43"/>
      <c r="K67" s="13"/>
      <c r="L67" s="13"/>
    </row>
    <row r="68" spans="1:12" ht="15.75" thickBot="1">
      <c r="A68" s="7"/>
      <c r="B68" s="6"/>
      <c r="C68" s="2"/>
      <c r="D68" s="2"/>
      <c r="E68" s="5"/>
      <c r="F68" s="25"/>
      <c r="G68" s="4"/>
      <c r="H68" s="3"/>
      <c r="I68" s="24"/>
      <c r="J68" s="42"/>
    </row>
    <row r="69" spans="1:12">
      <c r="A69" s="46">
        <f>A67+7</f>
        <v>42750</v>
      </c>
      <c r="B69" s="10">
        <f>C67+F67-G67</f>
        <v>5938.8879042761637</v>
      </c>
      <c r="C69" s="8">
        <f>B69+(B69*0.035)</f>
        <v>6146.7489809258295</v>
      </c>
      <c r="D69" s="8">
        <f>B69/4500</f>
        <v>1.3197528676169252</v>
      </c>
      <c r="E69" s="12">
        <f>(C69-B69)/D69</f>
        <v>157.50000000000009</v>
      </c>
      <c r="F69" s="9"/>
      <c r="G69" s="9"/>
      <c r="H69" s="11">
        <f>D69*50/B69</f>
        <v>1.1111111111111112E-2</v>
      </c>
      <c r="I69" s="9">
        <f>B69-(D69*1080)</f>
        <v>4513.5548072498841</v>
      </c>
      <c r="J69" s="43"/>
    </row>
    <row r="70" spans="1:12">
      <c r="A70" s="46">
        <f>A69+7</f>
        <v>42757</v>
      </c>
      <c r="B70" s="10">
        <f>C69+F69-G69</f>
        <v>6146.7489809258295</v>
      </c>
      <c r="C70" s="8">
        <f>B70+(B70*0.035)</f>
        <v>6361.8851952582336</v>
      </c>
      <c r="D70" s="8">
        <f>B70/4500</f>
        <v>1.3659442179835177</v>
      </c>
      <c r="E70" s="12">
        <f>(C70-B70)/D70</f>
        <v>157.5</v>
      </c>
      <c r="F70" s="9"/>
      <c r="G70" s="9"/>
      <c r="H70" s="11">
        <f>D70*50/B70</f>
        <v>1.111111111111111E-2</v>
      </c>
      <c r="I70" s="9">
        <f>B70-(D70*1080)</f>
        <v>4671.5292255036302</v>
      </c>
      <c r="J70" s="43"/>
      <c r="K70" s="13"/>
      <c r="L70" s="13"/>
    </row>
    <row r="71" spans="1:12">
      <c r="A71" s="46">
        <f>A70+7</f>
        <v>42764</v>
      </c>
      <c r="B71" s="10">
        <f>C70+F70-G70</f>
        <v>6361.8851952582336</v>
      </c>
      <c r="C71" s="8">
        <f>B71+(B71*0.035)</f>
        <v>6584.5511770922722</v>
      </c>
      <c r="D71" s="8">
        <f>B71/4500</f>
        <v>1.4137522656129409</v>
      </c>
      <c r="E71" s="12">
        <f>(C71-B71)/D71</f>
        <v>157.50000000000028</v>
      </c>
      <c r="F71" s="20"/>
      <c r="G71" s="9"/>
      <c r="H71" s="11">
        <f>D71*50/B71</f>
        <v>1.1111111111111112E-2</v>
      </c>
      <c r="I71" s="9">
        <f>B71-(D71*1080)</f>
        <v>4835.0327483962574</v>
      </c>
      <c r="J71" s="43"/>
      <c r="K71" s="13"/>
      <c r="L71" s="13"/>
    </row>
    <row r="72" spans="1:12" ht="15.75" thickBot="1">
      <c r="A72" s="46">
        <f>A71+7</f>
        <v>42771</v>
      </c>
      <c r="B72" s="10">
        <f>C71+F71-G71</f>
        <v>6584.5511770922722</v>
      </c>
      <c r="C72" s="8">
        <f>B72+(B72*0.035)</f>
        <v>6815.0104682905021</v>
      </c>
      <c r="D72" s="8">
        <f>B72/4500</f>
        <v>1.4632335949093938</v>
      </c>
      <c r="E72" s="12">
        <f>(C72-B72)/D72</f>
        <v>157.50000000000028</v>
      </c>
      <c r="F72" s="20"/>
      <c r="G72" s="9"/>
      <c r="H72" s="11">
        <f>D72*50/B72</f>
        <v>1.111111111111111E-2</v>
      </c>
      <c r="I72" s="9">
        <f>B72-(D72*1080)</f>
        <v>5004.2588945901271</v>
      </c>
      <c r="J72" s="43"/>
      <c r="K72" s="13"/>
      <c r="L72" s="13"/>
    </row>
    <row r="73" spans="1:12" ht="15.75" thickBot="1">
      <c r="A73" s="7"/>
      <c r="B73" s="6"/>
      <c r="C73" s="2"/>
      <c r="D73" s="2"/>
      <c r="E73" s="5"/>
      <c r="F73" s="25"/>
      <c r="G73" s="4"/>
      <c r="H73" s="3"/>
      <c r="I73" s="24"/>
      <c r="J73" s="42"/>
    </row>
    <row r="74" spans="1:12">
      <c r="A74" s="46">
        <f>A72+7</f>
        <v>42778</v>
      </c>
      <c r="B74" s="10">
        <f>C72+F72-G72</f>
        <v>6815.0104682905021</v>
      </c>
      <c r="C74" s="8">
        <f>B74+(B74*0.035)</f>
        <v>7053.5358346806697</v>
      </c>
      <c r="D74" s="8">
        <f>B74/4500</f>
        <v>1.5144467707312226</v>
      </c>
      <c r="E74" s="12">
        <f>(C74-B74)/D74</f>
        <v>157.50000000000003</v>
      </c>
      <c r="F74" s="9"/>
      <c r="G74" s="9"/>
      <c r="H74" s="11">
        <f>D74*50/B74</f>
        <v>1.111111111111111E-2</v>
      </c>
      <c r="I74" s="9">
        <f>B74-(D74*1080)</f>
        <v>5179.4079559007814</v>
      </c>
      <c r="J74" s="43"/>
    </row>
    <row r="75" spans="1:12">
      <c r="A75" s="46">
        <f>A74+7</f>
        <v>42785</v>
      </c>
      <c r="B75" s="10">
        <f>C74+F74-G74</f>
        <v>7053.5358346806697</v>
      </c>
      <c r="C75" s="8">
        <f>B75+(B75*0.035)</f>
        <v>7300.409588894493</v>
      </c>
      <c r="D75" s="8">
        <f>B75/4500</f>
        <v>1.5674524077068155</v>
      </c>
      <c r="E75" s="12">
        <f>(C75-B75)/D75</f>
        <v>157.49999999999991</v>
      </c>
      <c r="F75" s="9"/>
      <c r="G75" s="9"/>
      <c r="H75" s="11">
        <f>D75*50/B75</f>
        <v>1.1111111111111112E-2</v>
      </c>
      <c r="I75" s="9">
        <f>B75-(D75*1080)</f>
        <v>5360.6872343573086</v>
      </c>
      <c r="J75" s="43"/>
      <c r="K75" s="13"/>
      <c r="L75" s="13"/>
    </row>
    <row r="76" spans="1:12">
      <c r="A76" s="46">
        <f>A75+7</f>
        <v>42792</v>
      </c>
      <c r="B76" s="10">
        <f>C75+F75-G75</f>
        <v>7300.409588894493</v>
      </c>
      <c r="C76" s="8">
        <f>B76+(B76*0.035)</f>
        <v>7555.9239245058006</v>
      </c>
      <c r="D76" s="8">
        <f>B76/4500</f>
        <v>1.622313241976554</v>
      </c>
      <c r="E76" s="12">
        <f>(C76-B76)/D76</f>
        <v>157.50000000000023</v>
      </c>
      <c r="F76" s="20"/>
      <c r="G76" s="9"/>
      <c r="H76" s="11">
        <f>D76*50/B76</f>
        <v>1.1111111111111112E-2</v>
      </c>
      <c r="I76" s="9">
        <f>B76-(D76*1080)</f>
        <v>5548.3112875598144</v>
      </c>
      <c r="J76" s="43"/>
      <c r="K76" s="13"/>
      <c r="L76" s="13"/>
    </row>
    <row r="77" spans="1:12" ht="15.75" thickBot="1">
      <c r="A77" s="46">
        <f>A76+7</f>
        <v>42799</v>
      </c>
      <c r="B77" s="10">
        <f>C76+F76-G76</f>
        <v>7555.9239245058006</v>
      </c>
      <c r="C77" s="8">
        <f>B77+(B77*0.035)</f>
        <v>7820.3812618635038</v>
      </c>
      <c r="D77" s="8">
        <f>B77/4500</f>
        <v>1.6790942054457334</v>
      </c>
      <c r="E77" s="12">
        <f>(C77-B77)/D77</f>
        <v>157.50000000000011</v>
      </c>
      <c r="F77" s="20"/>
      <c r="G77" s="9"/>
      <c r="H77" s="11">
        <f>D77*50/B77</f>
        <v>1.1111111111111112E-2</v>
      </c>
      <c r="I77" s="9">
        <f>B77-(D77*1080)</f>
        <v>5742.5021826244083</v>
      </c>
      <c r="J77" s="43"/>
      <c r="K77" s="13"/>
      <c r="L77" s="13"/>
    </row>
    <row r="78" spans="1:12" ht="15.75" thickBot="1">
      <c r="A78" s="7"/>
      <c r="B78" s="6"/>
      <c r="C78" s="2"/>
      <c r="D78" s="2"/>
      <c r="E78" s="5"/>
      <c r="F78" s="25"/>
      <c r="G78" s="4"/>
      <c r="H78" s="3"/>
      <c r="I78" s="24"/>
      <c r="J78" s="42"/>
    </row>
    <row r="79" spans="1:12">
      <c r="A79" s="46">
        <f>A77+7</f>
        <v>42806</v>
      </c>
      <c r="B79" s="10">
        <f>C77+F77-G77</f>
        <v>7820.3812618635038</v>
      </c>
      <c r="C79" s="8">
        <f>B79+(B79*0.035)</f>
        <v>8094.094606028726</v>
      </c>
      <c r="D79" s="8">
        <f>B79/4500</f>
        <v>1.7378625026363341</v>
      </c>
      <c r="E79" s="12">
        <f>(C79-B79)/D79</f>
        <v>157.49999999999977</v>
      </c>
      <c r="F79" s="9"/>
      <c r="G79" s="9"/>
      <c r="H79" s="11">
        <f>D79*50/B79</f>
        <v>1.111111111111111E-2</v>
      </c>
      <c r="I79" s="9">
        <f>B79-(D79*1080)</f>
        <v>5943.4897590162627</v>
      </c>
      <c r="J79" s="43"/>
    </row>
    <row r="80" spans="1:12">
      <c r="A80" s="46">
        <f>A79+7</f>
        <v>42813</v>
      </c>
      <c r="B80" s="10">
        <f>C79+F79-G79</f>
        <v>8094.094606028726</v>
      </c>
      <c r="C80" s="8">
        <f>B80+(B80*0.035)</f>
        <v>8377.3879172397319</v>
      </c>
      <c r="D80" s="8">
        <f>B80/4500</f>
        <v>1.7986876902286058</v>
      </c>
      <c r="E80" s="12">
        <f>(C80-B80)/D80</f>
        <v>157.50000000000026</v>
      </c>
      <c r="F80" s="9"/>
      <c r="G80" s="9"/>
      <c r="H80" s="11">
        <f>D80*50/B80</f>
        <v>1.111111111111111E-2</v>
      </c>
      <c r="I80" s="9">
        <f>B80-(D80*1080)</f>
        <v>6151.5119005818324</v>
      </c>
      <c r="J80" s="43"/>
      <c r="K80" s="13"/>
      <c r="L80" s="13"/>
    </row>
    <row r="81" spans="1:12">
      <c r="A81" s="46">
        <f>A80+7</f>
        <v>42820</v>
      </c>
      <c r="B81" s="10">
        <f>C80+F80-G80</f>
        <v>8377.3879172397319</v>
      </c>
      <c r="C81" s="8">
        <f>B81+(B81*0.035)</f>
        <v>8670.5964943431227</v>
      </c>
      <c r="D81" s="8">
        <f>B81/4500</f>
        <v>1.861641759386607</v>
      </c>
      <c r="E81" s="12">
        <f>(C81-B81)/D81</f>
        <v>157.50000000000009</v>
      </c>
      <c r="F81" s="20"/>
      <c r="G81" s="9"/>
      <c r="H81" s="11">
        <f>D81*50/B81</f>
        <v>1.111111111111111E-2</v>
      </c>
      <c r="I81" s="9">
        <f>B81-(D81*1080)</f>
        <v>6366.8148171021967</v>
      </c>
      <c r="J81" s="43"/>
      <c r="K81" s="13"/>
      <c r="L81" s="13"/>
    </row>
    <row r="82" spans="1:12" ht="15.75" thickBot="1">
      <c r="A82" s="46">
        <f>A81+7</f>
        <v>42827</v>
      </c>
      <c r="B82" s="10">
        <f>C81+F81-G81</f>
        <v>8670.5964943431227</v>
      </c>
      <c r="C82" s="8">
        <f>B82+(B82*0.035)</f>
        <v>8974.0673716451329</v>
      </c>
      <c r="D82" s="8">
        <f>B82/4500</f>
        <v>1.9267992209651383</v>
      </c>
      <c r="E82" s="12">
        <f>(C82-B82)/D82</f>
        <v>157.50000000000048</v>
      </c>
      <c r="F82" s="20"/>
      <c r="G82" s="9"/>
      <c r="H82" s="11">
        <f>D82*50/B82</f>
        <v>1.111111111111111E-2</v>
      </c>
      <c r="I82" s="9">
        <f>B82-(D82*1080)</f>
        <v>6589.6533357007738</v>
      </c>
      <c r="J82" s="43"/>
      <c r="K82" s="13"/>
      <c r="L82" s="13"/>
    </row>
    <row r="83" spans="1:12" ht="15.75" thickBot="1">
      <c r="A83" s="7"/>
      <c r="B83" s="6"/>
      <c r="C83" s="2"/>
      <c r="D83" s="2"/>
      <c r="E83" s="5"/>
      <c r="F83" s="25"/>
      <c r="G83" s="4"/>
      <c r="H83" s="3"/>
      <c r="I83" s="25"/>
      <c r="J83" s="42"/>
    </row>
    <row r="84" spans="1:12">
      <c r="A84" s="46">
        <f>A82+7</f>
        <v>42834</v>
      </c>
      <c r="B84" s="10">
        <f>C82+F82-G82</f>
        <v>8974.0673716451329</v>
      </c>
      <c r="C84" s="8">
        <f>B84+(B84*0.035)</f>
        <v>9288.1597296527125</v>
      </c>
      <c r="D84" s="8">
        <f>B84/4500</f>
        <v>1.9942371936989185</v>
      </c>
      <c r="E84" s="12">
        <f>(C84-B84)/D84</f>
        <v>157.49999999999997</v>
      </c>
      <c r="F84" s="9"/>
      <c r="G84" s="9"/>
      <c r="H84" s="11">
        <f>D84*50/B84</f>
        <v>1.1111111111111112E-2</v>
      </c>
      <c r="I84" s="9">
        <f>B84-(D84*1080)</f>
        <v>6820.2912024503003</v>
      </c>
      <c r="J84" s="43"/>
    </row>
    <row r="85" spans="1:12">
      <c r="A85" s="46">
        <f>A84+7</f>
        <v>42841</v>
      </c>
      <c r="B85" s="10">
        <f>C84+F84-G84</f>
        <v>9288.1597296527125</v>
      </c>
      <c r="C85" s="8">
        <f>B85+(B85*0.035)</f>
        <v>9613.2453201905573</v>
      </c>
      <c r="D85" s="8">
        <f>B85/4500</f>
        <v>2.0640354954783806</v>
      </c>
      <c r="E85" s="12">
        <f>(C85-B85)/D85</f>
        <v>157.49999999999994</v>
      </c>
      <c r="F85" s="9"/>
      <c r="G85" s="9"/>
      <c r="H85" s="11">
        <f>D85*50/B85</f>
        <v>1.1111111111111112E-2</v>
      </c>
      <c r="I85" s="9">
        <f>B85-(D85*1080)</f>
        <v>7059.0013945360615</v>
      </c>
      <c r="J85" s="43"/>
      <c r="K85" s="13"/>
      <c r="L85" s="13"/>
    </row>
    <row r="86" spans="1:12">
      <c r="A86" s="46">
        <f>A85+7</f>
        <v>42848</v>
      </c>
      <c r="B86" s="10">
        <f>C85+F85-G85</f>
        <v>9613.2453201905573</v>
      </c>
      <c r="C86" s="8">
        <f>B86+(B86*0.035)</f>
        <v>9949.7089063972271</v>
      </c>
      <c r="D86" s="8">
        <f>B86/4500</f>
        <v>2.1362767378201237</v>
      </c>
      <c r="E86" s="12">
        <f>(C86-B86)/D86</f>
        <v>157.50000000000014</v>
      </c>
      <c r="F86" s="20"/>
      <c r="G86" s="9"/>
      <c r="H86" s="11">
        <f>D86*50/B86</f>
        <v>1.1111111111111112E-2</v>
      </c>
      <c r="I86" s="9">
        <f>B86-(D86*1080)</f>
        <v>7306.0664433448237</v>
      </c>
      <c r="J86" s="43"/>
      <c r="K86" s="13"/>
      <c r="L86" s="13"/>
    </row>
    <row r="87" spans="1:12" ht="15.75" thickBot="1">
      <c r="A87" s="46">
        <f>A86+7</f>
        <v>42855</v>
      </c>
      <c r="B87" s="10">
        <f>C86+F86-G86</f>
        <v>9949.7089063972271</v>
      </c>
      <c r="C87" s="8">
        <f>B87+(B87*0.035)</f>
        <v>10297.94871812113</v>
      </c>
      <c r="D87" s="8">
        <f>B87/4500</f>
        <v>2.2110464236438281</v>
      </c>
      <c r="E87" s="12">
        <f>(C87-B87)/D87</f>
        <v>157.49999999999989</v>
      </c>
      <c r="F87" s="20"/>
      <c r="G87" s="9"/>
      <c r="H87" s="11">
        <f>D87*50/B87</f>
        <v>1.111111111111111E-2</v>
      </c>
      <c r="I87" s="9">
        <f>B87-(D87*1080)</f>
        <v>7561.7787688618928</v>
      </c>
      <c r="J87" s="43"/>
      <c r="K87" s="13"/>
      <c r="L87" s="13"/>
    </row>
    <row r="88" spans="1:12" ht="15.75" thickBot="1">
      <c r="A88" s="7"/>
      <c r="B88" s="6"/>
      <c r="C88" s="2"/>
      <c r="D88" s="2"/>
      <c r="E88" s="5"/>
      <c r="F88" s="25"/>
      <c r="G88" s="4"/>
      <c r="H88" s="3"/>
      <c r="I88" s="24"/>
      <c r="J88" s="42"/>
    </row>
    <row r="89" spans="1:12">
      <c r="A89" s="46">
        <f>A87+7</f>
        <v>42862</v>
      </c>
      <c r="B89" s="10">
        <f>C87+F87-G87</f>
        <v>10297.94871812113</v>
      </c>
      <c r="C89" s="8">
        <f>B89+(B89*0.035)</f>
        <v>10658.37692325537</v>
      </c>
      <c r="D89" s="8">
        <f>B89/4500</f>
        <v>2.288433048471362</v>
      </c>
      <c r="E89" s="12">
        <f>(C89-B89)/D89</f>
        <v>157.50000000000011</v>
      </c>
      <c r="F89" s="9"/>
      <c r="G89" s="9"/>
      <c r="H89" s="11">
        <f>D89*50/B89</f>
        <v>1.1111111111111112E-2</v>
      </c>
      <c r="I89" s="9">
        <f>B89-(D89*1080)</f>
        <v>7826.4410257720592</v>
      </c>
      <c r="J89" s="43"/>
    </row>
    <row r="90" spans="1:12">
      <c r="A90" s="46">
        <f>A89+7</f>
        <v>42869</v>
      </c>
      <c r="B90" s="10">
        <f>C89+F89-G89</f>
        <v>10658.37692325537</v>
      </c>
      <c r="C90" s="8">
        <f>B90+(B90*0.035)</f>
        <v>11031.420115569308</v>
      </c>
      <c r="D90" s="8">
        <f>B90/4500</f>
        <v>2.36852820516786</v>
      </c>
      <c r="E90" s="12">
        <f>(C90-B90)/D90</f>
        <v>157.50000000000026</v>
      </c>
      <c r="F90" s="9"/>
      <c r="G90" s="9"/>
      <c r="H90" s="11">
        <f>D90*50/B90</f>
        <v>1.1111111111111112E-2</v>
      </c>
      <c r="I90" s="9">
        <f>B90-(D90*1080)</f>
        <v>8100.3664616740807</v>
      </c>
      <c r="J90" s="43"/>
      <c r="K90" s="13"/>
      <c r="L90" s="13"/>
    </row>
    <row r="91" spans="1:12">
      <c r="A91" s="46">
        <f>A90+7</f>
        <v>42876</v>
      </c>
      <c r="B91" s="10">
        <f>C90+F90-G90</f>
        <v>11031.420115569308</v>
      </c>
      <c r="C91" s="8">
        <f>B91+(B91*0.035)</f>
        <v>11417.519819614234</v>
      </c>
      <c r="D91" s="8">
        <f>B91/4500</f>
        <v>2.4514266923487353</v>
      </c>
      <c r="E91" s="12">
        <f>(C91-B91)/D91</f>
        <v>157.49999999999991</v>
      </c>
      <c r="F91" s="20"/>
      <c r="G91" s="9"/>
      <c r="H91" s="11">
        <f>D91*50/B91</f>
        <v>1.1111111111111112E-2</v>
      </c>
      <c r="I91" s="9">
        <f>B91-(D91*1080)</f>
        <v>8383.8792878326749</v>
      </c>
      <c r="J91" s="43"/>
      <c r="K91" s="13"/>
      <c r="L91" s="13"/>
    </row>
    <row r="92" spans="1:12" ht="15.75" thickBot="1">
      <c r="A92" s="46">
        <f>A91+7</f>
        <v>42883</v>
      </c>
      <c r="B92" s="10">
        <f>C91+F91-G91</f>
        <v>11417.519819614234</v>
      </c>
      <c r="C92" s="8">
        <f>B92+(B92*0.035)</f>
        <v>11817.133013300732</v>
      </c>
      <c r="D92" s="8">
        <f>B92/4500</f>
        <v>2.5372266265809409</v>
      </c>
      <c r="E92" s="12">
        <f>(C92-B92)/D92</f>
        <v>157.50000000000014</v>
      </c>
      <c r="F92" s="20"/>
      <c r="G92" s="9"/>
      <c r="H92" s="11">
        <f>D92*50/B92</f>
        <v>1.1111111111111112E-2</v>
      </c>
      <c r="I92" s="9">
        <f>B92-(D92*1080)</f>
        <v>8677.3150629068186</v>
      </c>
      <c r="J92" s="43"/>
      <c r="K92" s="13"/>
      <c r="L92" s="13"/>
    </row>
    <row r="93" spans="1:12" ht="15.75" thickBot="1">
      <c r="A93" s="7"/>
      <c r="B93" s="6"/>
      <c r="C93" s="2"/>
      <c r="D93" s="2"/>
      <c r="E93" s="5"/>
      <c r="F93" s="25"/>
      <c r="G93" s="4"/>
      <c r="H93" s="3"/>
      <c r="I93" s="24"/>
      <c r="J93" s="42"/>
    </row>
    <row r="94" spans="1:12">
      <c r="A94" s="46">
        <f>A92+7</f>
        <v>42890</v>
      </c>
      <c r="B94" s="10">
        <f>C92+F92-G92</f>
        <v>11817.133013300732</v>
      </c>
      <c r="C94" s="8">
        <f>B94+(B94*0.035)</f>
        <v>12230.732668766257</v>
      </c>
      <c r="D94" s="8">
        <f>B94/4500</f>
        <v>2.6260295585112736</v>
      </c>
      <c r="E94" s="12">
        <f>(C94-B94)/D94</f>
        <v>157.49999999999972</v>
      </c>
      <c r="F94" s="9"/>
      <c r="G94" s="9"/>
      <c r="H94" s="11">
        <f>D94*50/B94</f>
        <v>1.1111111111111112E-2</v>
      </c>
      <c r="I94" s="9">
        <f>B94-(D94*1080)</f>
        <v>8981.0210901085557</v>
      </c>
      <c r="J94" s="43"/>
    </row>
    <row r="95" spans="1:12">
      <c r="A95" s="46">
        <f>A94+7</f>
        <v>42897</v>
      </c>
      <c r="B95" s="10">
        <f>C94+F94-G94</f>
        <v>12230.732668766257</v>
      </c>
      <c r="C95" s="8">
        <f>B95+(B95*0.035)</f>
        <v>12658.808312173076</v>
      </c>
      <c r="D95" s="8">
        <f>B95/4500</f>
        <v>2.7179405930591685</v>
      </c>
      <c r="E95" s="12">
        <f>(C95-B95)/D95</f>
        <v>157.49999999999997</v>
      </c>
      <c r="F95" s="9"/>
      <c r="G95" s="9"/>
      <c r="H95" s="11">
        <f>D95*50/B95</f>
        <v>1.1111111111111112E-2</v>
      </c>
      <c r="I95" s="9">
        <f>B95-(D95*1080)</f>
        <v>9295.3568282623546</v>
      </c>
      <c r="J95" s="43"/>
      <c r="K95" s="13"/>
      <c r="L95" s="13"/>
    </row>
    <row r="96" spans="1:12">
      <c r="A96" s="46">
        <f>A95+7</f>
        <v>42904</v>
      </c>
      <c r="B96" s="10">
        <f>C95+F95-G95</f>
        <v>12658.808312173076</v>
      </c>
      <c r="C96" s="8">
        <f>B96+(B96*0.035)</f>
        <v>13101.866603099133</v>
      </c>
      <c r="D96" s="8">
        <f>B96/4500</f>
        <v>2.8130685138162392</v>
      </c>
      <c r="E96" s="12">
        <f>(C96-B96)/D96</f>
        <v>157.49999999999991</v>
      </c>
      <c r="F96" s="20"/>
      <c r="G96" s="9"/>
      <c r="H96" s="11">
        <f>D96*50/B96</f>
        <v>1.1111111111111112E-2</v>
      </c>
      <c r="I96" s="9">
        <f>B96-(D96*1080)</f>
        <v>9620.6943172515385</v>
      </c>
      <c r="J96" s="43"/>
      <c r="K96" s="13"/>
      <c r="L96" s="13"/>
    </row>
    <row r="97" spans="1:12" ht="15.75" thickBot="1">
      <c r="A97" s="46">
        <f>A96+7</f>
        <v>42911</v>
      </c>
      <c r="B97" s="10">
        <f>C96+F96-G96</f>
        <v>13101.866603099133</v>
      </c>
      <c r="C97" s="8">
        <f>B97+(B97*0.035)</f>
        <v>13560.431934207603</v>
      </c>
      <c r="D97" s="8">
        <f>B97/4500</f>
        <v>2.9115259117998074</v>
      </c>
      <c r="E97" s="12">
        <f>(C97-B97)/D97</f>
        <v>157.50000000000003</v>
      </c>
      <c r="F97" s="20"/>
      <c r="G97" s="9"/>
      <c r="H97" s="11">
        <f>D97*50/B97</f>
        <v>1.111111111111111E-2</v>
      </c>
      <c r="I97" s="9">
        <f>B97-(D97*1080)</f>
        <v>9957.4186183553411</v>
      </c>
      <c r="J97" s="43"/>
      <c r="K97" s="13"/>
      <c r="L97" s="13"/>
    </row>
    <row r="98" spans="1:12" ht="15.75" thickBot="1">
      <c r="A98" s="7"/>
      <c r="B98" s="6"/>
      <c r="C98" s="2"/>
      <c r="D98" s="2"/>
      <c r="E98" s="5"/>
      <c r="F98" s="25"/>
      <c r="G98" s="4"/>
      <c r="H98" s="3"/>
      <c r="I98" s="24"/>
      <c r="J98" s="42"/>
    </row>
    <row r="99" spans="1:12" s="22" customFormat="1">
      <c r="A99" s="46">
        <f>A97+7</f>
        <v>42918</v>
      </c>
      <c r="B99" s="10">
        <f>C97+F97-G97</f>
        <v>13560.431934207603</v>
      </c>
      <c r="C99" s="8">
        <f>B99+(B99*0.035)</f>
        <v>14035.047051904869</v>
      </c>
      <c r="D99" s="8">
        <f>B99/4500</f>
        <v>3.0134293187128005</v>
      </c>
      <c r="E99" s="12">
        <f>(C99-B99)/D99</f>
        <v>157.49999999999974</v>
      </c>
      <c r="F99" s="9"/>
      <c r="G99" s="9"/>
      <c r="H99" s="11">
        <f>D99*50/B99</f>
        <v>1.111111111111111E-2</v>
      </c>
      <c r="I99" s="9">
        <f>B99-(D99*1080)</f>
        <v>10305.928269997779</v>
      </c>
      <c r="J99" s="43"/>
    </row>
    <row r="100" spans="1:12" s="22" customFormat="1">
      <c r="A100" s="46">
        <f>A99+7</f>
        <v>42925</v>
      </c>
      <c r="B100" s="10">
        <f>C99+F99-G99</f>
        <v>14035.047051904869</v>
      </c>
      <c r="C100" s="8">
        <f>B100+(B100*0.035)</f>
        <v>14526.273698721539</v>
      </c>
      <c r="D100" s="8">
        <f>B100/4500</f>
        <v>3.1188993448677484</v>
      </c>
      <c r="E100" s="12">
        <f>(C100-B100)/D100</f>
        <v>157.50000000000014</v>
      </c>
      <c r="F100" s="9"/>
      <c r="G100" s="9"/>
      <c r="H100" s="11">
        <f>D100*50/B100</f>
        <v>1.1111111111111112E-2</v>
      </c>
      <c r="I100" s="9">
        <f>B100-(D100*1080)</f>
        <v>10666.635759447701</v>
      </c>
      <c r="J100" s="43"/>
      <c r="K100" s="13"/>
      <c r="L100" s="13"/>
    </row>
    <row r="101" spans="1:12" s="22" customFormat="1">
      <c r="A101" s="46">
        <f>A100+7</f>
        <v>42932</v>
      </c>
      <c r="B101" s="10">
        <f>C100+F100-G100</f>
        <v>14526.273698721539</v>
      </c>
      <c r="C101" s="8">
        <f>B101+(B101*0.035)</f>
        <v>15034.693278176794</v>
      </c>
      <c r="D101" s="8">
        <f>B101/4500</f>
        <v>3.2280608219381199</v>
      </c>
      <c r="E101" s="12">
        <f>(C101-B101)/D101</f>
        <v>157.50000000000011</v>
      </c>
      <c r="F101" s="20"/>
      <c r="G101" s="9"/>
      <c r="H101" s="11">
        <f>D101*50/B101</f>
        <v>1.1111111111111112E-2</v>
      </c>
      <c r="I101" s="9">
        <f>B101-(D101*1080)</f>
        <v>11039.96801102837</v>
      </c>
      <c r="J101" s="43"/>
      <c r="K101" s="13"/>
      <c r="L101" s="13"/>
    </row>
    <row r="102" spans="1:12" s="22" customFormat="1" ht="15.75" thickBot="1">
      <c r="A102" s="46">
        <f>A101+7</f>
        <v>42939</v>
      </c>
      <c r="B102" s="10">
        <f>C101+F101-G101</f>
        <v>15034.693278176794</v>
      </c>
      <c r="C102" s="8">
        <f>B102+(B102*0.035)</f>
        <v>15560.907542912981</v>
      </c>
      <c r="D102" s="8">
        <f>B102/4500</f>
        <v>3.3410429507059543</v>
      </c>
      <c r="E102" s="12">
        <f>(C102-B102)/D102</f>
        <v>157.49999999999977</v>
      </c>
      <c r="F102" s="20"/>
      <c r="G102" s="9"/>
      <c r="H102" s="11">
        <f>D102*50/B102</f>
        <v>1.1111111111111112E-2</v>
      </c>
      <c r="I102" s="9">
        <f>B102-(D102*1080)</f>
        <v>11426.366891414364</v>
      </c>
      <c r="J102" s="43"/>
      <c r="K102" s="13"/>
      <c r="L102" s="13"/>
    </row>
    <row r="103" spans="1:12" s="22" customFormat="1" ht="15.75" thickBot="1">
      <c r="A103" s="7"/>
      <c r="B103" s="6"/>
      <c r="C103" s="2"/>
      <c r="D103" s="2"/>
      <c r="E103" s="5"/>
      <c r="F103" s="25"/>
      <c r="G103" s="4"/>
      <c r="H103" s="3"/>
      <c r="I103" s="24"/>
      <c r="J103" s="42"/>
    </row>
    <row r="104" spans="1:12" s="22" customFormat="1">
      <c r="A104" s="46">
        <f>A102+7</f>
        <v>42946</v>
      </c>
      <c r="B104" s="10">
        <f>C102+F102-G102</f>
        <v>15560.907542912981</v>
      </c>
      <c r="C104" s="8">
        <f>B104+(B104*0.035)</f>
        <v>16105.539306914936</v>
      </c>
      <c r="D104" s="8">
        <f>B104/4500</f>
        <v>3.4579794539806623</v>
      </c>
      <c r="E104" s="12">
        <f>(C104-B104)/D104</f>
        <v>157.50000000000026</v>
      </c>
      <c r="F104" s="9"/>
      <c r="G104" s="9"/>
      <c r="H104" s="11">
        <f>D104*50/B104</f>
        <v>1.1111111111111112E-2</v>
      </c>
      <c r="I104" s="9">
        <f>B104-(D104*1080)</f>
        <v>11826.289732613866</v>
      </c>
      <c r="J104" s="43"/>
    </row>
    <row r="105" spans="1:12" s="22" customFormat="1">
      <c r="A105" s="46">
        <f>A104+7</f>
        <v>42953</v>
      </c>
      <c r="B105" s="10">
        <f>C104+F104-G104</f>
        <v>16105.539306914936</v>
      </c>
      <c r="C105" s="8">
        <f>B105+(B105*0.035)</f>
        <v>16669.233182656957</v>
      </c>
      <c r="D105" s="8">
        <f>B105/4500</f>
        <v>3.5790087348699857</v>
      </c>
      <c r="E105" s="12">
        <f>(C105-B105)/D105</f>
        <v>157.49999999999957</v>
      </c>
      <c r="F105" s="9"/>
      <c r="G105" s="9"/>
      <c r="H105" s="11">
        <f>D105*50/B105</f>
        <v>1.1111111111111112E-2</v>
      </c>
      <c r="I105" s="9">
        <f>B105-(D105*1080)</f>
        <v>12240.209873255351</v>
      </c>
      <c r="J105" s="43"/>
    </row>
    <row r="106" spans="1:12" s="22" customFormat="1">
      <c r="A106" s="46">
        <f>A105+7</f>
        <v>42960</v>
      </c>
      <c r="B106" s="10">
        <f>C105+F105-G105</f>
        <v>16669.233182656957</v>
      </c>
      <c r="C106" s="8">
        <f>B106+(B106*0.035)</f>
        <v>17252.656344049952</v>
      </c>
      <c r="D106" s="8">
        <f>B106/4500</f>
        <v>3.7042740405904349</v>
      </c>
      <c r="E106" s="12">
        <f>(C106-B106)/D106</f>
        <v>157.50000000000043</v>
      </c>
      <c r="F106" s="20"/>
      <c r="G106" s="9"/>
      <c r="H106" s="11">
        <f>D106*50/B106</f>
        <v>1.1111111111111112E-2</v>
      </c>
      <c r="I106" s="9">
        <f>B106-(D106*1080)</f>
        <v>12668.617218819287</v>
      </c>
      <c r="J106" s="43"/>
    </row>
    <row r="107" spans="1:12" s="22" customFormat="1" ht="15.75" thickBot="1">
      <c r="A107" s="46">
        <f>A106+7</f>
        <v>42967</v>
      </c>
      <c r="B107" s="10">
        <f>C106+F106-G106</f>
        <v>17252.656344049952</v>
      </c>
      <c r="C107" s="8">
        <f>B107+(B107*0.035)</f>
        <v>17856.4993160917</v>
      </c>
      <c r="D107" s="8">
        <f>B107/4500</f>
        <v>3.8339236320111003</v>
      </c>
      <c r="E107" s="12">
        <f>(C107-B107)/D107</f>
        <v>157.49999999999991</v>
      </c>
      <c r="F107" s="20"/>
      <c r="G107" s="9"/>
      <c r="H107" s="11">
        <f>D107*50/B107</f>
        <v>1.111111111111111E-2</v>
      </c>
      <c r="I107" s="9">
        <f>B107-(D107*1080)</f>
        <v>13112.018821477963</v>
      </c>
      <c r="J107" s="43"/>
    </row>
    <row r="108" spans="1:12" s="22" customFormat="1" ht="15.75" thickBot="1">
      <c r="A108" s="7"/>
      <c r="B108" s="6"/>
      <c r="C108" s="2"/>
      <c r="D108" s="2"/>
      <c r="E108" s="5"/>
      <c r="F108" s="25"/>
      <c r="G108" s="4"/>
      <c r="H108" s="3"/>
      <c r="I108" s="24"/>
      <c r="J108" s="42"/>
    </row>
    <row r="109" spans="1:12" s="22" customFormat="1">
      <c r="A109" s="46">
        <f>A107+7</f>
        <v>42974</v>
      </c>
      <c r="B109" s="10">
        <f>C107+F107-G107</f>
        <v>17856.4993160917</v>
      </c>
      <c r="C109" s="8">
        <f>B109+(B109*0.035)</f>
        <v>18481.47679215491</v>
      </c>
      <c r="D109" s="8">
        <f>B109/4500</f>
        <v>3.9681109591314891</v>
      </c>
      <c r="E109" s="12">
        <f>(C109-B109)/D109</f>
        <v>157.50000000000009</v>
      </c>
      <c r="F109" s="9"/>
      <c r="G109" s="9"/>
      <c r="H109" s="11">
        <f>D109*50/B109</f>
        <v>1.1111111111111112E-2</v>
      </c>
      <c r="I109" s="9">
        <f>B109-(D109*1080)</f>
        <v>13570.939480229692</v>
      </c>
      <c r="J109" s="43"/>
    </row>
    <row r="110" spans="1:12" s="22" customFormat="1">
      <c r="A110" s="46">
        <f>A109+7</f>
        <v>42981</v>
      </c>
      <c r="B110" s="10">
        <f>C109+F109-G109</f>
        <v>18481.47679215491</v>
      </c>
      <c r="C110" s="8">
        <f>B110+(B110*0.035)</f>
        <v>19128.328479880332</v>
      </c>
      <c r="D110" s="8">
        <f>B110/4500</f>
        <v>4.1069948427010914</v>
      </c>
      <c r="E110" s="12">
        <f>(C110-B110)/D110</f>
        <v>157.50000000000011</v>
      </c>
      <c r="F110" s="9"/>
      <c r="G110" s="9"/>
      <c r="H110" s="11">
        <f>D110*50/B110</f>
        <v>1.1111111111111112E-2</v>
      </c>
      <c r="I110" s="9">
        <f>B110-(D110*1080)</f>
        <v>14045.922362037731</v>
      </c>
      <c r="J110" s="43"/>
      <c r="K110" s="13"/>
      <c r="L110" s="13"/>
    </row>
    <row r="111" spans="1:12" s="22" customFormat="1">
      <c r="A111" s="46">
        <f>A110+7</f>
        <v>42988</v>
      </c>
      <c r="B111" s="10">
        <f>C110+F110-G110</f>
        <v>19128.328479880332</v>
      </c>
      <c r="C111" s="8">
        <f>B111+(B111*0.035)</f>
        <v>19797.819976676143</v>
      </c>
      <c r="D111" s="8">
        <f>B111/4500</f>
        <v>4.2507396621956293</v>
      </c>
      <c r="E111" s="12">
        <f>(C111-B111)/D111</f>
        <v>157.49999999999969</v>
      </c>
      <c r="F111" s="20"/>
      <c r="G111" s="9"/>
      <c r="H111" s="11">
        <f>D111*50/B111</f>
        <v>1.111111111111111E-2</v>
      </c>
      <c r="I111" s="9">
        <f>B111-(D111*1080)</f>
        <v>14537.529644709053</v>
      </c>
      <c r="J111" s="43"/>
      <c r="K111" s="13"/>
      <c r="L111" s="13"/>
    </row>
    <row r="112" spans="1:12" s="22" customFormat="1" ht="15.75" thickBot="1">
      <c r="A112" s="46">
        <f>A111+7</f>
        <v>42995</v>
      </c>
      <c r="B112" s="10">
        <f>C111+F111-G111</f>
        <v>19797.819976676143</v>
      </c>
      <c r="C112" s="8">
        <f>B112+(B112*0.035)</f>
        <v>20490.743675859809</v>
      </c>
      <c r="D112" s="8">
        <f>B112/4500</f>
        <v>4.3995155503724765</v>
      </c>
      <c r="E112" s="12">
        <f>(C112-B112)/D112</f>
        <v>157.50000000000023</v>
      </c>
      <c r="F112" s="20"/>
      <c r="G112" s="9"/>
      <c r="H112" s="11">
        <f>D112*50/B112</f>
        <v>1.1111111111111112E-2</v>
      </c>
      <c r="I112" s="9">
        <f>B112-(D112*1080)</f>
        <v>15046.343182273868</v>
      </c>
      <c r="J112" s="43"/>
      <c r="K112" s="13"/>
      <c r="L112" s="13"/>
    </row>
    <row r="113" spans="1:12" s="22" customFormat="1" ht="15.75" thickBot="1">
      <c r="A113" s="7"/>
      <c r="B113" s="6"/>
      <c r="C113" s="2"/>
      <c r="D113" s="2"/>
      <c r="E113" s="5"/>
      <c r="F113" s="25"/>
      <c r="G113" s="4"/>
      <c r="H113" s="3"/>
      <c r="I113" s="24"/>
      <c r="J113" s="42"/>
    </row>
    <row r="114" spans="1:12" s="22" customFormat="1">
      <c r="A114" s="46">
        <f>A112+7</f>
        <v>43002</v>
      </c>
      <c r="B114" s="10">
        <f>C112+F112-G112</f>
        <v>20490.743675859809</v>
      </c>
      <c r="C114" s="8">
        <f>B114+(B114*0.035)</f>
        <v>21207.919704514901</v>
      </c>
      <c r="D114" s="8">
        <f>B114/4500</f>
        <v>4.5534985946355127</v>
      </c>
      <c r="E114" s="12">
        <f>(C114-B114)/D114</f>
        <v>157.49999999999983</v>
      </c>
      <c r="F114" s="9"/>
      <c r="G114" s="9"/>
      <c r="H114" s="11">
        <f>D114*50/B114</f>
        <v>1.111111111111111E-2</v>
      </c>
      <c r="I114" s="9">
        <f>B114-(D114*1080)</f>
        <v>15572.965193653454</v>
      </c>
      <c r="J114" s="43"/>
    </row>
    <row r="115" spans="1:12" s="22" customFormat="1">
      <c r="A115" s="46">
        <f>A114+7</f>
        <v>43009</v>
      </c>
      <c r="B115" s="10">
        <f>C114+F114-G114</f>
        <v>21207.919704514901</v>
      </c>
      <c r="C115" s="8">
        <f>B115+(B115*0.035)</f>
        <v>21950.196894172921</v>
      </c>
      <c r="D115" s="8">
        <f>B115/4500</f>
        <v>4.7128710454477556</v>
      </c>
      <c r="E115" s="12">
        <f>(C115-B115)/D115</f>
        <v>157.49999999999963</v>
      </c>
      <c r="F115" s="9"/>
      <c r="G115" s="9"/>
      <c r="H115" s="11">
        <f>D115*50/B115</f>
        <v>1.111111111111111E-2</v>
      </c>
      <c r="I115" s="9">
        <f>B115-(D115*1080)</f>
        <v>16118.018975431325</v>
      </c>
      <c r="J115" s="43"/>
      <c r="K115" s="13"/>
      <c r="L115" s="13"/>
    </row>
    <row r="116" spans="1:12" s="22" customFormat="1">
      <c r="A116" s="46">
        <f>A115+7</f>
        <v>43016</v>
      </c>
      <c r="B116" s="10">
        <f>C115+F115-G115</f>
        <v>21950.196894172921</v>
      </c>
      <c r="C116" s="8">
        <f>B116+(B116*0.035)</f>
        <v>22718.453785468973</v>
      </c>
      <c r="D116" s="8">
        <f>B116/4500</f>
        <v>4.8778215320384266</v>
      </c>
      <c r="E116" s="12">
        <f>(C116-B116)/D116</f>
        <v>157.50000000000003</v>
      </c>
      <c r="F116" s="20"/>
      <c r="G116" s="9"/>
      <c r="H116" s="11">
        <f>D116*50/B116</f>
        <v>1.111111111111111E-2</v>
      </c>
      <c r="I116" s="9">
        <f>B116-(D116*1080)</f>
        <v>16682.14963957142</v>
      </c>
      <c r="J116" s="43"/>
      <c r="K116" s="13"/>
      <c r="L116" s="13"/>
    </row>
    <row r="117" spans="1:12" s="22" customFormat="1" ht="15.75" thickBot="1">
      <c r="A117" s="46">
        <f>A116+7</f>
        <v>43023</v>
      </c>
      <c r="B117" s="10">
        <f>C116+F116-G116</f>
        <v>22718.453785468973</v>
      </c>
      <c r="C117" s="8">
        <f>B117+(B117*0.035)</f>
        <v>23513.599667960389</v>
      </c>
      <c r="D117" s="8">
        <f>B117/4500</f>
        <v>5.0485452856597721</v>
      </c>
      <c r="E117" s="12">
        <f>(C117-B117)/D117</f>
        <v>157.50000000000023</v>
      </c>
      <c r="F117" s="20"/>
      <c r="G117" s="9"/>
      <c r="H117" s="11">
        <f>D117*50/B117</f>
        <v>1.1111111111111112E-2</v>
      </c>
      <c r="I117" s="9">
        <f>B117-(D117*1080)</f>
        <v>17266.02487695642</v>
      </c>
      <c r="J117" s="43"/>
      <c r="K117" s="13"/>
      <c r="L117" s="13"/>
    </row>
    <row r="118" spans="1:12" s="22" customFormat="1" ht="15.75" thickBot="1">
      <c r="A118" s="7"/>
      <c r="B118" s="6"/>
      <c r="C118" s="2"/>
      <c r="D118" s="2"/>
      <c r="E118" s="5"/>
      <c r="F118" s="25"/>
      <c r="G118" s="4"/>
      <c r="H118" s="3"/>
      <c r="I118" s="24"/>
      <c r="J118" s="42"/>
    </row>
    <row r="119" spans="1:12" s="22" customFormat="1">
      <c r="A119" s="46">
        <f>A117+7</f>
        <v>43030</v>
      </c>
      <c r="B119" s="10">
        <f>C117+F117-G117</f>
        <v>23513.599667960389</v>
      </c>
      <c r="C119" s="8">
        <f>B119+(B119*0.035)</f>
        <v>24336.575656339002</v>
      </c>
      <c r="D119" s="8">
        <f>B119/4500</f>
        <v>5.2252443706578644</v>
      </c>
      <c r="E119" s="12">
        <f>(C119-B119)/D119</f>
        <v>157.5</v>
      </c>
      <c r="F119" s="9"/>
      <c r="G119" s="9"/>
      <c r="H119" s="11">
        <f>D119*50/B119</f>
        <v>1.1111111111111112E-2</v>
      </c>
      <c r="I119" s="9">
        <f>B119-(D119*1080)</f>
        <v>17870.335747649893</v>
      </c>
      <c r="J119" s="43"/>
    </row>
    <row r="120" spans="1:12" s="22" customFormat="1">
      <c r="A120" s="46">
        <f>A119+7</f>
        <v>43037</v>
      </c>
      <c r="B120" s="10">
        <f>C119+F119-G119</f>
        <v>24336.575656339002</v>
      </c>
      <c r="C120" s="8">
        <f>B120+(B120*0.035)</f>
        <v>25188.355804310868</v>
      </c>
      <c r="D120" s="8">
        <f>B120/4500</f>
        <v>5.4081279236308895</v>
      </c>
      <c r="E120" s="12">
        <f>(C120-B120)/D120</f>
        <v>157.50000000000009</v>
      </c>
      <c r="F120" s="9"/>
      <c r="G120" s="9"/>
      <c r="H120" s="11">
        <f>D120*50/B120</f>
        <v>1.1111111111111112E-2</v>
      </c>
      <c r="I120" s="9">
        <f>B120-(D120*1080)</f>
        <v>18495.797498817643</v>
      </c>
      <c r="J120" s="43"/>
      <c r="K120" s="13"/>
      <c r="L120" s="13"/>
    </row>
    <row r="121" spans="1:12" s="22" customFormat="1">
      <c r="A121" s="46">
        <f>A120+7</f>
        <v>43044</v>
      </c>
      <c r="B121" s="10">
        <f>C120+F120-G120</f>
        <v>25188.355804310868</v>
      </c>
      <c r="C121" s="8">
        <f>B121+(B121*0.035)</f>
        <v>26069.948257461747</v>
      </c>
      <c r="D121" s="8">
        <f>B121/4500</f>
        <v>5.5974124009579702</v>
      </c>
      <c r="E121" s="12">
        <f>(C121-B121)/D121</f>
        <v>157.49999999999977</v>
      </c>
      <c r="F121" s="20"/>
      <c r="G121" s="9"/>
      <c r="H121" s="11">
        <f>D121*50/B121</f>
        <v>1.111111111111111E-2</v>
      </c>
      <c r="I121" s="9">
        <f>B121-(D121*1080)</f>
        <v>19143.15041127626</v>
      </c>
      <c r="J121" s="43"/>
      <c r="K121" s="13"/>
      <c r="L121" s="13"/>
    </row>
    <row r="122" spans="1:12" s="22" customFormat="1" ht="15.75" thickBot="1">
      <c r="A122" s="46">
        <f>A121+7</f>
        <v>43051</v>
      </c>
      <c r="B122" s="10">
        <f>C121+F121-G121</f>
        <v>26069.948257461747</v>
      </c>
      <c r="C122" s="8">
        <f>B122+(B122*0.035)</f>
        <v>26982.396446472907</v>
      </c>
      <c r="D122" s="8">
        <f>B122/4500</f>
        <v>5.7933218349914997</v>
      </c>
      <c r="E122" s="12">
        <f>(C122-B122)/D122</f>
        <v>157.49999999999983</v>
      </c>
      <c r="F122" s="20"/>
      <c r="G122" s="9"/>
      <c r="H122" s="11">
        <f>D122*50/B122</f>
        <v>1.1111111111111113E-2</v>
      </c>
      <c r="I122" s="9">
        <f>B122-(D122*1080)</f>
        <v>19813.160675670926</v>
      </c>
      <c r="J122" s="43"/>
      <c r="K122" s="13"/>
      <c r="L122" s="13"/>
    </row>
    <row r="123" spans="1:12" s="22" customFormat="1" ht="15.75" thickBot="1">
      <c r="A123" s="7"/>
      <c r="B123" s="6"/>
      <c r="C123" s="2"/>
      <c r="D123" s="2"/>
      <c r="E123" s="5"/>
      <c r="F123" s="25"/>
      <c r="G123" s="4"/>
      <c r="H123" s="3"/>
      <c r="I123" s="24"/>
      <c r="J123" s="42"/>
    </row>
    <row r="124" spans="1:12" s="22" customFormat="1">
      <c r="A124" s="46">
        <f>A122+7</f>
        <v>43058</v>
      </c>
      <c r="B124" s="10">
        <f>C122+F122-G122</f>
        <v>26982.396446472907</v>
      </c>
      <c r="C124" s="8">
        <f>B124+(B124*0.035)</f>
        <v>27926.780322099457</v>
      </c>
      <c r="D124" s="8">
        <f>B124/4500</f>
        <v>5.9960880992162018</v>
      </c>
      <c r="E124" s="12">
        <f>(C124-B124)/D124</f>
        <v>157.49999999999977</v>
      </c>
      <c r="F124" s="9"/>
      <c r="G124" s="9"/>
      <c r="H124" s="11">
        <f>D124*50/B124</f>
        <v>1.1111111111111112E-2</v>
      </c>
      <c r="I124" s="9">
        <f>B124-(D124*1080)</f>
        <v>20506.621299319409</v>
      </c>
      <c r="J124" s="43"/>
    </row>
    <row r="125" spans="1:12" s="22" customFormat="1">
      <c r="A125" s="46">
        <f>A124+7</f>
        <v>43065</v>
      </c>
      <c r="B125" s="10">
        <f>C124+F124-G124</f>
        <v>27926.780322099457</v>
      </c>
      <c r="C125" s="8">
        <f>B125+(B125*0.035)</f>
        <v>28904.217633372937</v>
      </c>
      <c r="D125" s="8">
        <f>B125/4500</f>
        <v>6.2059511826887679</v>
      </c>
      <c r="E125" s="12">
        <f>(C125-B125)/D125</f>
        <v>157.49999999999974</v>
      </c>
      <c r="F125" s="9"/>
      <c r="G125" s="9"/>
      <c r="H125" s="11">
        <f>D125*50/B125</f>
        <v>1.1111111111111112E-2</v>
      </c>
      <c r="I125" s="9">
        <f>B125-(D125*1080)</f>
        <v>21224.353044795589</v>
      </c>
      <c r="J125" s="43"/>
      <c r="K125" s="13"/>
      <c r="L125" s="13"/>
    </row>
    <row r="126" spans="1:12" s="22" customFormat="1">
      <c r="A126" s="46">
        <f>A125+7</f>
        <v>43072</v>
      </c>
      <c r="B126" s="10">
        <f>C125+F125-G125</f>
        <v>28904.217633372937</v>
      </c>
      <c r="C126" s="8">
        <f>B126+(B126*0.035)</f>
        <v>29915.865250540988</v>
      </c>
      <c r="D126" s="8">
        <f>B126/4500</f>
        <v>6.4231594740828752</v>
      </c>
      <c r="E126" s="12">
        <f>(C126-B126)/D126</f>
        <v>157.4999999999998</v>
      </c>
      <c r="F126" s="20"/>
      <c r="G126" s="9"/>
      <c r="H126" s="11">
        <f>D126*50/B126</f>
        <v>1.1111111111111113E-2</v>
      </c>
      <c r="I126" s="9">
        <f>B126-(D126*1080)</f>
        <v>21967.205401363433</v>
      </c>
      <c r="J126" s="43"/>
      <c r="K126" s="13"/>
      <c r="L126" s="13"/>
    </row>
    <row r="127" spans="1:12" s="22" customFormat="1" ht="15.75" thickBot="1">
      <c r="A127" s="46">
        <f>A126+7</f>
        <v>43079</v>
      </c>
      <c r="B127" s="10">
        <f>C126+F126-G126</f>
        <v>29915.865250540988</v>
      </c>
      <c r="C127" s="8">
        <f>B127+(B127*0.035)</f>
        <v>30962.920534309924</v>
      </c>
      <c r="D127" s="8">
        <f>B127/4500</f>
        <v>6.647970055675775</v>
      </c>
      <c r="E127" s="12">
        <f>(C127-B127)/D127</f>
        <v>157.50000000000017</v>
      </c>
      <c r="F127" s="20"/>
      <c r="G127" s="9"/>
      <c r="H127" s="11">
        <f>D127*50/B127</f>
        <v>1.111111111111111E-2</v>
      </c>
      <c r="I127" s="9">
        <f>B127-(D127*1080)</f>
        <v>22736.05759041115</v>
      </c>
      <c r="J127" s="43"/>
      <c r="K127" s="13"/>
      <c r="L127" s="13"/>
    </row>
    <row r="128" spans="1:12" s="22" customFormat="1" ht="15.75" thickBot="1">
      <c r="A128" s="7"/>
      <c r="B128" s="6"/>
      <c r="C128" s="2"/>
      <c r="D128" s="2"/>
      <c r="E128" s="5"/>
      <c r="F128" s="25"/>
      <c r="G128" s="4"/>
      <c r="H128" s="3"/>
      <c r="I128" s="24"/>
      <c r="J128" s="42"/>
    </row>
    <row r="129" spans="1:12" s="22" customFormat="1">
      <c r="A129" s="46">
        <f>A127+7</f>
        <v>43086</v>
      </c>
      <c r="B129" s="10">
        <f>C127+F127-G127</f>
        <v>30962.920534309924</v>
      </c>
      <c r="C129" s="8">
        <f>B129+(B129*0.035)</f>
        <v>32046.622753010772</v>
      </c>
      <c r="D129" s="8">
        <f>B129/4500</f>
        <v>6.8806490076244273</v>
      </c>
      <c r="E129" s="12">
        <f>(C129-B129)/D129</f>
        <v>157.50000000000009</v>
      </c>
      <c r="F129" s="9"/>
      <c r="G129" s="9"/>
      <c r="H129" s="11">
        <f>D129*50/B129</f>
        <v>1.111111111111111E-2</v>
      </c>
      <c r="I129" s="9">
        <f>B129-(D129*1080)</f>
        <v>23531.819606075544</v>
      </c>
      <c r="J129" s="43"/>
    </row>
    <row r="130" spans="1:12" s="22" customFormat="1">
      <c r="A130" s="46">
        <f>A129+7</f>
        <v>43093</v>
      </c>
      <c r="B130" s="10">
        <f>C129+F129-G129</f>
        <v>32046.622753010772</v>
      </c>
      <c r="C130" s="8">
        <f>B130+(B130*0.035)</f>
        <v>33168.254549366146</v>
      </c>
      <c r="D130" s="8">
        <f>B130/4500</f>
        <v>7.1214717228912825</v>
      </c>
      <c r="E130" s="12">
        <f>(C130-B130)/D130</f>
        <v>157.49999999999955</v>
      </c>
      <c r="F130" s="9"/>
      <c r="G130" s="9"/>
      <c r="H130" s="11">
        <f>D130*50/B130</f>
        <v>1.111111111111111E-2</v>
      </c>
      <c r="I130" s="9">
        <f>B130-(D130*1080)</f>
        <v>24355.433292288188</v>
      </c>
      <c r="J130" s="43"/>
      <c r="K130" s="13"/>
      <c r="L130" s="13"/>
    </row>
    <row r="131" spans="1:12" s="22" customFormat="1">
      <c r="A131" s="46">
        <f>A130+7</f>
        <v>43100</v>
      </c>
      <c r="B131" s="10">
        <f>C130+F130-G130</f>
        <v>33168.254549366146</v>
      </c>
      <c r="C131" s="8">
        <f>B131+(B131*0.035)</f>
        <v>34329.143458593964</v>
      </c>
      <c r="D131" s="8">
        <f>B131/4500</f>
        <v>7.3707232331924768</v>
      </c>
      <c r="E131" s="12">
        <f>(C131-B131)/D131</f>
        <v>157.50000000000048</v>
      </c>
      <c r="F131" s="20"/>
      <c r="G131" s="9"/>
      <c r="H131" s="11">
        <f>D131*50/B131</f>
        <v>1.111111111111111E-2</v>
      </c>
      <c r="I131" s="9">
        <f>B131-(D131*1080)</f>
        <v>25207.873457518272</v>
      </c>
      <c r="J131" s="43"/>
      <c r="K131" s="13"/>
      <c r="L131" s="13"/>
    </row>
    <row r="132" spans="1:12" s="22" customFormat="1" ht="15.75" thickBot="1">
      <c r="A132" s="46">
        <f>A131+7</f>
        <v>43107</v>
      </c>
      <c r="B132" s="10">
        <f>C131+F131-G131</f>
        <v>34329.143458593964</v>
      </c>
      <c r="C132" s="8">
        <f>B132+(B132*0.035)</f>
        <v>35530.663479644754</v>
      </c>
      <c r="D132" s="8">
        <f>B132/4500</f>
        <v>7.6286985463542143</v>
      </c>
      <c r="E132" s="12">
        <f>(C132-B132)/D132</f>
        <v>157.50000000000017</v>
      </c>
      <c r="F132" s="20"/>
      <c r="G132" s="9"/>
      <c r="H132" s="11">
        <f>D132*50/B132</f>
        <v>1.1111111111111112E-2</v>
      </c>
      <c r="I132" s="9">
        <f>B132-(D132*1080)</f>
        <v>26090.149028531414</v>
      </c>
      <c r="J132" s="43"/>
      <c r="K132" s="13"/>
      <c r="L132" s="13"/>
    </row>
    <row r="133" spans="1:12" s="22" customFormat="1" ht="15.75" thickBot="1">
      <c r="A133" s="7"/>
      <c r="B133" s="6"/>
      <c r="C133" s="2"/>
      <c r="D133" s="2"/>
      <c r="E133" s="5"/>
      <c r="F133" s="25"/>
      <c r="G133" s="4"/>
      <c r="H133" s="3"/>
      <c r="I133" s="24"/>
      <c r="J133" s="42"/>
    </row>
    <row r="134" spans="1:12" s="22" customFormat="1">
      <c r="A134" s="46">
        <f>A132+7</f>
        <v>43114</v>
      </c>
      <c r="B134" s="10">
        <f>C132+F132-G132</f>
        <v>35530.663479644754</v>
      </c>
      <c r="C134" s="8">
        <f>B134+(B134*0.035)</f>
        <v>36774.236701432324</v>
      </c>
      <c r="D134" s="8">
        <f>B134/4500</f>
        <v>7.8957029954766123</v>
      </c>
      <c r="E134" s="12">
        <f>(C134-B134)/D134</f>
        <v>157.50000000000048</v>
      </c>
      <c r="F134" s="9"/>
      <c r="G134" s="9"/>
      <c r="H134" s="11">
        <f>D134*50/B134</f>
        <v>1.1111111111111112E-2</v>
      </c>
      <c r="I134" s="9">
        <f>B134-(D134*1080)</f>
        <v>27003.304244530013</v>
      </c>
      <c r="J134" s="43"/>
    </row>
    <row r="135" spans="1:12" s="22" customFormat="1">
      <c r="A135" s="46">
        <f>A134+7</f>
        <v>43121</v>
      </c>
      <c r="B135" s="10">
        <f>C134+F134-G134</f>
        <v>36774.236701432324</v>
      </c>
      <c r="C135" s="8">
        <f>B135+(B135*0.035)</f>
        <v>38061.334985982459</v>
      </c>
      <c r="D135" s="8">
        <f>B135/4500</f>
        <v>8.1720526003182936</v>
      </c>
      <c r="E135" s="12">
        <f>(C135-B135)/D135</f>
        <v>157.50000000000045</v>
      </c>
      <c r="F135" s="9"/>
      <c r="G135" s="9"/>
      <c r="H135" s="11">
        <f>D135*50/B135</f>
        <v>1.111111111111111E-2</v>
      </c>
      <c r="I135" s="9">
        <f>B135-(D135*1080)</f>
        <v>27948.419893088569</v>
      </c>
      <c r="J135" s="43"/>
      <c r="K135" s="13"/>
      <c r="L135" s="13"/>
    </row>
    <row r="136" spans="1:12" s="22" customFormat="1">
      <c r="A136" s="46">
        <f>A135+7</f>
        <v>43128</v>
      </c>
      <c r="B136" s="10">
        <f>C135+F135-G135</f>
        <v>38061.334985982459</v>
      </c>
      <c r="C136" s="8">
        <f>B136+(B136*0.035)</f>
        <v>39393.481710491847</v>
      </c>
      <c r="D136" s="8">
        <f>B136/4500</f>
        <v>8.4580744413294351</v>
      </c>
      <c r="E136" s="12">
        <f>(C136-B136)/D136</f>
        <v>157.50000000000026</v>
      </c>
      <c r="F136" s="20"/>
      <c r="G136" s="9"/>
      <c r="H136" s="11">
        <f>D136*50/B136</f>
        <v>1.111111111111111E-2</v>
      </c>
      <c r="I136" s="9">
        <f>B136-(D136*1080)</f>
        <v>28926.614589346667</v>
      </c>
      <c r="J136" s="43"/>
      <c r="K136" s="13"/>
      <c r="L136" s="13"/>
    </row>
    <row r="137" spans="1:12" s="22" customFormat="1" ht="15.75" thickBot="1">
      <c r="A137" s="46">
        <f>A136+7</f>
        <v>43135</v>
      </c>
      <c r="B137" s="10">
        <f>C136+F136-G136</f>
        <v>39393.481710491847</v>
      </c>
      <c r="C137" s="8">
        <f>B137+(B137*0.035)</f>
        <v>40772.253570359062</v>
      </c>
      <c r="D137" s="8">
        <f>B137/4500</f>
        <v>8.7541070467759656</v>
      </c>
      <c r="E137" s="12">
        <f>(C137-B137)/D137</f>
        <v>157.5</v>
      </c>
      <c r="F137" s="20"/>
      <c r="G137" s="9"/>
      <c r="H137" s="11">
        <f>D137*50/B137</f>
        <v>1.111111111111111E-2</v>
      </c>
      <c r="I137" s="9">
        <f>B137-(D137*1080)</f>
        <v>29939.046099973806</v>
      </c>
      <c r="J137" s="43"/>
      <c r="K137" s="13"/>
      <c r="L137" s="13"/>
    </row>
    <row r="138" spans="1:12" s="22" customFormat="1" ht="15.75" thickBot="1">
      <c r="A138" s="7"/>
      <c r="B138" s="6"/>
      <c r="C138" s="2"/>
      <c r="D138" s="2"/>
      <c r="E138" s="5"/>
      <c r="F138" s="25"/>
      <c r="G138" s="4"/>
      <c r="H138" s="3"/>
      <c r="I138" s="24"/>
      <c r="J138" s="42"/>
    </row>
    <row r="139" spans="1:12" s="22" customFormat="1">
      <c r="A139" s="46">
        <f>A137+7</f>
        <v>43142</v>
      </c>
      <c r="B139" s="10">
        <f>C137+F137-G137</f>
        <v>40772.253570359062</v>
      </c>
      <c r="C139" s="8">
        <f>B139+(B139*0.035)</f>
        <v>42199.282445321631</v>
      </c>
      <c r="D139" s="8">
        <f>B139/4500</f>
        <v>9.0605007934131248</v>
      </c>
      <c r="E139" s="12">
        <f>(C139-B139)/D139</f>
        <v>157.50000000000017</v>
      </c>
      <c r="F139" s="9"/>
      <c r="G139" s="9"/>
      <c r="H139" s="11">
        <f>D139*50/B139</f>
        <v>1.111111111111111E-2</v>
      </c>
      <c r="I139" s="9">
        <f>B139-(D139*1080)</f>
        <v>30986.912713472888</v>
      </c>
      <c r="J139" s="43"/>
    </row>
    <row r="140" spans="1:12" s="22" customFormat="1">
      <c r="A140" s="46">
        <f>A139+7</f>
        <v>43149</v>
      </c>
      <c r="B140" s="10">
        <f>C139+F139-G139</f>
        <v>42199.282445321631</v>
      </c>
      <c r="C140" s="8">
        <f>B140+(B140*0.035)</f>
        <v>43676.257330907887</v>
      </c>
      <c r="D140" s="8">
        <f>B140/4500</f>
        <v>9.3776183211825845</v>
      </c>
      <c r="E140" s="12">
        <f>(C140-B140)/D140</f>
        <v>157.49999999999991</v>
      </c>
      <c r="F140" s="9"/>
      <c r="G140" s="9"/>
      <c r="H140" s="11">
        <f>D140*50/B140</f>
        <v>1.1111111111111112E-2</v>
      </c>
      <c r="I140" s="9">
        <f>B140-(D140*1080)</f>
        <v>32071.45465844444</v>
      </c>
      <c r="J140" s="43"/>
      <c r="K140" s="13"/>
      <c r="L140" s="13"/>
    </row>
    <row r="141" spans="1:12" s="22" customFormat="1">
      <c r="A141" s="46">
        <f>A140+7</f>
        <v>43156</v>
      </c>
      <c r="B141" s="10">
        <f>C140+F140-G140</f>
        <v>43676.257330907887</v>
      </c>
      <c r="C141" s="8">
        <f>B141+(B141*0.035)</f>
        <v>45204.926337489662</v>
      </c>
      <c r="D141" s="8">
        <f>B141/4500</f>
        <v>9.7058349624239746</v>
      </c>
      <c r="E141" s="12">
        <f>(C141-B141)/D141</f>
        <v>157.49999999999986</v>
      </c>
      <c r="F141" s="20"/>
      <c r="G141" s="9"/>
      <c r="H141" s="11">
        <f>D141*50/B141</f>
        <v>1.1111111111111112E-2</v>
      </c>
      <c r="I141" s="9">
        <f>B141-(D141*1080)</f>
        <v>33193.955571489991</v>
      </c>
      <c r="J141" s="43"/>
      <c r="K141" s="13"/>
      <c r="L141" s="13"/>
    </row>
    <row r="142" spans="1:12" s="22" customFormat="1" ht="15.75" thickBot="1">
      <c r="A142" s="46">
        <f>A141+7</f>
        <v>43163</v>
      </c>
      <c r="B142" s="10">
        <f>C141+F141-G141</f>
        <v>45204.926337489662</v>
      </c>
      <c r="C142" s="8">
        <f>B142+(B142*0.035)</f>
        <v>46787.0987593018</v>
      </c>
      <c r="D142" s="8">
        <f>B142/4500</f>
        <v>10.045539186108813</v>
      </c>
      <c r="E142" s="12">
        <f>(C142-B142)/D142</f>
        <v>157.5</v>
      </c>
      <c r="F142" s="20"/>
      <c r="G142" s="9"/>
      <c r="H142" s="11">
        <f>D142*50/B142</f>
        <v>1.1111111111111112E-2</v>
      </c>
      <c r="I142" s="9">
        <f>B142-(D142*1080)</f>
        <v>34355.744016492143</v>
      </c>
      <c r="J142" s="43"/>
      <c r="K142" s="13"/>
      <c r="L142" s="13"/>
    </row>
    <row r="143" spans="1:12" s="22" customFormat="1" ht="15.75" thickBot="1">
      <c r="A143" s="7"/>
      <c r="B143" s="6"/>
      <c r="C143" s="2"/>
      <c r="D143" s="2"/>
      <c r="E143" s="5"/>
      <c r="F143" s="25"/>
      <c r="G143" s="4"/>
      <c r="H143" s="3"/>
      <c r="I143" s="24"/>
      <c r="J143" s="42"/>
    </row>
    <row r="144" spans="1:12" s="22" customFormat="1">
      <c r="A144" s="46">
        <f>A142+7</f>
        <v>43170</v>
      </c>
      <c r="B144" s="10">
        <f>C142+F142-G142</f>
        <v>46787.0987593018</v>
      </c>
      <c r="C144" s="8">
        <f>B144+(B144*0.035)</f>
        <v>48424.647215877361</v>
      </c>
      <c r="D144" s="8">
        <f>B144/4500</f>
        <v>10.397133057622622</v>
      </c>
      <c r="E144" s="12">
        <f>(C144-B144)/D144</f>
        <v>157.49999999999986</v>
      </c>
      <c r="F144" s="9"/>
      <c r="G144" s="9"/>
      <c r="H144" s="11">
        <f>D144*50/B144</f>
        <v>1.111111111111111E-2</v>
      </c>
      <c r="I144" s="9">
        <f>B144-(D144*1080)</f>
        <v>35558.195057069366</v>
      </c>
      <c r="J144" s="43"/>
    </row>
    <row r="145" spans="1:12" s="22" customFormat="1">
      <c r="A145" s="46">
        <f>A144+7</f>
        <v>43177</v>
      </c>
      <c r="B145" s="10">
        <f>C144+F144-G144</f>
        <v>48424.647215877361</v>
      </c>
      <c r="C145" s="8">
        <f>B145+(B145*0.035)</f>
        <v>50119.509868433066</v>
      </c>
      <c r="D145" s="8">
        <f>B145/4500</f>
        <v>10.761032714639414</v>
      </c>
      <c r="E145" s="12">
        <f>(C145-B145)/D145</f>
        <v>157.49999999999972</v>
      </c>
      <c r="F145" s="9"/>
      <c r="G145" s="9"/>
      <c r="H145" s="11">
        <f>D145*50/B145</f>
        <v>1.1111111111111112E-2</v>
      </c>
      <c r="I145" s="9">
        <f>B145-(D145*1080)</f>
        <v>36802.731884066794</v>
      </c>
      <c r="J145" s="43"/>
      <c r="K145" s="13"/>
      <c r="L145" s="13"/>
    </row>
    <row r="146" spans="1:12" s="22" customFormat="1">
      <c r="A146" s="46">
        <f>A145+7</f>
        <v>43184</v>
      </c>
      <c r="B146" s="10">
        <f>C145+F145-G145</f>
        <v>50119.509868433066</v>
      </c>
      <c r="C146" s="8">
        <f>B146+(B146*0.035)</f>
        <v>51873.692713828226</v>
      </c>
      <c r="D146" s="8">
        <f>B146/4500</f>
        <v>11.137668859651793</v>
      </c>
      <c r="E146" s="12">
        <f>(C146-B146)/D146</f>
        <v>157.50000000000026</v>
      </c>
      <c r="F146" s="20"/>
      <c r="G146" s="9"/>
      <c r="H146" s="11">
        <f>D146*50/B146</f>
        <v>1.111111111111111E-2</v>
      </c>
      <c r="I146" s="9">
        <f>B146-(D146*1080)</f>
        <v>38090.827500009131</v>
      </c>
      <c r="J146" s="43"/>
      <c r="K146" s="13"/>
      <c r="L146" s="13"/>
    </row>
    <row r="147" spans="1:12" s="22" customFormat="1" ht="15.75" thickBot="1">
      <c r="A147" s="46">
        <f>A146+7</f>
        <v>43191</v>
      </c>
      <c r="B147" s="10">
        <f>C146+F146-G146</f>
        <v>51873.692713828226</v>
      </c>
      <c r="C147" s="8">
        <f>B147+(B147*0.035)</f>
        <v>53689.271958812213</v>
      </c>
      <c r="D147" s="8">
        <f>B147/4500</f>
        <v>11.527487269739606</v>
      </c>
      <c r="E147" s="12">
        <f>(C147-B147)/D147</f>
        <v>157.49999999999989</v>
      </c>
      <c r="F147" s="20"/>
      <c r="G147" s="9"/>
      <c r="H147" s="11">
        <f>D147*50/B147</f>
        <v>1.1111111111111112E-2</v>
      </c>
      <c r="I147" s="9">
        <f>B147-(D147*1080)</f>
        <v>39424.006462509453</v>
      </c>
      <c r="J147" s="43"/>
      <c r="K147" s="13"/>
      <c r="L147" s="13"/>
    </row>
    <row r="148" spans="1:12" s="22" customFormat="1" ht="15.75" thickBot="1">
      <c r="A148" s="7"/>
      <c r="B148" s="6"/>
      <c r="C148" s="2"/>
      <c r="D148" s="2"/>
      <c r="E148" s="5"/>
      <c r="F148" s="25"/>
      <c r="G148" s="4"/>
      <c r="H148" s="3"/>
      <c r="I148" s="24"/>
      <c r="J148" s="42"/>
    </row>
    <row r="149" spans="1:12" s="22" customFormat="1">
      <c r="A149" s="46">
        <f>A147+7</f>
        <v>43198</v>
      </c>
      <c r="B149" s="10">
        <f>C147+F147-G147</f>
        <v>53689.271958812213</v>
      </c>
      <c r="C149" s="8">
        <f>B149+(B149*0.035)</f>
        <v>55568.396477370639</v>
      </c>
      <c r="D149" s="8">
        <f>B149/4500</f>
        <v>11.930949324180492</v>
      </c>
      <c r="E149" s="12">
        <f>(C149-B149)/D149</f>
        <v>157.49999999999991</v>
      </c>
      <c r="F149" s="9"/>
      <c r="G149" s="9"/>
      <c r="H149" s="11">
        <f>D149*50/B149</f>
        <v>1.1111111111111112E-2</v>
      </c>
      <c r="I149" s="9">
        <f>B149-(D149*1080)</f>
        <v>40803.846688697282</v>
      </c>
      <c r="J149" s="43"/>
    </row>
    <row r="150" spans="1:12" s="22" customFormat="1">
      <c r="A150" s="46">
        <f>A149+7</f>
        <v>43205</v>
      </c>
      <c r="B150" s="10">
        <f>C149+F149-G149</f>
        <v>55568.396477370639</v>
      </c>
      <c r="C150" s="8">
        <f>B150+(B150*0.035)</f>
        <v>57513.290354078614</v>
      </c>
      <c r="D150" s="8">
        <f>B150/4500</f>
        <v>12.348532550526809</v>
      </c>
      <c r="E150" s="12">
        <f>(C150-B150)/D150</f>
        <v>157.50000000000017</v>
      </c>
      <c r="F150" s="9"/>
      <c r="G150" s="9"/>
      <c r="H150" s="11">
        <f>D150*50/B150</f>
        <v>1.1111111111111112E-2</v>
      </c>
      <c r="I150" s="9">
        <f>B150-(D150*1080)</f>
        <v>42231.981322801686</v>
      </c>
      <c r="J150" s="43"/>
      <c r="K150" s="13"/>
      <c r="L150" s="13"/>
    </row>
    <row r="151" spans="1:12" s="22" customFormat="1">
      <c r="A151" s="46">
        <f>A150+7</f>
        <v>43212</v>
      </c>
      <c r="B151" s="10">
        <f>C150+F150-G150</f>
        <v>57513.290354078614</v>
      </c>
      <c r="C151" s="8">
        <f>B151+(B151*0.035)</f>
        <v>59526.255516471363</v>
      </c>
      <c r="D151" s="8">
        <f>B151/4500</f>
        <v>12.780731189795247</v>
      </c>
      <c r="E151" s="12">
        <f>(C151-B151)/D151</f>
        <v>157.49999999999983</v>
      </c>
      <c r="F151" s="20"/>
      <c r="G151" s="9"/>
      <c r="H151" s="11">
        <f>D151*50/B151</f>
        <v>1.111111111111111E-2</v>
      </c>
      <c r="I151" s="9">
        <f>B151-(D151*1080)</f>
        <v>43710.100669099746</v>
      </c>
      <c r="J151" s="43"/>
      <c r="K151" s="13"/>
      <c r="L151" s="13"/>
    </row>
    <row r="152" spans="1:12" s="22" customFormat="1" ht="15.75" thickBot="1">
      <c r="A152" s="46">
        <f>A151+7</f>
        <v>43219</v>
      </c>
      <c r="B152" s="10">
        <f>C151+F151-G151</f>
        <v>59526.255516471363</v>
      </c>
      <c r="C152" s="8">
        <f>B152+(B152*0.035)</f>
        <v>61609.674459547859</v>
      </c>
      <c r="D152" s="8">
        <f>B152/4500</f>
        <v>13.228056781438081</v>
      </c>
      <c r="E152" s="12">
        <f>(C152-B152)/D152</f>
        <v>157.49999999999989</v>
      </c>
      <c r="F152" s="20"/>
      <c r="G152" s="9"/>
      <c r="H152" s="11">
        <f>D152*50/B152</f>
        <v>1.1111111111111112E-2</v>
      </c>
      <c r="I152" s="9">
        <f>B152-(D152*1080)</f>
        <v>45239.954192518235</v>
      </c>
      <c r="J152" s="43"/>
      <c r="K152" s="13"/>
      <c r="L152" s="13"/>
    </row>
    <row r="153" spans="1:12" s="22" customFormat="1" ht="15.75" thickBot="1">
      <c r="A153" s="7"/>
      <c r="B153" s="6"/>
      <c r="C153" s="2"/>
      <c r="D153" s="2"/>
      <c r="E153" s="5"/>
      <c r="F153" s="25"/>
      <c r="G153" s="4"/>
      <c r="H153" s="3"/>
      <c r="I153" s="24"/>
      <c r="J153" s="42"/>
    </row>
    <row r="154" spans="1:12" s="22" customFormat="1">
      <c r="A154" s="46">
        <f>A152+7</f>
        <v>43226</v>
      </c>
      <c r="B154" s="10">
        <f>C152+F152-G152</f>
        <v>61609.674459547859</v>
      </c>
      <c r="C154" s="8">
        <f>B154+(B154*0.035)</f>
        <v>63766.013065632033</v>
      </c>
      <c r="D154" s="8">
        <f>B154/4500</f>
        <v>13.691038768788413</v>
      </c>
      <c r="E154" s="12">
        <f>(C154-B154)/D154</f>
        <v>157.49999999999986</v>
      </c>
      <c r="F154" s="9"/>
      <c r="G154" s="9">
        <f>C154/2</f>
        <v>31883.006532816016</v>
      </c>
      <c r="H154" s="11">
        <f>D154*50/B154</f>
        <v>1.111111111111111E-2</v>
      </c>
      <c r="I154" s="9">
        <f>B154-(D154*1080)</f>
        <v>46823.352589256378</v>
      </c>
      <c r="J154" s="43"/>
    </row>
    <row r="155" spans="1:12" s="22" customFormat="1">
      <c r="A155" s="46">
        <f>A154+7</f>
        <v>43233</v>
      </c>
      <c r="B155" s="10">
        <f>C154+F154-G154</f>
        <v>31883.006532816016</v>
      </c>
      <c r="C155" s="8">
        <f>B155+(B155*0.035)</f>
        <v>32998.91176146458</v>
      </c>
      <c r="D155" s="8">
        <f>B155/4500</f>
        <v>7.0851125628480034</v>
      </c>
      <c r="E155" s="12">
        <f>(C155-B155)/D155</f>
        <v>157.50000000000048</v>
      </c>
      <c r="F155" s="9"/>
      <c r="G155" s="9"/>
      <c r="H155" s="11">
        <f>D155*50/B155</f>
        <v>1.111111111111111E-2</v>
      </c>
      <c r="I155" s="9">
        <f>B155-(D155*1080)</f>
        <v>24231.084964940172</v>
      </c>
      <c r="J155" s="43"/>
      <c r="K155" s="13"/>
      <c r="L155" s="13"/>
    </row>
    <row r="156" spans="1:12" s="22" customFormat="1">
      <c r="A156" s="46">
        <f>A155+7</f>
        <v>43240</v>
      </c>
      <c r="B156" s="10">
        <f>C155+F155-G155</f>
        <v>32998.91176146458</v>
      </c>
      <c r="C156" s="8">
        <f>B156+(B156*0.035)</f>
        <v>34153.873673115842</v>
      </c>
      <c r="D156" s="8">
        <f>B156/4500</f>
        <v>7.3330915025476848</v>
      </c>
      <c r="E156" s="12">
        <f>(C156-B156)/D156</f>
        <v>157.50000000000026</v>
      </c>
      <c r="F156" s="20"/>
      <c r="G156" s="9"/>
      <c r="H156" s="11">
        <f>D156*50/B156</f>
        <v>1.1111111111111112E-2</v>
      </c>
      <c r="I156" s="9">
        <f>B156-(D156*1080)</f>
        <v>25079.17293871308</v>
      </c>
      <c r="J156" s="43"/>
      <c r="K156" s="13"/>
      <c r="L156" s="13"/>
    </row>
    <row r="157" spans="1:12" s="22" customFormat="1" ht="15.75" thickBot="1">
      <c r="A157" s="46">
        <f>A156+7</f>
        <v>43247</v>
      </c>
      <c r="B157" s="10">
        <f>C156+F156-G156</f>
        <v>34153.873673115842</v>
      </c>
      <c r="C157" s="8">
        <f>B157+(B157*0.035)</f>
        <v>35349.259251674899</v>
      </c>
      <c r="D157" s="8">
        <f>B157/4500</f>
        <v>7.5897497051368541</v>
      </c>
      <c r="E157" s="12">
        <f>(C157-B157)/D157</f>
        <v>157.50000000000028</v>
      </c>
      <c r="F157" s="20"/>
      <c r="G157" s="9"/>
      <c r="H157" s="11">
        <f>D157*50/B157</f>
        <v>1.1111111111111112E-2</v>
      </c>
      <c r="I157" s="9">
        <f>B157-(D157*1080)</f>
        <v>25956.943991568041</v>
      </c>
      <c r="J157" s="43"/>
      <c r="K157" s="13"/>
      <c r="L157" s="13"/>
    </row>
    <row r="158" spans="1:12" s="22" customFormat="1" ht="15.75" thickBot="1">
      <c r="A158" s="7"/>
      <c r="B158" s="6"/>
      <c r="C158" s="2"/>
      <c r="D158" s="2"/>
      <c r="E158" s="5"/>
      <c r="F158" s="25"/>
      <c r="G158" s="4"/>
      <c r="H158" s="3"/>
      <c r="I158" s="24"/>
      <c r="J158" s="42"/>
    </row>
    <row r="159" spans="1:12" s="22" customFormat="1">
      <c r="A159" s="46">
        <f>A157+7</f>
        <v>43254</v>
      </c>
      <c r="B159" s="10">
        <f>C157+F157-G157</f>
        <v>35349.259251674899</v>
      </c>
      <c r="C159" s="8">
        <f>B159+(B159*0.035)</f>
        <v>36586.483325483518</v>
      </c>
      <c r="D159" s="8">
        <f>B159/4500</f>
        <v>7.8553909448166443</v>
      </c>
      <c r="E159" s="12">
        <f>(C159-B159)/D159</f>
        <v>157.4999999999996</v>
      </c>
      <c r="F159" s="9"/>
      <c r="G159" s="9"/>
      <c r="H159" s="11">
        <f>D159*50/B159</f>
        <v>1.111111111111111E-2</v>
      </c>
      <c r="I159" s="9">
        <f>B159-(D159*1080)</f>
        <v>26865.437031272922</v>
      </c>
      <c r="J159" s="43"/>
    </row>
    <row r="160" spans="1:12" s="22" customFormat="1">
      <c r="A160" s="46">
        <f>A159+7</f>
        <v>43261</v>
      </c>
      <c r="B160" s="10">
        <f>C159+F159-G159</f>
        <v>36586.483325483518</v>
      </c>
      <c r="C160" s="8">
        <f>B160+(B160*0.035)</f>
        <v>37867.01024187544</v>
      </c>
      <c r="D160" s="8">
        <f>B160/4500</f>
        <v>8.1303296278852262</v>
      </c>
      <c r="E160" s="12">
        <f>(C160-B160)/D160</f>
        <v>157.49999999999986</v>
      </c>
      <c r="F160" s="9"/>
      <c r="G160" s="9"/>
      <c r="H160" s="11">
        <f>D160*50/B160</f>
        <v>1.1111111111111112E-2</v>
      </c>
      <c r="I160" s="9">
        <f>B160-(D160*1080)</f>
        <v>27805.727327367473</v>
      </c>
      <c r="J160" s="43"/>
      <c r="K160" s="13"/>
      <c r="L160" s="13"/>
    </row>
    <row r="161" spans="1:12" s="22" customFormat="1">
      <c r="A161" s="46">
        <f>A160+7</f>
        <v>43268</v>
      </c>
      <c r="B161" s="10">
        <f>C160+F160-G160</f>
        <v>37867.01024187544</v>
      </c>
      <c r="C161" s="8">
        <f>B161+(B161*0.035)</f>
        <v>39192.355600341078</v>
      </c>
      <c r="D161" s="8">
        <f>B161/4500</f>
        <v>8.4148911648612081</v>
      </c>
      <c r="E161" s="12">
        <f>(C161-B161)/D161</f>
        <v>157.49999999999974</v>
      </c>
      <c r="F161" s="20"/>
      <c r="G161" s="9"/>
      <c r="H161" s="11">
        <f>D161*50/B161</f>
        <v>1.111111111111111E-2</v>
      </c>
      <c r="I161" s="9">
        <f>B161-(D161*1080)</f>
        <v>28778.927783825333</v>
      </c>
      <c r="J161" s="43"/>
      <c r="K161" s="13"/>
      <c r="L161" s="13"/>
    </row>
    <row r="162" spans="1:12" s="22" customFormat="1" ht="15.75" thickBot="1">
      <c r="A162" s="46">
        <f>A161+7</f>
        <v>43275</v>
      </c>
      <c r="B162" s="10">
        <f>C161+F161-G161</f>
        <v>39192.355600341078</v>
      </c>
      <c r="C162" s="8">
        <f>B162+(B162*0.035)</f>
        <v>40564.088046353012</v>
      </c>
      <c r="D162" s="8">
        <f>B162/4500</f>
        <v>8.7094123556313505</v>
      </c>
      <c r="E162" s="12">
        <f>(C162-B162)/D162</f>
        <v>157.49999999999963</v>
      </c>
      <c r="F162" s="20"/>
      <c r="G162" s="9"/>
      <c r="H162" s="11">
        <f>D162*50/B162</f>
        <v>1.111111111111111E-2</v>
      </c>
      <c r="I162" s="9">
        <f>B162-(D162*1080)</f>
        <v>29786.190256259219</v>
      </c>
      <c r="J162" s="43"/>
      <c r="K162" s="13"/>
      <c r="L162" s="13"/>
    </row>
    <row r="163" spans="1:12" s="22" customFormat="1" ht="15.75" thickBot="1">
      <c r="A163" s="7"/>
      <c r="B163" s="6"/>
      <c r="C163" s="2"/>
      <c r="D163" s="2"/>
      <c r="E163" s="5"/>
      <c r="F163" s="25"/>
      <c r="G163" s="4"/>
      <c r="H163" s="3"/>
      <c r="I163" s="24"/>
      <c r="J163" s="42"/>
    </row>
    <row r="164" spans="1:12" s="22" customFormat="1">
      <c r="A164" s="46">
        <f>A162+7</f>
        <v>43282</v>
      </c>
      <c r="B164" s="10">
        <f>C162+F162-G162</f>
        <v>40564.088046353012</v>
      </c>
      <c r="C164" s="8">
        <f>B164+(B164*0.035)</f>
        <v>41983.831127975369</v>
      </c>
      <c r="D164" s="8">
        <f>B164/4500</f>
        <v>9.0142417880784471</v>
      </c>
      <c r="E164" s="12">
        <f>(C164-B164)/D164</f>
        <v>157.50000000000017</v>
      </c>
      <c r="F164" s="9"/>
      <c r="G164" s="9"/>
      <c r="H164" s="11">
        <f>D164*50/B164</f>
        <v>1.111111111111111E-2</v>
      </c>
      <c r="I164" s="9">
        <f>B164-(D164*1080)</f>
        <v>30828.706915228289</v>
      </c>
      <c r="J164" s="43"/>
    </row>
    <row r="165" spans="1:12" s="22" customFormat="1">
      <c r="A165" s="46">
        <f>A164+7</f>
        <v>43289</v>
      </c>
      <c r="B165" s="10">
        <f>C164+F164-G164</f>
        <v>41983.831127975369</v>
      </c>
      <c r="C165" s="8">
        <f>B165+(B165*0.035)</f>
        <v>43453.265217454507</v>
      </c>
      <c r="D165" s="8">
        <f>B165/4500</f>
        <v>9.3297402506611924</v>
      </c>
      <c r="E165" s="12">
        <f>(C165-B165)/D165</f>
        <v>157.50000000000009</v>
      </c>
      <c r="F165" s="9"/>
      <c r="G165" s="9"/>
      <c r="H165" s="11">
        <f>D165*50/B165</f>
        <v>1.111111111111111E-2</v>
      </c>
      <c r="I165" s="9">
        <f>B165-(D165*1080)</f>
        <v>31907.711657261279</v>
      </c>
      <c r="J165" s="43"/>
      <c r="K165" s="13"/>
      <c r="L165" s="13"/>
    </row>
    <row r="166" spans="1:12" s="22" customFormat="1">
      <c r="A166" s="46">
        <f>A165+7</f>
        <v>43296</v>
      </c>
      <c r="B166" s="10">
        <f>C165+F165-G165</f>
        <v>43453.265217454507</v>
      </c>
      <c r="C166" s="8">
        <f>B166+(B166*0.035)</f>
        <v>44974.129500065414</v>
      </c>
      <c r="D166" s="8">
        <f>B166/4500</f>
        <v>9.6562811594343358</v>
      </c>
      <c r="E166" s="12">
        <f>(C166-B166)/D166</f>
        <v>157.49999999999983</v>
      </c>
      <c r="F166" s="20"/>
      <c r="G166" s="9"/>
      <c r="H166" s="11">
        <f>D166*50/B166</f>
        <v>1.1111111111111113E-2</v>
      </c>
      <c r="I166" s="9">
        <f>B166-(D166*1080)</f>
        <v>33024.481565265422</v>
      </c>
      <c r="J166" s="43"/>
      <c r="K166" s="13"/>
      <c r="L166" s="13"/>
    </row>
    <row r="167" spans="1:12" s="22" customFormat="1" ht="15.75" thickBot="1">
      <c r="A167" s="46">
        <f>A166+7</f>
        <v>43303</v>
      </c>
      <c r="B167" s="10">
        <f>C166+F166-G166</f>
        <v>44974.129500065414</v>
      </c>
      <c r="C167" s="8">
        <f>B167+(B167*0.035)</f>
        <v>46548.224032567705</v>
      </c>
      <c r="D167" s="8">
        <f>B167/4500</f>
        <v>9.9942510000145361</v>
      </c>
      <c r="E167" s="12">
        <f>(C167-B167)/D167</f>
        <v>157.50000000000017</v>
      </c>
      <c r="F167" s="20"/>
      <c r="G167" s="9"/>
      <c r="H167" s="11">
        <f>D167*50/B167</f>
        <v>1.1111111111111112E-2</v>
      </c>
      <c r="I167" s="9">
        <f>B167-(D167*1080)</f>
        <v>34180.338420049717</v>
      </c>
      <c r="J167" s="43"/>
      <c r="K167" s="13"/>
      <c r="L167" s="13"/>
    </row>
    <row r="168" spans="1:12" s="22" customFormat="1" ht="15.75" thickBot="1">
      <c r="A168" s="7"/>
      <c r="B168" s="6"/>
      <c r="C168" s="2"/>
      <c r="D168" s="2"/>
      <c r="E168" s="5"/>
      <c r="F168" s="25"/>
      <c r="G168" s="4"/>
      <c r="H168" s="3"/>
      <c r="I168" s="24"/>
      <c r="J168" s="42"/>
    </row>
    <row r="169" spans="1:12" s="22" customFormat="1">
      <c r="A169" s="46">
        <f>A167+7</f>
        <v>43310</v>
      </c>
      <c r="B169" s="10">
        <f>C167+F167-G167</f>
        <v>46548.224032567705</v>
      </c>
      <c r="C169" s="8">
        <f>B169+(B169*0.035)</f>
        <v>48177.411873707577</v>
      </c>
      <c r="D169" s="8">
        <f>B169/4500</f>
        <v>10.344049785015045</v>
      </c>
      <c r="E169" s="12">
        <f>(C169-B169)/D169</f>
        <v>157.50000000000023</v>
      </c>
      <c r="F169" s="9"/>
      <c r="G169" s="9"/>
      <c r="H169" s="11">
        <f>D169*50/B169</f>
        <v>1.111111111111111E-2</v>
      </c>
      <c r="I169" s="9">
        <f>B169-(D169*1080)</f>
        <v>35376.650264751457</v>
      </c>
      <c r="J169" s="43"/>
    </row>
    <row r="170" spans="1:12" s="22" customFormat="1">
      <c r="A170" s="46">
        <f>A169+7</f>
        <v>43317</v>
      </c>
      <c r="B170" s="10">
        <f>C169+F169-G169</f>
        <v>48177.411873707577</v>
      </c>
      <c r="C170" s="8">
        <f>B170+(B170*0.035)</f>
        <v>49863.621289287345</v>
      </c>
      <c r="D170" s="8">
        <f>B170/4500</f>
        <v>10.706091527490573</v>
      </c>
      <c r="E170" s="12">
        <f>(C170-B170)/D170</f>
        <v>157.50000000000023</v>
      </c>
      <c r="F170" s="9"/>
      <c r="G170" s="9"/>
      <c r="H170" s="11">
        <f>D170*50/B170</f>
        <v>1.1111111111111112E-2</v>
      </c>
      <c r="I170" s="9">
        <f>B170-(D170*1080)</f>
        <v>36614.83302401776</v>
      </c>
      <c r="J170" s="43"/>
    </row>
    <row r="171" spans="1:12" s="22" customFormat="1">
      <c r="A171" s="46">
        <f>A170+7</f>
        <v>43324</v>
      </c>
      <c r="B171" s="10">
        <f>C170+F170-G170</f>
        <v>49863.621289287345</v>
      </c>
      <c r="C171" s="8">
        <f>B171+(B171*0.035)</f>
        <v>51608.848034412404</v>
      </c>
      <c r="D171" s="8">
        <f>B171/4500</f>
        <v>11.080804730952742</v>
      </c>
      <c r="E171" s="12">
        <f>(C171-B171)/D171</f>
        <v>157.5000000000002</v>
      </c>
      <c r="F171" s="20"/>
      <c r="G171" s="9"/>
      <c r="H171" s="11">
        <f>D171*50/B171</f>
        <v>1.1111111111111112E-2</v>
      </c>
      <c r="I171" s="9">
        <f>B171-(D171*1080)</f>
        <v>37896.352179858382</v>
      </c>
      <c r="J171" s="43"/>
    </row>
    <row r="172" spans="1:12" s="22" customFormat="1" ht="15.75" thickBot="1">
      <c r="A172" s="46">
        <f>A171+7</f>
        <v>43331</v>
      </c>
      <c r="B172" s="10">
        <f>C171+F171-G171</f>
        <v>51608.848034412404</v>
      </c>
      <c r="C172" s="8">
        <f>B172+(B172*0.035)</f>
        <v>53415.157715616835</v>
      </c>
      <c r="D172" s="8">
        <f>B172/4500</f>
        <v>11.468632896536089</v>
      </c>
      <c r="E172" s="12">
        <f>(C172-B172)/D172</f>
        <v>157.49999999999977</v>
      </c>
      <c r="F172" s="20"/>
      <c r="G172" s="9"/>
      <c r="H172" s="11">
        <f>D172*50/B172</f>
        <v>1.1111111111111112E-2</v>
      </c>
      <c r="I172" s="9">
        <f>B172-(D172*1080)</f>
        <v>39222.724506153427</v>
      </c>
      <c r="J172" s="43"/>
    </row>
    <row r="173" spans="1:12" s="22" customFormat="1" ht="15.75" thickBot="1">
      <c r="A173" s="7"/>
      <c r="B173" s="6"/>
      <c r="C173" s="2"/>
      <c r="D173" s="2"/>
      <c r="E173" s="5"/>
      <c r="F173" s="25"/>
      <c r="G173" s="4"/>
      <c r="H173" s="3"/>
      <c r="I173" s="24"/>
      <c r="J173" s="42"/>
    </row>
    <row r="174" spans="1:12" s="22" customFormat="1">
      <c r="A174" s="46">
        <f>A172+7</f>
        <v>43338</v>
      </c>
      <c r="B174" s="10">
        <f>C172+F172-G172</f>
        <v>53415.157715616835</v>
      </c>
      <c r="C174" s="8">
        <f>B174+(B174*0.035)</f>
        <v>55284.688235663423</v>
      </c>
      <c r="D174" s="8">
        <f>B174/4500</f>
        <v>11.870035047914852</v>
      </c>
      <c r="E174" s="12">
        <f>(C174-B174)/D174</f>
        <v>157.49999999999991</v>
      </c>
      <c r="F174" s="20"/>
      <c r="G174" s="50">
        <f>IF(C174&gt;B174,C174*0.015,0)</f>
        <v>829.27032353495133</v>
      </c>
      <c r="H174" s="11">
        <f>D174*50/B174</f>
        <v>1.1111111111111112E-2</v>
      </c>
      <c r="I174" s="9">
        <f>B174-(D174*1080)</f>
        <v>40595.519863868794</v>
      </c>
      <c r="J174" s="43"/>
    </row>
    <row r="175" spans="1:12" s="22" customFormat="1">
      <c r="A175" s="46">
        <f>A174+7</f>
        <v>43345</v>
      </c>
      <c r="B175" s="10">
        <f>C174+F174-G174</f>
        <v>54455.417912128469</v>
      </c>
      <c r="C175" s="8">
        <f>B175+(B175*0.035)</f>
        <v>56361.357539052966</v>
      </c>
      <c r="D175" s="8">
        <f>B175/4500</f>
        <v>12.101203980472993</v>
      </c>
      <c r="E175" s="12">
        <f>(C175-B175)/D175</f>
        <v>157.50000000000006</v>
      </c>
      <c r="F175" s="20"/>
      <c r="G175" s="50">
        <f>IF(C175&gt;B175,C175*0.015,0)</f>
        <v>845.42036308579441</v>
      </c>
      <c r="H175" s="11">
        <f>D175*50/B175</f>
        <v>1.1111111111111112E-2</v>
      </c>
      <c r="I175" s="9">
        <f>B175-(D175*1080)</f>
        <v>41386.117613217633</v>
      </c>
      <c r="J175" s="43"/>
    </row>
    <row r="176" spans="1:12" s="22" customFormat="1">
      <c r="A176" s="46">
        <f>A175+7</f>
        <v>43352</v>
      </c>
      <c r="B176" s="10">
        <f>C175+F175-G175</f>
        <v>55515.93717596717</v>
      </c>
      <c r="C176" s="8">
        <f>B176+(B176*0.035)</f>
        <v>57458.994977126022</v>
      </c>
      <c r="D176" s="8">
        <f>B176/4500</f>
        <v>12.336874927992705</v>
      </c>
      <c r="E176" s="12">
        <f>(C176-B176)/D176</f>
        <v>157.50000000000003</v>
      </c>
      <c r="F176" s="20"/>
      <c r="G176" s="50">
        <f>IF(C176&gt;B176,C176*0.015,0)</f>
        <v>861.88492465689035</v>
      </c>
      <c r="H176" s="11">
        <f>D176*50/B176</f>
        <v>1.1111111111111112E-2</v>
      </c>
      <c r="I176" s="9">
        <f>B176-(D176*1080)</f>
        <v>42192.112253735046</v>
      </c>
      <c r="J176" s="43"/>
    </row>
    <row r="177" spans="1:10" s="22" customFormat="1" ht="15.75" thickBot="1">
      <c r="A177" s="46">
        <f>A176+7</f>
        <v>43359</v>
      </c>
      <c r="B177" s="10">
        <f>C176+F176-G176</f>
        <v>56597.110052469128</v>
      </c>
      <c r="C177" s="8">
        <f>B177+(B177*0.035)</f>
        <v>58578.008904305549</v>
      </c>
      <c r="D177" s="8">
        <f>B177/4500</f>
        <v>12.577135567215361</v>
      </c>
      <c r="E177" s="12">
        <f>(C177-B177)/D177</f>
        <v>157.50000000000009</v>
      </c>
      <c r="F177" s="20"/>
      <c r="G177" s="50">
        <f>IF(C177&gt;B177,C177*0.015,0)</f>
        <v>878.67013356458324</v>
      </c>
      <c r="H177" s="11">
        <f>D177*50/B177</f>
        <v>1.1111111111111112E-2</v>
      </c>
      <c r="I177" s="9">
        <f>B177-(D177*1080)</f>
        <v>43013.80363987654</v>
      </c>
      <c r="J177" s="43">
        <f>SUM(G174:G177)+J172</f>
        <v>3415.2457448422192</v>
      </c>
    </row>
    <row r="178" spans="1:10" s="22" customFormat="1" ht="15.75" thickBot="1">
      <c r="A178" s="7"/>
      <c r="B178" s="6"/>
      <c r="C178" s="2"/>
      <c r="D178" s="2"/>
      <c r="E178" s="5"/>
      <c r="F178" s="25"/>
      <c r="G178" s="4"/>
      <c r="H178" s="3"/>
      <c r="I178" s="24"/>
      <c r="J178" s="42"/>
    </row>
    <row r="179" spans="1:10" s="22" customFormat="1">
      <c r="A179" s="46">
        <f>A177+7</f>
        <v>43366</v>
      </c>
      <c r="B179" s="10">
        <f>C177+F177-G177</f>
        <v>57699.338770740964</v>
      </c>
      <c r="C179" s="8">
        <f>B179+(B179*0.035)</f>
        <v>59718.815627716896</v>
      </c>
      <c r="D179" s="8">
        <f>B179/4500</f>
        <v>12.82207528238688</v>
      </c>
      <c r="E179" s="12">
        <f>(C179-B179)/D179</f>
        <v>157.49999999999991</v>
      </c>
      <c r="F179" s="20"/>
      <c r="G179" s="50">
        <f>IF(C179&gt;B179,C179*0.015,0)</f>
        <v>895.78223441575346</v>
      </c>
      <c r="H179" s="11">
        <f>D179*50/B179</f>
        <v>1.111111111111111E-2</v>
      </c>
      <c r="I179" s="9">
        <f>B179-(D179*1080)</f>
        <v>43851.497465763132</v>
      </c>
      <c r="J179" s="43"/>
    </row>
    <row r="180" spans="1:10" s="22" customFormat="1">
      <c r="A180" s="46">
        <f>A179+7</f>
        <v>43373</v>
      </c>
      <c r="B180" s="10">
        <f>C179+F179-G179</f>
        <v>58823.033393301142</v>
      </c>
      <c r="C180" s="8">
        <f>B180+(B180*0.035)</f>
        <v>60881.839562066685</v>
      </c>
      <c r="D180" s="8">
        <f>B180/4500</f>
        <v>13.071785198511366</v>
      </c>
      <c r="E180" s="12">
        <f>(C180-B180)/D180</f>
        <v>157.5000000000002</v>
      </c>
      <c r="F180" s="20"/>
      <c r="G180" s="50">
        <f>IF(C180&gt;B180,C180*0.015,0)</f>
        <v>913.22759343100029</v>
      </c>
      <c r="H180" s="11">
        <f>D180*50/B180</f>
        <v>1.1111111111111112E-2</v>
      </c>
      <c r="I180" s="9">
        <f>B180-(D180*1080)</f>
        <v>44705.505378908871</v>
      </c>
      <c r="J180" s="43"/>
    </row>
    <row r="181" spans="1:10" s="22" customFormat="1">
      <c r="A181" s="46">
        <f>A180+7</f>
        <v>43380</v>
      </c>
      <c r="B181" s="10">
        <f>C180+F180-G180</f>
        <v>59968.611968635683</v>
      </c>
      <c r="C181" s="8">
        <f>B181+(B181*0.035)</f>
        <v>62067.513387537932</v>
      </c>
      <c r="D181" s="8">
        <f>B181/4500</f>
        <v>13.326358215252373</v>
      </c>
      <c r="E181" s="12">
        <f>(C181-B181)/D181</f>
        <v>157.50000000000003</v>
      </c>
      <c r="F181" s="20"/>
      <c r="G181" s="50">
        <f>IF(C181&gt;B181,C181*0.015,0)</f>
        <v>931.01270081306893</v>
      </c>
      <c r="H181" s="11">
        <f>D181*50/B181</f>
        <v>1.1111111111111112E-2</v>
      </c>
      <c r="I181" s="9">
        <f>B181-(D181*1080)</f>
        <v>45576.14509616312</v>
      </c>
      <c r="J181" s="43"/>
    </row>
    <row r="182" spans="1:10" s="22" customFormat="1" ht="15.75" thickBot="1">
      <c r="A182" s="46">
        <f>A181+7</f>
        <v>43387</v>
      </c>
      <c r="B182" s="10">
        <f>C181+F181-G181</f>
        <v>61136.500686724867</v>
      </c>
      <c r="C182" s="8">
        <f>B182+(B182*0.035)</f>
        <v>63276.27821076024</v>
      </c>
      <c r="D182" s="8">
        <f>B182/4500</f>
        <v>13.585889041494415</v>
      </c>
      <c r="E182" s="12">
        <f>(C182-B182)/D182</f>
        <v>157.5000000000002</v>
      </c>
      <c r="F182" s="20"/>
      <c r="G182" s="50">
        <f>IF(C182&gt;B182,C182*0.015,0)</f>
        <v>949.14417316140361</v>
      </c>
      <c r="H182" s="11">
        <f>D182*50/B182</f>
        <v>1.1111111111111112E-2</v>
      </c>
      <c r="I182" s="9">
        <f>B182-(D182*1080)</f>
        <v>46463.740521910899</v>
      </c>
      <c r="J182" s="43">
        <f>SUM(G179:G182)+J177</f>
        <v>7104.4124466634457</v>
      </c>
    </row>
    <row r="183" spans="1:10" s="22" customFormat="1" ht="15.75" thickBot="1">
      <c r="A183" s="7"/>
      <c r="B183" s="6"/>
      <c r="C183" s="2"/>
      <c r="D183" s="2"/>
      <c r="E183" s="5"/>
      <c r="F183" s="25"/>
      <c r="G183" s="4"/>
      <c r="H183" s="3"/>
      <c r="I183" s="24"/>
      <c r="J183" s="42"/>
    </row>
    <row r="184" spans="1:10" s="22" customFormat="1">
      <c r="A184" s="46">
        <f>A182+7</f>
        <v>43394</v>
      </c>
      <c r="B184" s="10">
        <f>C182+F182-G182</f>
        <v>62327.134037598837</v>
      </c>
      <c r="C184" s="8">
        <f>B184+(B184*0.035)</f>
        <v>64508.583728914797</v>
      </c>
      <c r="D184" s="8">
        <f>B184/4500</f>
        <v>13.85047423057752</v>
      </c>
      <c r="E184" s="12">
        <f>(C184-B184)/D184</f>
        <v>157.50000000000006</v>
      </c>
      <c r="F184" s="20"/>
      <c r="G184" s="50">
        <f>IF(C184&gt;B184,C184*0.015,0)</f>
        <v>967.62875593372189</v>
      </c>
      <c r="H184" s="11">
        <f>D184*50/B184</f>
        <v>1.1111111111111112E-2</v>
      </c>
      <c r="I184" s="9">
        <f>B184-(D184*1080)</f>
        <v>47368.621868575116</v>
      </c>
      <c r="J184" s="43"/>
    </row>
    <row r="185" spans="1:10" s="22" customFormat="1">
      <c r="A185" s="46">
        <f>A184+7</f>
        <v>43401</v>
      </c>
      <c r="B185" s="10">
        <f>C184+F184-G184</f>
        <v>63540.954972981075</v>
      </c>
      <c r="C185" s="8">
        <f>B185+(B185*0.035)</f>
        <v>65764.888397035407</v>
      </c>
      <c r="D185" s="8">
        <f>B185/4500</f>
        <v>14.120212216218016</v>
      </c>
      <c r="E185" s="12">
        <f>(C185-B185)/D185</f>
        <v>157.4999999999996</v>
      </c>
      <c r="F185" s="20"/>
      <c r="G185" s="50">
        <f>IF(C185&gt;B185,C185*0.015,0)</f>
        <v>986.4733259555311</v>
      </c>
      <c r="H185" s="11">
        <f>D185*50/B185</f>
        <v>1.1111111111111112E-2</v>
      </c>
      <c r="I185" s="9">
        <f>B185-(D185*1080)</f>
        <v>48291.125779465619</v>
      </c>
      <c r="J185" s="43"/>
    </row>
    <row r="186" spans="1:10" s="22" customFormat="1">
      <c r="A186" s="46">
        <f>A185+7</f>
        <v>43408</v>
      </c>
      <c r="B186" s="10">
        <f>C185+F185-G185</f>
        <v>64778.415071079879</v>
      </c>
      <c r="C186" s="8">
        <f>B186+(B186*0.035)</f>
        <v>67045.659598567669</v>
      </c>
      <c r="D186" s="8">
        <f>B186/4500</f>
        <v>14.395203349128861</v>
      </c>
      <c r="E186" s="12">
        <f>(C186-B186)/D186</f>
        <v>157.4999999999996</v>
      </c>
      <c r="F186" s="20"/>
      <c r="G186" s="50">
        <f>IF(C186&gt;B186,C186*0.015,0)</f>
        <v>1005.684893978515</v>
      </c>
      <c r="H186" s="11">
        <f>D186*50/B186</f>
        <v>1.111111111111111E-2</v>
      </c>
      <c r="I186" s="9">
        <f>B186-(D186*1080)</f>
        <v>49231.595454020709</v>
      </c>
      <c r="J186" s="43"/>
    </row>
    <row r="187" spans="1:10" s="22" customFormat="1" ht="15.75" thickBot="1">
      <c r="A187" s="46">
        <f>A186+7</f>
        <v>43415</v>
      </c>
      <c r="B187" s="10">
        <f>C186+F186-G186</f>
        <v>66039.974704589156</v>
      </c>
      <c r="C187" s="8">
        <f>B187+(B187*0.035)</f>
        <v>68351.373819249784</v>
      </c>
      <c r="D187" s="8">
        <f>B187/4500</f>
        <v>14.675549934353146</v>
      </c>
      <c r="E187" s="12">
        <f>(C187-B187)/D187</f>
        <v>157.50000000000048</v>
      </c>
      <c r="F187" s="20"/>
      <c r="G187" s="50">
        <f>IF(C187&gt;B187,C187*0.015,0)</f>
        <v>1025.2706072887468</v>
      </c>
      <c r="H187" s="11">
        <f>D187*50/B187</f>
        <v>1.1111111111111112E-2</v>
      </c>
      <c r="I187" s="9">
        <f>B187-(D187*1080)</f>
        <v>50190.380775487756</v>
      </c>
      <c r="J187" s="43">
        <f>SUM(G184:G187)+J182</f>
        <v>11089.47002981996</v>
      </c>
    </row>
    <row r="188" spans="1:10" s="22" customFormat="1" ht="15.75" thickBot="1">
      <c r="A188" s="7"/>
      <c r="B188" s="6"/>
      <c r="C188" s="2"/>
      <c r="D188" s="2"/>
      <c r="E188" s="5"/>
      <c r="F188" s="25"/>
      <c r="G188" s="4"/>
      <c r="H188" s="3"/>
      <c r="I188" s="24"/>
      <c r="J188" s="42"/>
    </row>
    <row r="189" spans="1:10" s="22" customFormat="1">
      <c r="A189" s="46">
        <f>A187+7</f>
        <v>43422</v>
      </c>
      <c r="B189" s="10">
        <f>C187+F187-G187</f>
        <v>67326.103211961032</v>
      </c>
      <c r="C189" s="8">
        <f>B189+(B189*0.035)</f>
        <v>69682.516824379665</v>
      </c>
      <c r="D189" s="8">
        <f>B189/4500</f>
        <v>14.961356269324673</v>
      </c>
      <c r="E189" s="12">
        <f>(C189-B189)/D189</f>
        <v>157.49999999999983</v>
      </c>
      <c r="F189" s="20"/>
      <c r="G189" s="50">
        <f>IF(C189&gt;B189,C189*0.015,0)</f>
        <v>1045.2377523656949</v>
      </c>
      <c r="H189" s="11">
        <f>D189*50/B189</f>
        <v>1.1111111111111112E-2</v>
      </c>
      <c r="I189" s="9">
        <f>B189-(D189*1080)</f>
        <v>51167.838441090382</v>
      </c>
      <c r="J189" s="43"/>
    </row>
    <row r="190" spans="1:10" s="22" customFormat="1">
      <c r="A190" s="46">
        <f>A189+7</f>
        <v>43429</v>
      </c>
      <c r="B190" s="10">
        <f>C189+F189-G189</f>
        <v>68637.279072013975</v>
      </c>
      <c r="C190" s="8">
        <f>B190+(B190*0.035)</f>
        <v>71039.583839534462</v>
      </c>
      <c r="D190" s="8">
        <f>B190/4500</f>
        <v>15.252728682669773</v>
      </c>
      <c r="E190" s="12">
        <f>(C190-B190)/D190</f>
        <v>157.49999999999986</v>
      </c>
      <c r="F190" s="20"/>
      <c r="G190" s="50">
        <f>IF(C190&gt;B190,C190*0.015,0)</f>
        <v>1065.5937575930168</v>
      </c>
      <c r="H190" s="11">
        <f>D190*50/B190</f>
        <v>1.1111111111111112E-2</v>
      </c>
      <c r="I190" s="9">
        <f>B190-(D190*1080)</f>
        <v>52164.33209473062</v>
      </c>
      <c r="J190" s="43"/>
    </row>
    <row r="191" spans="1:10" s="22" customFormat="1">
      <c r="A191" s="46">
        <f>A190+7</f>
        <v>43436</v>
      </c>
      <c r="B191" s="10">
        <f>C190+F190-G190</f>
        <v>69973.990081941447</v>
      </c>
      <c r="C191" s="8">
        <f>B191+(B191*0.035)</f>
        <v>72423.079734809391</v>
      </c>
      <c r="D191" s="8">
        <f>B191/4500</f>
        <v>15.549775573764766</v>
      </c>
      <c r="E191" s="12">
        <f>(C191-B191)/D191</f>
        <v>157.49999999999957</v>
      </c>
      <c r="F191" s="20"/>
      <c r="G191" s="50">
        <f>IF(C191&gt;B191,C191*0.015,0)</f>
        <v>1086.3461960221409</v>
      </c>
      <c r="H191" s="11">
        <f>D191*50/B191</f>
        <v>1.1111111111111112E-2</v>
      </c>
      <c r="I191" s="9">
        <f>B191-(D191*1080)</f>
        <v>53180.232462275497</v>
      </c>
      <c r="J191" s="43"/>
    </row>
    <row r="192" spans="1:10" s="22" customFormat="1" ht="15.75" thickBot="1">
      <c r="A192" s="46">
        <f>A191+7</f>
        <v>43443</v>
      </c>
      <c r="B192" s="10">
        <f>C191+F191-G191</f>
        <v>71336.733538787244</v>
      </c>
      <c r="C192" s="8">
        <f>B192+(B192*0.035)</f>
        <v>73833.519212644795</v>
      </c>
      <c r="D192" s="8">
        <f>B192/4500</f>
        <v>15.852607453063833</v>
      </c>
      <c r="E192" s="12">
        <f>(C192-B192)/D192</f>
        <v>157.49999999999977</v>
      </c>
      <c r="F192" s="20"/>
      <c r="G192" s="50">
        <f>IF(C192&gt;B192,C192*0.015,0)</f>
        <v>1107.5027881896719</v>
      </c>
      <c r="H192" s="11">
        <f>D192*50/B192</f>
        <v>1.1111111111111112E-2</v>
      </c>
      <c r="I192" s="9">
        <f>B192-(D192*1080)</f>
        <v>54215.917489478306</v>
      </c>
      <c r="J192" s="55">
        <f>SUM(G189:G192)+J187-4000</f>
        <v>11394.150523990485</v>
      </c>
    </row>
    <row r="193" spans="1:10" ht="15.75" thickBot="1">
      <c r="A193" s="7"/>
      <c r="B193" s="6"/>
      <c r="C193" s="2"/>
      <c r="D193" s="2"/>
      <c r="E193" s="5"/>
      <c r="F193" s="25"/>
      <c r="G193" s="4"/>
      <c r="H193" s="3"/>
      <c r="I193" s="24"/>
      <c r="J193" s="42"/>
    </row>
    <row r="194" spans="1:10" s="22" customFormat="1">
      <c r="A194" s="46">
        <f>A192+7</f>
        <v>43450</v>
      </c>
      <c r="B194" s="10">
        <f>C192+F192-G192</f>
        <v>72726.016424455127</v>
      </c>
      <c r="C194" s="8">
        <f>B194+(B194*0.035)</f>
        <v>75271.42699931105</v>
      </c>
      <c r="D194" s="8">
        <f>B194/4500</f>
        <v>16.161336983212252</v>
      </c>
      <c r="E194" s="12">
        <f>(C194-B194)/D194</f>
        <v>157.4999999999996</v>
      </c>
      <c r="F194" s="20"/>
      <c r="G194" s="50">
        <f>IF(C194&gt;B194,C194*0.015,0)</f>
        <v>1129.0714049896658</v>
      </c>
      <c r="H194" s="11">
        <f>D194*50/B194</f>
        <v>1.1111111111111112E-2</v>
      </c>
      <c r="I194" s="9">
        <f>B194-(D194*1080)</f>
        <v>55271.772482585897</v>
      </c>
      <c r="J194" s="43"/>
    </row>
    <row r="195" spans="1:10" s="22" customFormat="1">
      <c r="A195" s="46">
        <f>A194+7</f>
        <v>43457</v>
      </c>
      <c r="B195" s="10">
        <f>C194+F194-G194</f>
        <v>74142.355594321387</v>
      </c>
      <c r="C195" s="8">
        <f>B195+(B195*0.035)</f>
        <v>76737.338040122631</v>
      </c>
      <c r="D195" s="8">
        <f>B195/4500</f>
        <v>16.476079020960309</v>
      </c>
      <c r="E195" s="12">
        <f>(C195-B195)/D195</f>
        <v>157.49999999999974</v>
      </c>
      <c r="F195" s="20"/>
      <c r="G195" s="50">
        <f>IF(C195&gt;B195,C195*0.015,0)</f>
        <v>1151.0600706018395</v>
      </c>
      <c r="H195" s="11">
        <f>D195*50/B195</f>
        <v>1.1111111111111113E-2</v>
      </c>
      <c r="I195" s="9">
        <f>B195-(D195*1080)</f>
        <v>56348.190251684253</v>
      </c>
      <c r="J195" s="43"/>
    </row>
    <row r="196" spans="1:10" s="22" customFormat="1">
      <c r="A196" s="46">
        <f>A195+7</f>
        <v>43464</v>
      </c>
      <c r="B196" s="10">
        <f>C195+F195-G195</f>
        <v>75586.277969520786</v>
      </c>
      <c r="C196" s="8">
        <f>B196+(B196*0.035)</f>
        <v>78231.797698454015</v>
      </c>
      <c r="D196" s="8">
        <f>B196/4500</f>
        <v>16.796950659893508</v>
      </c>
      <c r="E196" s="12">
        <f>(C196-B196)/D196</f>
        <v>157.50000000000006</v>
      </c>
      <c r="F196" s="20"/>
      <c r="G196" s="50">
        <f>IF(C196&gt;B196,C196*0.015,0)</f>
        <v>1173.4769654768102</v>
      </c>
      <c r="H196" s="11">
        <f>D196*50/B196</f>
        <v>1.111111111111111E-2</v>
      </c>
      <c r="I196" s="9">
        <f>B196-(D196*1080)</f>
        <v>57445.571256835799</v>
      </c>
      <c r="J196" s="43"/>
    </row>
    <row r="197" spans="1:10" s="22" customFormat="1" ht="15.75" thickBot="1">
      <c r="A197" s="46">
        <f>A196+7</f>
        <v>43471</v>
      </c>
      <c r="B197" s="10">
        <f>C196+F196-G196</f>
        <v>77058.320732977198</v>
      </c>
      <c r="C197" s="8">
        <f>B197+(B197*0.035)</f>
        <v>79755.361958631402</v>
      </c>
      <c r="D197" s="8">
        <f>B197/4500</f>
        <v>17.124071273994932</v>
      </c>
      <c r="E197" s="12">
        <f>(C197-B197)/D197</f>
        <v>157.50000000000011</v>
      </c>
      <c r="F197" s="20"/>
      <c r="G197" s="50">
        <f>IF(C197&gt;B197,C197*0.015,0)</f>
        <v>1196.3304293794711</v>
      </c>
      <c r="H197" s="11">
        <f>D197*50/B197</f>
        <v>1.1111111111111112E-2</v>
      </c>
      <c r="I197" s="9">
        <f>B197-(D197*1080)</f>
        <v>58564.323757062666</v>
      </c>
      <c r="J197" s="55">
        <f>SUM(G194:G197)+J192-4000</f>
        <v>12044.089394438273</v>
      </c>
    </row>
    <row r="198" spans="1:10" s="41" customFormat="1" ht="15.75" thickBot="1">
      <c r="A198" s="7"/>
      <c r="B198" s="6"/>
      <c r="C198" s="2"/>
      <c r="D198" s="2"/>
      <c r="E198" s="5"/>
      <c r="F198" s="25"/>
      <c r="G198" s="4"/>
      <c r="H198" s="3"/>
      <c r="I198" s="24"/>
      <c r="J198" s="42"/>
    </row>
    <row r="199" spans="1:10">
      <c r="A199" s="46">
        <f>A197+7</f>
        <v>43478</v>
      </c>
      <c r="B199" s="10">
        <f>C197+F197-G197</f>
        <v>78559.031529251937</v>
      </c>
      <c r="C199" s="8">
        <f>B199+(B199*0.035)</f>
        <v>81308.597632775753</v>
      </c>
      <c r="D199" s="8">
        <f>B199/4500</f>
        <v>17.457562562055987</v>
      </c>
      <c r="E199" s="12">
        <f>(C199-B199)/D199</f>
        <v>157.49999999999986</v>
      </c>
      <c r="F199" s="20"/>
      <c r="G199" s="50">
        <f>IF(C199&gt;B199,C199*0.015,0)</f>
        <v>1219.6289644916362</v>
      </c>
      <c r="H199" s="11">
        <f>D199*50/B199</f>
        <v>1.1111111111111112E-2</v>
      </c>
      <c r="I199" s="9">
        <f>B199-(D199*1080)</f>
        <v>59704.863962231473</v>
      </c>
      <c r="J199" s="43"/>
    </row>
    <row r="200" spans="1:10">
      <c r="A200" s="46">
        <f>A199+7</f>
        <v>43485</v>
      </c>
      <c r="B200" s="10">
        <f>C199+F199-G199</f>
        <v>80088.968668284113</v>
      </c>
      <c r="C200" s="8">
        <f>B200+(B200*0.035)</f>
        <v>82892.082571674051</v>
      </c>
      <c r="D200" s="8">
        <f>B200/4500</f>
        <v>17.797548592952026</v>
      </c>
      <c r="E200" s="12">
        <f>(C200-B200)/D200</f>
        <v>157.49999999999966</v>
      </c>
      <c r="F200" s="20"/>
      <c r="G200" s="50">
        <f>IF(C200&gt;B200,C200*0.015,0)</f>
        <v>1243.3812385751107</v>
      </c>
      <c r="H200" s="11">
        <f>D200*50/B200</f>
        <v>1.1111111111111112E-2</v>
      </c>
      <c r="I200" s="9">
        <f>B200-(D200*1080)</f>
        <v>60867.616187895925</v>
      </c>
      <c r="J200" s="43"/>
    </row>
    <row r="201" spans="1:10">
      <c r="A201" s="46">
        <f>A200+7</f>
        <v>43492</v>
      </c>
      <c r="B201" s="10">
        <f>C200+F200-G200</f>
        <v>81648.701333098943</v>
      </c>
      <c r="C201" s="8">
        <f>B201+(B201*0.035)</f>
        <v>84506.405879757411</v>
      </c>
      <c r="D201" s="8">
        <f>B201/4500</f>
        <v>18.144155851799766</v>
      </c>
      <c r="E201" s="12">
        <f>(C201-B201)/D201</f>
        <v>157.50000000000026</v>
      </c>
      <c r="F201" s="20"/>
      <c r="G201" s="50">
        <f>IF(C201&gt;B201,C201*0.015,0)</f>
        <v>1267.5960881963611</v>
      </c>
      <c r="H201" s="11">
        <f>D201*50/B201</f>
        <v>1.1111111111111112E-2</v>
      </c>
      <c r="I201" s="9">
        <f>B201-(D201*1080)</f>
        <v>62053.0130131552</v>
      </c>
      <c r="J201" s="43"/>
    </row>
    <row r="202" spans="1:10" ht="15.75" thickBot="1">
      <c r="A202" s="46">
        <f>A201+7</f>
        <v>43499</v>
      </c>
      <c r="B202" s="10">
        <f>C201+F201-G201</f>
        <v>83238.809791561056</v>
      </c>
      <c r="C202" s="8">
        <f>B202+(B202*0.035)</f>
        <v>86152.168134265696</v>
      </c>
      <c r="D202" s="8">
        <f>B202/4500</f>
        <v>18.497513287013568</v>
      </c>
      <c r="E202" s="12">
        <f>(C202-B202)/D202</f>
        <v>157.50000000000014</v>
      </c>
      <c r="F202" s="20"/>
      <c r="G202" s="50">
        <f>IF(C202&gt;B202,C202*0.015,0)</f>
        <v>1292.2825220139855</v>
      </c>
      <c r="H202" s="11">
        <f>D202*50/B202</f>
        <v>1.1111111111111112E-2</v>
      </c>
      <c r="I202" s="9">
        <f>B202-(D202*1080)</f>
        <v>63261.495441586405</v>
      </c>
      <c r="J202" s="55">
        <f>SUM(G199:G202)+J197-4000</f>
        <v>13066.978207715365</v>
      </c>
    </row>
    <row r="203" spans="1:10" ht="15.75" thickBot="1">
      <c r="A203" s="7"/>
      <c r="B203" s="6"/>
      <c r="C203" s="2"/>
      <c r="D203" s="2"/>
      <c r="E203" s="5"/>
      <c r="F203" s="25"/>
      <c r="G203" s="4"/>
      <c r="H203" s="3"/>
      <c r="I203" s="24"/>
      <c r="J203" s="42"/>
    </row>
    <row r="204" spans="1:10">
      <c r="A204" s="46">
        <f>A202+7</f>
        <v>43506</v>
      </c>
      <c r="B204" s="10">
        <f>C202+F202-G202</f>
        <v>84859.885612251717</v>
      </c>
      <c r="C204" s="8">
        <f>B204+(B204*0.035)</f>
        <v>87829.981608680522</v>
      </c>
      <c r="D204" s="8">
        <f>B204/4500</f>
        <v>18.857752358278159</v>
      </c>
      <c r="E204" s="12">
        <f>(C204-B204)/D204</f>
        <v>157.49999999999974</v>
      </c>
      <c r="F204" s="20"/>
      <c r="G204" s="50">
        <f>IF(C204&gt;B204,C204*0.015,0)</f>
        <v>1317.4497241302079</v>
      </c>
      <c r="H204" s="11">
        <f>D204*50/B204</f>
        <v>1.111111111111111E-2</v>
      </c>
      <c r="I204" s="9">
        <f>B204-(D204*1080)</f>
        <v>64493.513065311301</v>
      </c>
      <c r="J204" s="43"/>
    </row>
    <row r="205" spans="1:10">
      <c r="A205" s="46">
        <f>A204+7</f>
        <v>43513</v>
      </c>
      <c r="B205" s="10">
        <f>C204+F204-G204</f>
        <v>86512.531884550321</v>
      </c>
      <c r="C205" s="8">
        <f>B205+(B205*0.035)</f>
        <v>89540.470500509575</v>
      </c>
      <c r="D205" s="8">
        <f>B205/4500</f>
        <v>19.225007085455626</v>
      </c>
      <c r="E205" s="12">
        <f>(C205-B205)/D205</f>
        <v>157.49999999999963</v>
      </c>
      <c r="F205" s="20"/>
      <c r="G205" s="50">
        <f>IF(C205&gt;B205,C205*0.015,0)</f>
        <v>1343.1070575076435</v>
      </c>
      <c r="H205" s="11">
        <f>D205*50/B205</f>
        <v>1.1111111111111112E-2</v>
      </c>
      <c r="I205" s="9">
        <f>B205-(D205*1080)</f>
        <v>65749.524232258249</v>
      </c>
      <c r="J205" s="43"/>
    </row>
    <row r="206" spans="1:10">
      <c r="A206" s="46">
        <f>A205+7</f>
        <v>43520</v>
      </c>
      <c r="B206" s="10">
        <f>C205+F205-G205</f>
        <v>88197.36344300193</v>
      </c>
      <c r="C206" s="8">
        <f>B206+(B206*0.035)</f>
        <v>91284.271163507001</v>
      </c>
      <c r="D206" s="8">
        <f>B206/4500</f>
        <v>19.599414098444875</v>
      </c>
      <c r="E206" s="12">
        <f>(C206-B206)/D206</f>
        <v>157.50000000000014</v>
      </c>
      <c r="F206" s="20"/>
      <c r="G206" s="50">
        <f>IF(C206&gt;B206,C206*0.015,0)</f>
        <v>1369.2640674526049</v>
      </c>
      <c r="H206" s="11">
        <f>D206*50/B206</f>
        <v>1.1111111111111112E-2</v>
      </c>
      <c r="I206" s="9">
        <f>B206-(D206*1080)</f>
        <v>67029.996216681466</v>
      </c>
      <c r="J206" s="43"/>
    </row>
    <row r="207" spans="1:10" ht="15.75" thickBot="1">
      <c r="A207" s="46">
        <f>A206+7</f>
        <v>43527</v>
      </c>
      <c r="B207" s="10">
        <f>C206+F206-G206</f>
        <v>89915.007096054396</v>
      </c>
      <c r="C207" s="8">
        <f>B207+(B207*0.035)</f>
        <v>93062.032344416308</v>
      </c>
      <c r="D207" s="8">
        <f>B207/4500</f>
        <v>19.98111268801209</v>
      </c>
      <c r="E207" s="12">
        <f>(C207-B207)/D207</f>
        <v>157.50000000000037</v>
      </c>
      <c r="F207" s="20"/>
      <c r="G207" s="50">
        <f>IF(C207&gt;B207,C207*0.015,0)</f>
        <v>1395.9304851662446</v>
      </c>
      <c r="H207" s="11">
        <f>D207*50/B207</f>
        <v>1.1111111111111112E-2</v>
      </c>
      <c r="I207" s="9">
        <f>B207-(D207*1080)</f>
        <v>68335.405393001332</v>
      </c>
      <c r="J207" s="55">
        <f>SUM(G204:G207)+J202-4000</f>
        <v>14492.729541972065</v>
      </c>
    </row>
    <row r="208" spans="1:10" s="41" customFormat="1" ht="15.75" thickBot="1">
      <c r="A208" s="7"/>
      <c r="B208" s="6"/>
      <c r="C208" s="2"/>
      <c r="D208" s="2"/>
      <c r="E208" s="5"/>
      <c r="F208" s="25"/>
      <c r="G208" s="4"/>
      <c r="H208" s="3"/>
      <c r="I208" s="24"/>
      <c r="J208" s="42"/>
    </row>
    <row r="209" spans="1:10">
      <c r="A209" s="46">
        <f>A207+7</f>
        <v>43534</v>
      </c>
      <c r="B209" s="10">
        <f>C207+F207-G207</f>
        <v>91666.101859250062</v>
      </c>
      <c r="C209" s="8">
        <f>B209+(B209*0.035)</f>
        <v>94874.415424323815</v>
      </c>
      <c r="D209" s="8">
        <f>B209/4500</f>
        <v>20.370244857611127</v>
      </c>
      <c r="E209" s="12">
        <f>(C209-B209)/D209</f>
        <v>157.50000000000003</v>
      </c>
      <c r="F209" s="20"/>
      <c r="G209" s="50">
        <f>IF(C209&gt;B209,C209*0.015,0)</f>
        <v>1423.1162313648572</v>
      </c>
      <c r="H209" s="11">
        <f>D209*50/B209</f>
        <v>1.1111111111111112E-2</v>
      </c>
      <c r="I209" s="9">
        <f>B209-(D209*1080)</f>
        <v>69666.237413030045</v>
      </c>
      <c r="J209" s="43"/>
    </row>
    <row r="210" spans="1:10">
      <c r="A210" s="46">
        <f>A209+7</f>
        <v>43541</v>
      </c>
      <c r="B210" s="10">
        <f>C209+F209-G209</f>
        <v>93451.299192958963</v>
      </c>
      <c r="C210" s="8">
        <f>B210+(B210*0.035)</f>
        <v>96722.094664712524</v>
      </c>
      <c r="D210" s="8">
        <f>B210/4500</f>
        <v>20.766955376213105</v>
      </c>
      <c r="E210" s="12">
        <f>(C210-B210)/D210</f>
        <v>157.49999999999986</v>
      </c>
      <c r="F210" s="20"/>
      <c r="G210" s="50">
        <f>IF(C210&gt;B210,C210*0.015,0)</f>
        <v>1450.8314199706879</v>
      </c>
      <c r="H210" s="11">
        <f>D210*50/B210</f>
        <v>1.1111111111111112E-2</v>
      </c>
      <c r="I210" s="9">
        <f>B210-(D210*1080)</f>
        <v>71022.987386648805</v>
      </c>
      <c r="J210" s="43"/>
    </row>
    <row r="211" spans="1:10">
      <c r="A211" s="46">
        <f>A210+7</f>
        <v>43548</v>
      </c>
      <c r="B211" s="10">
        <f>C210+F210-G210</f>
        <v>95271.263244741829</v>
      </c>
      <c r="C211" s="8">
        <f>B211+(B211*0.035)</f>
        <v>98605.757458307795</v>
      </c>
      <c r="D211" s="8">
        <f>B211/4500</f>
        <v>21.171391832164851</v>
      </c>
      <c r="E211" s="12">
        <f>(C211-B211)/D211</f>
        <v>157.50000000000009</v>
      </c>
      <c r="F211" s="20"/>
      <c r="G211" s="50">
        <f>IF(C211&gt;B211,C211*0.015,0)</f>
        <v>1479.0863618746168</v>
      </c>
      <c r="H211" s="11">
        <f>D211*50/B211</f>
        <v>1.111111111111111E-2</v>
      </c>
      <c r="I211" s="9">
        <f>B211-(D211*1080)</f>
        <v>72406.160066003795</v>
      </c>
      <c r="J211" s="43"/>
    </row>
    <row r="212" spans="1:10" ht="15.75" thickBot="1">
      <c r="A212" s="46">
        <f>A211+7</f>
        <v>43555</v>
      </c>
      <c r="B212" s="10">
        <f>C211+F211-G211</f>
        <v>97126.671096433172</v>
      </c>
      <c r="C212" s="8">
        <f>B212+(B212*0.035)</f>
        <v>100526.10458480833</v>
      </c>
      <c r="D212" s="8">
        <f>B212/4500</f>
        <v>21.583704688096262</v>
      </c>
      <c r="E212" s="12">
        <f>(C212-B212)/D212</f>
        <v>157.49999999999986</v>
      </c>
      <c r="F212" s="20"/>
      <c r="G212" s="50">
        <f>IF(C212&gt;B212,C212*0.015,0)</f>
        <v>1507.8915687721249</v>
      </c>
      <c r="H212" s="11">
        <f>D212*50/B212</f>
        <v>1.1111111111111113E-2</v>
      </c>
      <c r="I212" s="9">
        <f>B212-(D212*1080)</f>
        <v>73816.270033289213</v>
      </c>
      <c r="J212" s="55">
        <f>SUM(G209:G212)+J207-4000</f>
        <v>16353.655123954351</v>
      </c>
    </row>
    <row r="213" spans="1:10" ht="15.75" thickBot="1">
      <c r="A213" s="7"/>
      <c r="B213" s="6"/>
      <c r="C213" s="2"/>
      <c r="D213" s="2"/>
      <c r="E213" s="5"/>
      <c r="F213" s="25"/>
      <c r="G213" s="4"/>
      <c r="H213" s="3"/>
      <c r="I213" s="24"/>
      <c r="J213" s="42"/>
    </row>
    <row r="214" spans="1:10">
      <c r="A214" s="46">
        <f>A212+7</f>
        <v>43562</v>
      </c>
      <c r="B214" s="10">
        <f>C212+F212-G212</f>
        <v>99018.213016036199</v>
      </c>
      <c r="C214" s="8">
        <f>B214+(B214*0.035)</f>
        <v>102483.85047159747</v>
      </c>
      <c r="D214" s="8">
        <f>B214/4500</f>
        <v>22.004047336896932</v>
      </c>
      <c r="E214" s="12">
        <f>(C214-B214)/D214</f>
        <v>157.5000000000002</v>
      </c>
      <c r="F214" s="20"/>
      <c r="G214" s="50">
        <f>IF(C214&gt;B214,C214*0.015,0)</f>
        <v>1537.257757073962</v>
      </c>
      <c r="H214" s="11">
        <f>D214*50/B214</f>
        <v>1.1111111111111112E-2</v>
      </c>
      <c r="I214" s="9">
        <f>B214-(D214*1080)</f>
        <v>75253.841892187513</v>
      </c>
      <c r="J214" s="43"/>
    </row>
    <row r="215" spans="1:10">
      <c r="A215" s="46">
        <f>A214+7</f>
        <v>43569</v>
      </c>
      <c r="B215" s="10">
        <f>C214+F214-G214</f>
        <v>100946.5927145235</v>
      </c>
      <c r="C215" s="8">
        <f>B215+(B215*0.035)</f>
        <v>104479.72345953183</v>
      </c>
      <c r="D215" s="8">
        <f>B215/4500</f>
        <v>22.432576158783</v>
      </c>
      <c r="E215" s="12">
        <f>(C215-B215)/D215</f>
        <v>157.50000000000014</v>
      </c>
      <c r="F215" s="20"/>
      <c r="G215" s="50">
        <f>IF(C215&gt;B215,C215*0.015,0)</f>
        <v>1567.1958518929773</v>
      </c>
      <c r="H215" s="11">
        <f>D215*50/B215</f>
        <v>1.111111111111111E-2</v>
      </c>
      <c r="I215" s="9">
        <f>B215-(D215*1080)</f>
        <v>76719.410463037872</v>
      </c>
      <c r="J215" s="43"/>
    </row>
    <row r="216" spans="1:10">
      <c r="A216" s="46">
        <f>A215+7</f>
        <v>43576</v>
      </c>
      <c r="B216" s="10">
        <f>C215+F215-G215</f>
        <v>102912.52760763885</v>
      </c>
      <c r="C216" s="8">
        <f>B216+(B216*0.035)</f>
        <v>106514.46607390621</v>
      </c>
      <c r="D216" s="8">
        <f>B216/4500</f>
        <v>22.869450579475302</v>
      </c>
      <c r="E216" s="12">
        <f>(C216-B216)/D216</f>
        <v>157.49999999999977</v>
      </c>
      <c r="F216" s="20"/>
      <c r="G216" s="50">
        <f>IF(C216&gt;B216,C216*0.015,0)</f>
        <v>1597.716991108593</v>
      </c>
      <c r="H216" s="11">
        <f>D216*50/B216</f>
        <v>1.1111111111111112E-2</v>
      </c>
      <c r="I216" s="9">
        <f>B216-(D216*1080)</f>
        <v>78213.52098180553</v>
      </c>
      <c r="J216" s="43"/>
    </row>
    <row r="217" spans="1:10" ht="15.75" thickBot="1">
      <c r="A217" s="46">
        <f>A216+7</f>
        <v>43583</v>
      </c>
      <c r="B217" s="10">
        <f>C216+F216-G216</f>
        <v>104916.74908279761</v>
      </c>
      <c r="C217" s="8">
        <f>B217+(B217*0.035)</f>
        <v>108588.83530069553</v>
      </c>
      <c r="D217" s="8">
        <f>B217/4500</f>
        <v>23.314833129510582</v>
      </c>
      <c r="E217" s="12">
        <f>(C217-B217)/D217</f>
        <v>157.49999999999994</v>
      </c>
      <c r="F217" s="20"/>
      <c r="G217" s="50">
        <f>IF(C217&gt;B217,C217*0.015,0)</f>
        <v>1628.8325295104328</v>
      </c>
      <c r="H217" s="11">
        <f>D217*50/B217</f>
        <v>1.111111111111111E-2</v>
      </c>
      <c r="I217" s="9">
        <f>B217-(D217*1080)</f>
        <v>79736.729302926193</v>
      </c>
      <c r="J217" s="55">
        <f>SUM(G214:G217)+J212-4000</f>
        <v>18684.658253540314</v>
      </c>
    </row>
    <row r="218" spans="1:10" s="41" customFormat="1" ht="15.75" thickBot="1">
      <c r="A218" s="7"/>
      <c r="B218" s="6"/>
      <c r="C218" s="2"/>
      <c r="D218" s="2"/>
      <c r="E218" s="5"/>
      <c r="F218" s="25"/>
      <c r="G218" s="4"/>
      <c r="H218" s="3"/>
      <c r="I218" s="24"/>
      <c r="J218" s="42"/>
    </row>
    <row r="219" spans="1:10">
      <c r="A219" s="46">
        <f>A217+7</f>
        <v>43590</v>
      </c>
      <c r="B219" s="10">
        <f>C217+F217-G217</f>
        <v>106960.0027711851</v>
      </c>
      <c r="C219" s="8">
        <f>B219+(B219*0.035)</f>
        <v>110703.60286817657</v>
      </c>
      <c r="D219" s="8">
        <f>B219/4500</f>
        <v>23.768889504707801</v>
      </c>
      <c r="E219" s="12">
        <f>(C219-B219)/D219</f>
        <v>157.49999999999983</v>
      </c>
      <c r="F219" s="20"/>
      <c r="G219" s="50">
        <f>IF(C219&gt;B219,C219*0.015,0)</f>
        <v>1660.5540430226486</v>
      </c>
      <c r="H219" s="11">
        <f>D219*50/B219</f>
        <v>1.1111111111111112E-2</v>
      </c>
      <c r="I219" s="9">
        <f>B219-(D219*1080)</f>
        <v>81289.602106100676</v>
      </c>
      <c r="J219" s="43"/>
    </row>
    <row r="220" spans="1:10">
      <c r="A220" s="46">
        <f>A219+7</f>
        <v>43597</v>
      </c>
      <c r="B220" s="10">
        <f>C219+F219-G219</f>
        <v>109043.04882515392</v>
      </c>
      <c r="C220" s="8">
        <f>B220+(B220*0.035)</f>
        <v>112859.55553403431</v>
      </c>
      <c r="D220" s="8">
        <f>B220/4500</f>
        <v>24.231788627811984</v>
      </c>
      <c r="E220" s="12">
        <f>(C220-B220)/D220</f>
        <v>157.50000000000017</v>
      </c>
      <c r="F220" s="20"/>
      <c r="G220" s="50">
        <f>IF(C220&gt;B220,C220*0.015,0)</f>
        <v>1692.8933330105147</v>
      </c>
      <c r="H220" s="11">
        <f>D220*50/B220</f>
        <v>1.1111111111111112E-2</v>
      </c>
      <c r="I220" s="9">
        <f>B220-(D220*1080)</f>
        <v>82872.717107116972</v>
      </c>
      <c r="J220" s="43"/>
    </row>
    <row r="221" spans="1:10">
      <c r="A221" s="46">
        <f>A220+7</f>
        <v>43604</v>
      </c>
      <c r="B221" s="10">
        <f>C220+F220-G220</f>
        <v>111166.66220102379</v>
      </c>
      <c r="C221" s="8">
        <f>B221+(B221*0.035)</f>
        <v>115057.49537805963</v>
      </c>
      <c r="D221" s="8">
        <f>B221/4500</f>
        <v>24.703702711338622</v>
      </c>
      <c r="E221" s="12">
        <f>(C221-B221)/D221</f>
        <v>157.50000000000006</v>
      </c>
      <c r="F221" s="20"/>
      <c r="G221" s="50">
        <f>IF(C221&gt;B221,C221*0.015,0)</f>
        <v>1725.8624306708944</v>
      </c>
      <c r="H221" s="11">
        <f>D221*50/B221</f>
        <v>1.111111111111111E-2</v>
      </c>
      <c r="I221" s="9">
        <f>B221-(D221*1080)</f>
        <v>84486.663272778082</v>
      </c>
      <c r="J221" s="43"/>
    </row>
    <row r="222" spans="1:10" ht="15.75" thickBot="1">
      <c r="A222" s="46">
        <f>A221+7</f>
        <v>43611</v>
      </c>
      <c r="B222" s="10">
        <f>C221+F221-G221</f>
        <v>113331.63294738873</v>
      </c>
      <c r="C222" s="8">
        <f>B222+(B222*0.035)</f>
        <v>117298.24010054734</v>
      </c>
      <c r="D222" s="8">
        <f>B222/4500</f>
        <v>25.184807321641941</v>
      </c>
      <c r="E222" s="12">
        <f>(C222-B222)/D222</f>
        <v>157.5</v>
      </c>
      <c r="F222" s="20"/>
      <c r="G222" s="50">
        <f>IF(C222&gt;B222,C222*0.015,0)</f>
        <v>1759.4736015082101</v>
      </c>
      <c r="H222" s="11">
        <f>D222*50/B222</f>
        <v>1.1111111111111112E-2</v>
      </c>
      <c r="I222" s="9">
        <f>B222-(D222*1080)</f>
        <v>86132.041040015436</v>
      </c>
      <c r="J222" s="55">
        <f>SUM(G219:G222)+J217-4000</f>
        <v>21523.441661752582</v>
      </c>
    </row>
    <row r="223" spans="1:10" ht="15.75" thickBot="1">
      <c r="A223" s="7"/>
      <c r="B223" s="6"/>
      <c r="C223" s="2"/>
      <c r="D223" s="2"/>
      <c r="E223" s="5"/>
      <c r="F223" s="25"/>
      <c r="G223" s="4"/>
      <c r="H223" s="3"/>
      <c r="I223" s="24"/>
      <c r="J223" s="42"/>
    </row>
    <row r="224" spans="1:10">
      <c r="A224" s="46">
        <f>A222+7</f>
        <v>43618</v>
      </c>
      <c r="B224" s="10">
        <f>C222+F222-G222</f>
        <v>115538.76649903912</v>
      </c>
      <c r="C224" s="8">
        <f>B224+(B224*0.035)</f>
        <v>119582.62332650549</v>
      </c>
      <c r="D224" s="8">
        <f>B224/4500</f>
        <v>25.675281444230915</v>
      </c>
      <c r="E224" s="12">
        <f>(C224-B224)/D224</f>
        <v>157.50000000000006</v>
      </c>
      <c r="F224" s="20"/>
      <c r="G224" s="50">
        <f>IF(C224&gt;B224,C224*0.015,0)</f>
        <v>1793.7393498975823</v>
      </c>
      <c r="H224" s="11">
        <f>D224*50/B224</f>
        <v>1.111111111111111E-2</v>
      </c>
      <c r="I224" s="9">
        <f>B224-(D224*1080)</f>
        <v>87809.462539269734</v>
      </c>
      <c r="J224" s="43"/>
    </row>
    <row r="225" spans="1:10">
      <c r="A225" s="46">
        <f>A224+7</f>
        <v>43625</v>
      </c>
      <c r="B225" s="10">
        <f>C224+F224-G224</f>
        <v>117788.8839766079</v>
      </c>
      <c r="C225" s="8">
        <f>B225+(B225*0.035)</f>
        <v>121911.49491578918</v>
      </c>
      <c r="D225" s="8">
        <f>B225/4500</f>
        <v>26.175307550357314</v>
      </c>
      <c r="E225" s="12">
        <f>(C225-B225)/D225</f>
        <v>157.50000000000009</v>
      </c>
      <c r="F225" s="20"/>
      <c r="G225" s="50">
        <f>IF(C225&gt;B225,C225*0.015,0)</f>
        <v>1828.6724237368376</v>
      </c>
      <c r="H225" s="11">
        <f>D225*50/B225</f>
        <v>1.1111111111111113E-2</v>
      </c>
      <c r="I225" s="9">
        <f>B225-(D225*1080)</f>
        <v>89519.551822222013</v>
      </c>
      <c r="J225" s="43"/>
    </row>
    <row r="226" spans="1:10">
      <c r="A226" s="46">
        <f>A225+7</f>
        <v>43632</v>
      </c>
      <c r="B226" s="10">
        <f>C225+F225-G225</f>
        <v>120082.82249205235</v>
      </c>
      <c r="C226" s="8">
        <f>B226+(B226*0.035)</f>
        <v>124285.72127927418</v>
      </c>
      <c r="D226" s="8">
        <f>B226/4500</f>
        <v>26.685071664900523</v>
      </c>
      <c r="E226" s="12">
        <f>(C226-B226)/D226</f>
        <v>157.49999999999983</v>
      </c>
      <c r="F226" s="20"/>
      <c r="G226" s="50">
        <f>IF(C226&gt;B226,C226*0.015,0)</f>
        <v>1864.2858191891125</v>
      </c>
      <c r="H226" s="11">
        <f>D226*50/B226</f>
        <v>1.1111111111111112E-2</v>
      </c>
      <c r="I226" s="9">
        <f>B226-(D226*1080)</f>
        <v>91262.945093959788</v>
      </c>
      <c r="J226" s="43"/>
    </row>
    <row r="227" spans="1:10" ht="14.25" customHeight="1" thickBot="1">
      <c r="A227" s="46">
        <f>A226+7</f>
        <v>43639</v>
      </c>
      <c r="B227" s="10">
        <f>C226+F226-G226</f>
        <v>122421.43546008506</v>
      </c>
      <c r="C227" s="8">
        <f>B227+(B227*0.035)</f>
        <v>126706.18570118803</v>
      </c>
      <c r="D227" s="8">
        <f>B227/4500</f>
        <v>27.20476343557446</v>
      </c>
      <c r="E227" s="12">
        <f>(C227-B227)/D227</f>
        <v>157.49999999999977</v>
      </c>
      <c r="F227" s="20"/>
      <c r="G227" s="50">
        <f>IF(C227&gt;B227,C227*0.015,0)</f>
        <v>1900.5927855178204</v>
      </c>
      <c r="H227" s="11">
        <f>D227*50/B227</f>
        <v>1.1111111111111112E-2</v>
      </c>
      <c r="I227" s="9">
        <f>B227-(D227*1080)</f>
        <v>93040.290949664646</v>
      </c>
      <c r="J227" s="55">
        <f>SUM(G224:G227)+J222-4000</f>
        <v>24910.732040093935</v>
      </c>
    </row>
    <row r="228" spans="1:10" s="41" customFormat="1" ht="15.75" thickBot="1">
      <c r="A228" s="7"/>
      <c r="B228" s="6"/>
      <c r="C228" s="2"/>
      <c r="D228" s="2"/>
      <c r="E228" s="5"/>
      <c r="F228" s="25"/>
      <c r="G228" s="4"/>
      <c r="H228" s="3"/>
      <c r="I228" s="24"/>
      <c r="J228" s="42"/>
    </row>
  </sheetData>
  <mergeCells count="1">
    <mergeCell ref="A1:I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28"/>
  <sheetViews>
    <sheetView workbookViewId="0">
      <selection activeCell="B27" sqref="B27"/>
    </sheetView>
  </sheetViews>
  <sheetFormatPr defaultRowHeight="15"/>
  <cols>
    <col min="1" max="1" width="9.140625" style="41"/>
    <col min="2" max="2" width="9.28515625" style="41" customWidth="1"/>
    <col min="3" max="3" width="9.5703125" style="41" bestFit="1" customWidth="1"/>
    <col min="4" max="4" width="6.5703125" style="41" bestFit="1" customWidth="1"/>
    <col min="5" max="5" width="5.42578125" style="41" bestFit="1" customWidth="1"/>
    <col min="6" max="6" width="6.85546875" style="41" bestFit="1" customWidth="1"/>
    <col min="7" max="7" width="12" style="41" bestFit="1" customWidth="1"/>
    <col min="8" max="8" width="9" style="41" bestFit="1" customWidth="1"/>
    <col min="9" max="9" width="11" style="41" customWidth="1"/>
    <col min="10" max="11" width="5.140625" style="57" bestFit="1" customWidth="1"/>
    <col min="12" max="12" width="11" style="41" customWidth="1"/>
    <col min="13" max="13" width="15.42578125" style="41" bestFit="1" customWidth="1"/>
    <col min="14" max="14" width="20.28515625" style="41" bestFit="1" customWidth="1"/>
    <col min="15" max="16384" width="9.140625" style="41"/>
  </cols>
  <sheetData>
    <row r="1" spans="1:13" ht="16.5" thickBot="1">
      <c r="A1" s="89" t="s">
        <v>31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90"/>
    </row>
    <row r="2" spans="1:13" ht="18.75" customHeight="1" thickBot="1">
      <c r="A2" s="14" t="s">
        <v>8</v>
      </c>
      <c r="B2" s="15" t="s">
        <v>14</v>
      </c>
      <c r="C2" s="16" t="s">
        <v>13</v>
      </c>
      <c r="D2" s="16" t="s">
        <v>12</v>
      </c>
      <c r="E2" s="16" t="s">
        <v>11</v>
      </c>
      <c r="F2" s="16" t="s">
        <v>7</v>
      </c>
      <c r="G2" s="16" t="s">
        <v>7</v>
      </c>
      <c r="H2" s="17" t="s">
        <v>15</v>
      </c>
      <c r="I2" s="17" t="s">
        <v>16</v>
      </c>
      <c r="J2" s="60" t="s">
        <v>25</v>
      </c>
      <c r="K2" s="60" t="s">
        <v>25</v>
      </c>
      <c r="L2" s="44" t="s">
        <v>19</v>
      </c>
    </row>
    <row r="3" spans="1:13" ht="15.75" thickBot="1">
      <c r="A3" s="14" t="s">
        <v>6</v>
      </c>
      <c r="B3" s="18" t="s">
        <v>5</v>
      </c>
      <c r="C3" s="19" t="s">
        <v>5</v>
      </c>
      <c r="D3" s="19" t="s">
        <v>0</v>
      </c>
      <c r="E3" s="19" t="s">
        <v>4</v>
      </c>
      <c r="F3" s="19" t="s">
        <v>1</v>
      </c>
      <c r="G3" s="19" t="s">
        <v>2</v>
      </c>
      <c r="H3" s="17" t="s">
        <v>3</v>
      </c>
      <c r="I3" s="17" t="s">
        <v>10</v>
      </c>
      <c r="J3" s="17" t="s">
        <v>22</v>
      </c>
      <c r="K3" s="17" t="s">
        <v>23</v>
      </c>
      <c r="L3" s="44" t="s">
        <v>9</v>
      </c>
    </row>
    <row r="4" spans="1:13">
      <c r="A4" s="46">
        <v>42386</v>
      </c>
      <c r="B4" s="45">
        <v>300</v>
      </c>
      <c r="C4" s="8">
        <f>B4+(B4*0.55)</f>
        <v>465</v>
      </c>
      <c r="D4" s="8">
        <f>B4/2000</f>
        <v>0.15</v>
      </c>
      <c r="E4" s="23">
        <f>(C4-B4)/D4</f>
        <v>1100</v>
      </c>
      <c r="F4" s="9"/>
      <c r="G4" s="9"/>
      <c r="H4" s="11">
        <f>D4*50/B4</f>
        <v>2.5000000000000001E-2</v>
      </c>
      <c r="I4" s="9">
        <f>B4-(D4*1080)</f>
        <v>138</v>
      </c>
      <c r="J4" s="9"/>
      <c r="K4" s="9"/>
      <c r="L4" s="43"/>
    </row>
    <row r="5" spans="1:13">
      <c r="A5" s="46">
        <f>A4+7</f>
        <v>42393</v>
      </c>
      <c r="B5" s="10">
        <f>C4+F4-G4</f>
        <v>465</v>
      </c>
      <c r="C5" s="8">
        <f>B5+(B5*0.51)</f>
        <v>702.15</v>
      </c>
      <c r="D5" s="8">
        <f>B5/2000</f>
        <v>0.23250000000000001</v>
      </c>
      <c r="E5" s="23">
        <f>(C5-B5)/D5</f>
        <v>1019.9999999999999</v>
      </c>
      <c r="F5" s="9">
        <v>200</v>
      </c>
      <c r="G5" s="9"/>
      <c r="H5" s="11">
        <f>D5*50/B5</f>
        <v>2.5000000000000001E-2</v>
      </c>
      <c r="I5" s="9">
        <f>B5-(D5*1080)</f>
        <v>213.89999999999998</v>
      </c>
      <c r="J5" s="9"/>
      <c r="K5" s="9"/>
      <c r="L5" s="43"/>
    </row>
    <row r="6" spans="1:13">
      <c r="A6" s="46">
        <f>A5+7</f>
        <v>42400</v>
      </c>
      <c r="B6" s="10">
        <f>C5+F5-G5</f>
        <v>902.15</v>
      </c>
      <c r="C6" s="8">
        <f>B6+(B6*0.325)</f>
        <v>1195.3487500000001</v>
      </c>
      <c r="D6" s="8">
        <f>B6/2000</f>
        <v>0.451075</v>
      </c>
      <c r="E6" s="23">
        <f>(C6-B6)/D6</f>
        <v>650.00000000000034</v>
      </c>
      <c r="F6" s="9"/>
      <c r="G6" s="9"/>
      <c r="H6" s="11">
        <f>D6*50/B6</f>
        <v>2.5000000000000001E-2</v>
      </c>
      <c r="I6" s="9">
        <f>B6-(D6*1080)</f>
        <v>414.98899999999998</v>
      </c>
      <c r="J6" s="9"/>
      <c r="K6" s="9"/>
      <c r="L6" s="43"/>
    </row>
    <row r="7" spans="1:13" ht="15.75" thickBot="1">
      <c r="A7" s="46">
        <f>A6+7</f>
        <v>42407</v>
      </c>
      <c r="B7" s="10">
        <f>C6+F6-G6</f>
        <v>1195.3487500000001</v>
      </c>
      <c r="C7" s="8">
        <f>B7+(B7*0.25)</f>
        <v>1494.1859375000001</v>
      </c>
      <c r="D7" s="8">
        <f>B7/2000</f>
        <v>0.59767437500000009</v>
      </c>
      <c r="E7" s="23">
        <f>(C7-B7)/D7</f>
        <v>499.99999999999994</v>
      </c>
      <c r="F7" s="9"/>
      <c r="G7" s="21"/>
      <c r="H7" s="11">
        <f>D7*50/B7</f>
        <v>2.5000000000000001E-2</v>
      </c>
      <c r="I7" s="9">
        <f>B7-(D7*1080)</f>
        <v>549.86042499999996</v>
      </c>
      <c r="J7" s="9"/>
      <c r="K7" s="9"/>
      <c r="L7" s="43"/>
    </row>
    <row r="8" spans="1:13" ht="15.75" thickBot="1">
      <c r="A8" s="7"/>
      <c r="B8" s="6"/>
      <c r="C8" s="2"/>
      <c r="D8" s="2"/>
      <c r="E8" s="5"/>
      <c r="F8" s="2"/>
      <c r="G8" s="4"/>
      <c r="H8" s="3"/>
      <c r="I8" s="24"/>
      <c r="J8" s="24"/>
      <c r="K8" s="24"/>
      <c r="L8" s="42"/>
    </row>
    <row r="9" spans="1:13">
      <c r="A9" s="30">
        <f>A7+7</f>
        <v>42414</v>
      </c>
      <c r="B9" s="31">
        <f>C7-G7</f>
        <v>1494.1859375000001</v>
      </c>
      <c r="C9" s="32">
        <f>B9+(B9*-0.3)</f>
        <v>1045.93015625</v>
      </c>
      <c r="D9" s="32">
        <f>B9/2000</f>
        <v>0.74709296875000009</v>
      </c>
      <c r="E9" s="12">
        <f>(C9-B9)/D9</f>
        <v>-600.00000000000011</v>
      </c>
      <c r="F9" s="9"/>
      <c r="G9" s="9"/>
      <c r="H9" s="33">
        <f>D9*50/B9</f>
        <v>2.5000000000000001E-2</v>
      </c>
      <c r="I9" s="34">
        <f>B9-(D9*1080)</f>
        <v>687.32553125000004</v>
      </c>
      <c r="J9" s="59"/>
      <c r="K9" s="59"/>
      <c r="L9" s="47"/>
      <c r="M9" s="29" t="s">
        <v>17</v>
      </c>
    </row>
    <row r="10" spans="1:13">
      <c r="A10" s="30">
        <f>A9+7</f>
        <v>42421</v>
      </c>
      <c r="B10" s="31">
        <f>C9+F9-G9</f>
        <v>1045.93015625</v>
      </c>
      <c r="C10" s="32">
        <f>B10+(B10*-0.3)</f>
        <v>732.15110937500003</v>
      </c>
      <c r="D10" s="32">
        <f>B10/2000</f>
        <v>0.52296507812500004</v>
      </c>
      <c r="E10" s="12">
        <f>(C10-B10)/D10</f>
        <v>-599.99999999999989</v>
      </c>
      <c r="F10" s="9"/>
      <c r="G10" s="9"/>
      <c r="H10" s="33">
        <f>D10*50/B10</f>
        <v>2.5000000000000001E-2</v>
      </c>
      <c r="I10" s="34">
        <f>B10-(D10*1080)</f>
        <v>481.12787187499998</v>
      </c>
      <c r="J10" s="59"/>
      <c r="K10" s="59"/>
      <c r="L10" s="47"/>
      <c r="M10" s="29" t="s">
        <v>17</v>
      </c>
    </row>
    <row r="11" spans="1:13">
      <c r="A11" s="30">
        <f>A10+7</f>
        <v>42428</v>
      </c>
      <c r="B11" s="31">
        <f>C10+F10-G10</f>
        <v>732.15110937500003</v>
      </c>
      <c r="C11" s="32">
        <f>B11+(B11*-0.14)</f>
        <v>629.6499540625</v>
      </c>
      <c r="D11" s="32">
        <f>B11/2000</f>
        <v>0.36607555468750003</v>
      </c>
      <c r="E11" s="12">
        <f>(C11-B11)/D11</f>
        <v>-280.00000000000006</v>
      </c>
      <c r="F11" s="9">
        <v>470</v>
      </c>
      <c r="G11" s="9"/>
      <c r="H11" s="33">
        <f>D11*50/B11</f>
        <v>2.4999999999999998E-2</v>
      </c>
      <c r="I11" s="34">
        <f>B11-(D11*1080)</f>
        <v>336.7895103125</v>
      </c>
      <c r="J11" s="59"/>
      <c r="K11" s="59"/>
      <c r="L11" s="47"/>
      <c r="M11" s="29" t="s">
        <v>17</v>
      </c>
    </row>
    <row r="12" spans="1:13" ht="15.75" thickBot="1">
      <c r="A12" s="46">
        <f>A11+7</f>
        <v>42435</v>
      </c>
      <c r="B12" s="10">
        <f>C11+F11-G11</f>
        <v>1099.6499540625</v>
      </c>
      <c r="C12" s="8">
        <f>B12+(B12*0.7)</f>
        <v>1869.4049219062499</v>
      </c>
      <c r="D12" s="8">
        <f>B12/2000</f>
        <v>0.54982497703125</v>
      </c>
      <c r="E12" s="23">
        <f>(C12-B12)/D12</f>
        <v>1399.9999999999998</v>
      </c>
      <c r="F12" s="9"/>
      <c r="G12" s="9"/>
      <c r="H12" s="11">
        <f>D12*50/B12</f>
        <v>2.4999999999999998E-2</v>
      </c>
      <c r="I12" s="9">
        <f>B12-(D12*1080)</f>
        <v>505.83897886875002</v>
      </c>
      <c r="J12" s="9"/>
      <c r="K12" s="9"/>
      <c r="L12" s="43"/>
    </row>
    <row r="13" spans="1:13" ht="15.75" thickBot="1">
      <c r="A13" s="7"/>
      <c r="B13" s="6"/>
      <c r="C13" s="2"/>
      <c r="D13" s="2"/>
      <c r="E13" s="5"/>
      <c r="F13" s="2"/>
      <c r="G13" s="4"/>
      <c r="H13" s="3"/>
      <c r="I13" s="24"/>
      <c r="J13" s="24"/>
      <c r="K13" s="24"/>
      <c r="L13" s="42"/>
    </row>
    <row r="14" spans="1:13">
      <c r="A14" s="46">
        <f>A12+7</f>
        <v>42442</v>
      </c>
      <c r="B14" s="10">
        <f>C12+F12-G12</f>
        <v>1869.4049219062499</v>
      </c>
      <c r="C14" s="8">
        <f>B14+(B14*-0.015)</f>
        <v>1841.3638480776563</v>
      </c>
      <c r="D14" s="8">
        <f>B14/2000</f>
        <v>0.93470246095312493</v>
      </c>
      <c r="E14" s="12">
        <f>(C14-B14)/D14</f>
        <v>-29.999999999999901</v>
      </c>
      <c r="F14" s="9"/>
      <c r="G14" s="9"/>
      <c r="H14" s="11">
        <f>D14*50/B14</f>
        <v>2.4999999999999998E-2</v>
      </c>
      <c r="I14" s="9">
        <f>B14-(D14*1080)</f>
        <v>859.92626407687499</v>
      </c>
      <c r="J14" s="9"/>
      <c r="K14" s="9"/>
      <c r="L14" s="43"/>
    </row>
    <row r="15" spans="1:13">
      <c r="A15" s="49">
        <f>A14+7</f>
        <v>42449</v>
      </c>
      <c r="B15" s="36">
        <f>C14+F14-G14</f>
        <v>1841.3638480776563</v>
      </c>
      <c r="C15" s="37">
        <f>B15+(B15*0.05)</f>
        <v>1933.4320404815392</v>
      </c>
      <c r="D15" s="37">
        <f>B15/2000</f>
        <v>0.92068192403882809</v>
      </c>
      <c r="E15" s="23">
        <f>(C15-B15)/D15</f>
        <v>100.0000000000001</v>
      </c>
      <c r="F15" s="9"/>
      <c r="G15" s="9"/>
      <c r="H15" s="38">
        <f>D15*50/B15</f>
        <v>2.4999999999999998E-2</v>
      </c>
      <c r="I15" s="39">
        <f>B15-(D15*1080)</f>
        <v>847.02737011572196</v>
      </c>
      <c r="J15" s="9"/>
      <c r="K15" s="9"/>
      <c r="L15" s="43"/>
      <c r="M15" s="48" t="s">
        <v>18</v>
      </c>
    </row>
    <row r="16" spans="1:13">
      <c r="A16" s="49">
        <f>A15+7</f>
        <v>42456</v>
      </c>
      <c r="B16" s="36">
        <f>C15+F15-G15</f>
        <v>1933.4320404815392</v>
      </c>
      <c r="C16" s="37">
        <f>B16+(B16*0.459)</f>
        <v>2820.8773470625656</v>
      </c>
      <c r="D16" s="37">
        <f>B16/2000</f>
        <v>0.96671602024076964</v>
      </c>
      <c r="E16" s="23">
        <f>(C16-B16)/D16</f>
        <v>917.99999999999989</v>
      </c>
      <c r="F16" s="9"/>
      <c r="G16" s="9"/>
      <c r="H16" s="38">
        <f>D16*50/B16</f>
        <v>2.5000000000000001E-2</v>
      </c>
      <c r="I16" s="39">
        <f>B16-(D16*1080)</f>
        <v>889.37873862150786</v>
      </c>
      <c r="J16" s="9"/>
      <c r="K16" s="9"/>
      <c r="L16" s="43"/>
      <c r="M16" s="48" t="s">
        <v>18</v>
      </c>
    </row>
    <row r="17" spans="1:14" ht="15.75" thickBot="1">
      <c r="A17" s="49">
        <f>A16+7</f>
        <v>42463</v>
      </c>
      <c r="B17" s="36">
        <f>C16+F16-G16</f>
        <v>2820.8773470625656</v>
      </c>
      <c r="C17" s="37">
        <f>B17+(B17*0.3)</f>
        <v>3667.1405511813355</v>
      </c>
      <c r="D17" s="37">
        <f>B17/2000</f>
        <v>1.4104386735312828</v>
      </c>
      <c r="E17" s="23">
        <f>(C17-B17)/D17</f>
        <v>600.00000000000011</v>
      </c>
      <c r="F17" s="20"/>
      <c r="G17" s="9"/>
      <c r="H17" s="38">
        <f>D17*50/B17</f>
        <v>2.5000000000000001E-2</v>
      </c>
      <c r="I17" s="39">
        <f>B17-(D17*1080)</f>
        <v>1297.6035796487802</v>
      </c>
      <c r="J17" s="9"/>
      <c r="K17" s="9"/>
      <c r="L17" s="43"/>
      <c r="M17" s="48" t="s">
        <v>18</v>
      </c>
    </row>
    <row r="18" spans="1:14" ht="15.75" thickBot="1">
      <c r="A18" s="7"/>
      <c r="B18" s="6"/>
      <c r="C18" s="2"/>
      <c r="D18" s="2"/>
      <c r="E18" s="5"/>
      <c r="F18" s="2"/>
      <c r="G18" s="4"/>
      <c r="H18" s="3"/>
      <c r="I18" s="24"/>
      <c r="J18" s="24"/>
      <c r="K18" s="24"/>
      <c r="L18" s="42"/>
      <c r="M18" s="22"/>
    </row>
    <row r="19" spans="1:14">
      <c r="A19" s="49">
        <f>A17+7</f>
        <v>42470</v>
      </c>
      <c r="B19" s="36">
        <f>C17+F17-G17</f>
        <v>3667.1405511813355</v>
      </c>
      <c r="C19" s="37">
        <f>B19+(B19*0.474)</f>
        <v>5405.3651724412885</v>
      </c>
      <c r="D19" s="37">
        <f>B19/2000</f>
        <v>1.8335702755906678</v>
      </c>
      <c r="E19" s="23">
        <f>(C19-B19)/D19</f>
        <v>948</v>
      </c>
      <c r="F19" s="9"/>
      <c r="G19" s="9"/>
      <c r="H19" s="38">
        <f>D19*50/B19</f>
        <v>2.5000000000000001E-2</v>
      </c>
      <c r="I19" s="39">
        <f>B19-(D19*1080)</f>
        <v>1686.8846535434143</v>
      </c>
      <c r="J19" s="9"/>
      <c r="K19" s="9"/>
      <c r="L19" s="43"/>
      <c r="M19" s="48" t="s">
        <v>18</v>
      </c>
      <c r="N19" s="58" t="s">
        <v>21</v>
      </c>
    </row>
    <row r="20" spans="1:14" s="57" customFormat="1">
      <c r="A20" s="49">
        <f>A19+7</f>
        <v>42477</v>
      </c>
      <c r="B20" s="36">
        <f>C19+F19-G19</f>
        <v>5405.3651724412885</v>
      </c>
      <c r="C20" s="37">
        <f>B20+(B20*0.07)</f>
        <v>5783.7407345121783</v>
      </c>
      <c r="D20" s="37">
        <f>B20/4000</f>
        <v>1.3513412931103221</v>
      </c>
      <c r="E20" s="23">
        <f>(C20-B20)/D20</f>
        <v>279.99999999999972</v>
      </c>
      <c r="F20" s="20"/>
      <c r="G20" s="9"/>
      <c r="H20" s="38">
        <f>D20*50/B20</f>
        <v>1.2500000000000001E-2</v>
      </c>
      <c r="I20" s="39">
        <f>B20-(D20*1080)</f>
        <v>3945.9165758821405</v>
      </c>
      <c r="J20" s="9"/>
      <c r="K20" s="9"/>
      <c r="L20" s="43"/>
      <c r="M20" s="48" t="s">
        <v>18</v>
      </c>
    </row>
    <row r="21" spans="1:14" s="57" customFormat="1">
      <c r="A21" s="49">
        <f>A20+7</f>
        <v>42484</v>
      </c>
      <c r="B21" s="36">
        <f>C20+F20-G20</f>
        <v>5783.7407345121783</v>
      </c>
      <c r="C21" s="37">
        <f>B21+(B21*-0.184)</f>
        <v>4719.5324393619376</v>
      </c>
      <c r="D21" s="37">
        <f t="shared" ref="D21" si="0">B21/4000</f>
        <v>1.4459351836280445</v>
      </c>
      <c r="E21" s="23">
        <f>(C21-B21)/D21</f>
        <v>-736</v>
      </c>
      <c r="F21" s="9"/>
      <c r="G21" s="9"/>
      <c r="H21" s="38">
        <f>D21*50/B21</f>
        <v>1.2499999999999999E-2</v>
      </c>
      <c r="I21" s="39">
        <f>B21-(D21*1080)</f>
        <v>4222.1307361938907</v>
      </c>
      <c r="J21" s="62">
        <v>0.1</v>
      </c>
      <c r="K21" s="61" t="s">
        <v>24</v>
      </c>
      <c r="L21" s="47"/>
      <c r="M21" s="48" t="s">
        <v>18</v>
      </c>
    </row>
    <row r="22" spans="1:14" ht="15.75" thickBot="1">
      <c r="A22" s="46">
        <f>A21+7</f>
        <v>42491</v>
      </c>
      <c r="B22" s="10">
        <f>C21+F21-G21</f>
        <v>4719.5324393619376</v>
      </c>
      <c r="C22" s="8">
        <f>B22+(B22*0.179)</f>
        <v>5564.3287460077245</v>
      </c>
      <c r="D22" s="8">
        <f>B22/4500</f>
        <v>1.0487849865248751</v>
      </c>
      <c r="E22" s="23">
        <f>(C22-B22)/D22</f>
        <v>805.5</v>
      </c>
      <c r="F22" s="20"/>
      <c r="G22" s="9"/>
      <c r="H22" s="11">
        <f>D22*50/B22</f>
        <v>1.1111111111111112E-2</v>
      </c>
      <c r="I22" s="9">
        <f>B22-(D22*1080)</f>
        <v>3586.8446539150727</v>
      </c>
      <c r="J22" s="62">
        <v>0.1</v>
      </c>
      <c r="K22" s="61" t="s">
        <v>26</v>
      </c>
      <c r="L22" s="43"/>
      <c r="N22" s="26"/>
    </row>
    <row r="23" spans="1:14" ht="15.75" thickBot="1">
      <c r="A23" s="7"/>
      <c r="B23" s="6"/>
      <c r="C23" s="2"/>
      <c r="D23" s="2"/>
      <c r="E23" s="5"/>
      <c r="F23" s="2"/>
      <c r="G23" s="4"/>
      <c r="H23" s="3"/>
      <c r="I23" s="24"/>
      <c r="J23" s="24"/>
      <c r="K23" s="24"/>
      <c r="L23" s="42"/>
    </row>
    <row r="24" spans="1:14">
      <c r="A24" s="46">
        <f>A22+7</f>
        <v>42498</v>
      </c>
      <c r="B24" s="10">
        <f>C22+F22-G22</f>
        <v>5564.3287460077245</v>
      </c>
      <c r="C24" s="8">
        <f>B24+(B24*-0.12975)</f>
        <v>4842.3570912132218</v>
      </c>
      <c r="D24" s="8">
        <f>B24/4500</f>
        <v>1.2365174991128276</v>
      </c>
      <c r="E24" s="63">
        <f>(C24-B24)/D24</f>
        <v>-583.87500000000034</v>
      </c>
      <c r="F24" s="9"/>
      <c r="G24" s="9"/>
      <c r="H24" s="11">
        <f>D24*50/B24</f>
        <v>1.1111111111111112E-2</v>
      </c>
      <c r="I24" s="9">
        <f>B24-(D24*1080)</f>
        <v>4228.8898469658707</v>
      </c>
      <c r="J24" s="64">
        <v>-0.11</v>
      </c>
      <c r="K24" s="34" t="s">
        <v>20</v>
      </c>
      <c r="L24" s="43"/>
    </row>
    <row r="25" spans="1:14">
      <c r="A25" s="46">
        <f>A24+7</f>
        <v>42505</v>
      </c>
      <c r="B25" s="10">
        <f>C24+F24-G24</f>
        <v>4842.3570912132218</v>
      </c>
      <c r="C25" s="8">
        <f>B25+(B25*0.014)</f>
        <v>4910.1500904902068</v>
      </c>
      <c r="D25" s="8">
        <f>B25/4500</f>
        <v>1.0760793536029383</v>
      </c>
      <c r="E25" s="23">
        <f>(C25-B25)/D25</f>
        <v>62.999999999999922</v>
      </c>
      <c r="F25" s="9"/>
      <c r="G25" s="21">
        <v>1500</v>
      </c>
      <c r="H25" s="11">
        <f>D25*50/B25</f>
        <v>1.1111111111111112E-2</v>
      </c>
      <c r="I25" s="9">
        <f>B25-(D25*1080)</f>
        <v>3680.1913893220485</v>
      </c>
      <c r="J25" s="62">
        <v>0.1</v>
      </c>
      <c r="K25" s="61" t="s">
        <v>27</v>
      </c>
      <c r="L25" s="43"/>
    </row>
    <row r="26" spans="1:14" s="57" customFormat="1">
      <c r="A26" s="49">
        <f>A25+7</f>
        <v>42512</v>
      </c>
      <c r="B26" s="36">
        <f>C25+F25-G25</f>
        <v>3410.1500904902068</v>
      </c>
      <c r="C26" s="37">
        <f>B26+(B26*0.017)</f>
        <v>3468.1226420285402</v>
      </c>
      <c r="D26" s="37">
        <f>B26/4500</f>
        <v>0.75781113122004595</v>
      </c>
      <c r="E26" s="23">
        <f>(C26-B26)/D26</f>
        <v>76.499999999999829</v>
      </c>
      <c r="F26" s="9"/>
      <c r="G26" s="9"/>
      <c r="H26" s="38">
        <f>D26*50/B26</f>
        <v>1.1111111111111112E-2</v>
      </c>
      <c r="I26" s="39">
        <f>B26-(D26*1080)</f>
        <v>2591.7140687725573</v>
      </c>
      <c r="J26" s="62">
        <v>0.06</v>
      </c>
      <c r="K26" s="61" t="s">
        <v>27</v>
      </c>
      <c r="L26" s="47"/>
      <c r="M26" s="48" t="s">
        <v>18</v>
      </c>
    </row>
    <row r="27" spans="1:14" ht="15.75" thickBot="1">
      <c r="A27" s="46">
        <f>A26+7</f>
        <v>42519</v>
      </c>
      <c r="B27" s="83">
        <f>C26+F26-G26</f>
        <v>3468.1226420285402</v>
      </c>
      <c r="C27" s="8">
        <f>B27+(B27*0.035)</f>
        <v>3589.5069344995391</v>
      </c>
      <c r="D27" s="8">
        <f>B27/4500</f>
        <v>0.77069392045078666</v>
      </c>
      <c r="E27" s="12">
        <f>(C27-B27)/D27</f>
        <v>157.49999999999991</v>
      </c>
      <c r="F27" s="20"/>
      <c r="G27" s="9"/>
      <c r="H27" s="11">
        <f>D27*50/B27</f>
        <v>1.1111111111111112E-2</v>
      </c>
      <c r="I27" s="9">
        <f>B27-(D27*1080)</f>
        <v>2635.7732079416905</v>
      </c>
      <c r="J27" s="9"/>
      <c r="K27" s="9"/>
      <c r="L27" s="43"/>
    </row>
    <row r="28" spans="1:14" ht="15.75" thickBot="1">
      <c r="A28" s="7"/>
      <c r="B28" s="6"/>
      <c r="C28" s="2"/>
      <c r="D28" s="2"/>
      <c r="E28" s="5"/>
      <c r="F28" s="25"/>
      <c r="G28" s="4"/>
      <c r="H28" s="3"/>
      <c r="I28" s="24"/>
      <c r="J28" s="24"/>
      <c r="K28" s="24"/>
      <c r="L28" s="42"/>
    </row>
    <row r="29" spans="1:14">
      <c r="A29" s="46">
        <f>A27+7</f>
        <v>42526</v>
      </c>
      <c r="B29" s="10">
        <f>C27+F27-G27</f>
        <v>3589.5069344995391</v>
      </c>
      <c r="C29" s="8">
        <f>B29+(B29*0.035)</f>
        <v>3715.1396772070229</v>
      </c>
      <c r="D29" s="8">
        <f>B29/4500</f>
        <v>0.79766820766656421</v>
      </c>
      <c r="E29" s="12">
        <f>(C29-B29)/D29</f>
        <v>157.50000000000003</v>
      </c>
      <c r="F29" s="9"/>
      <c r="G29" s="9"/>
      <c r="H29" s="11">
        <f>D29*50/B29</f>
        <v>1.1111111111111112E-2</v>
      </c>
      <c r="I29" s="9">
        <f>B29-(D29*1080)</f>
        <v>2728.0252702196494</v>
      </c>
      <c r="J29" s="9"/>
      <c r="K29" s="9"/>
      <c r="L29" s="43"/>
    </row>
    <row r="30" spans="1:14">
      <c r="A30" s="46">
        <f>A29+7</f>
        <v>42533</v>
      </c>
      <c r="B30" s="10">
        <f>C29+F29-G29</f>
        <v>3715.1396772070229</v>
      </c>
      <c r="C30" s="8">
        <f>B30+(B30*0.035)</f>
        <v>3845.1695659092688</v>
      </c>
      <c r="D30" s="8">
        <f>B30/4500</f>
        <v>0.82558659493489395</v>
      </c>
      <c r="E30" s="12">
        <f>(C30-B30)/D30</f>
        <v>157.50000000000011</v>
      </c>
      <c r="F30" s="9"/>
      <c r="G30" s="9"/>
      <c r="H30" s="11">
        <f>D30*50/B30</f>
        <v>1.1111111111111112E-2</v>
      </c>
      <c r="I30" s="9">
        <f>B30-(D30*1080)</f>
        <v>2823.5061546773377</v>
      </c>
      <c r="J30" s="9"/>
      <c r="K30" s="9"/>
      <c r="L30" s="43"/>
    </row>
    <row r="31" spans="1:14">
      <c r="A31" s="46">
        <f>A30+7</f>
        <v>42540</v>
      </c>
      <c r="B31" s="10">
        <f>C30+F30-G30</f>
        <v>3845.1695659092688</v>
      </c>
      <c r="C31" s="8">
        <f>B31+(B31*0.035)</f>
        <v>3979.7505007160935</v>
      </c>
      <c r="D31" s="8">
        <f>B31/4500</f>
        <v>0.85448212575761529</v>
      </c>
      <c r="E31" s="12">
        <f>(C31-B31)/D31</f>
        <v>157.50000000000028</v>
      </c>
      <c r="F31" s="20"/>
      <c r="G31" s="9"/>
      <c r="H31" s="11">
        <f>D31*50/B31</f>
        <v>1.1111111111111112E-2</v>
      </c>
      <c r="I31" s="9">
        <f>B31-(D31*1080)</f>
        <v>2922.3288700910443</v>
      </c>
      <c r="J31" s="9"/>
      <c r="K31" s="9"/>
      <c r="L31" s="43"/>
    </row>
    <row r="32" spans="1:14" ht="15.75" thickBot="1">
      <c r="A32" s="46">
        <f>A31+7</f>
        <v>42547</v>
      </c>
      <c r="B32" s="10">
        <f>C31+F31-G31</f>
        <v>3979.7505007160935</v>
      </c>
      <c r="C32" s="8">
        <f>B32+(B32*0.035)</f>
        <v>4119.0417682411571</v>
      </c>
      <c r="D32" s="8">
        <f>B32/4500</f>
        <v>0.88438900015913191</v>
      </c>
      <c r="E32" s="12">
        <f>(C32-B32)/D32</f>
        <v>157.5000000000004</v>
      </c>
      <c r="F32" s="20"/>
      <c r="G32" s="9"/>
      <c r="H32" s="11">
        <f>D32*50/B32</f>
        <v>1.1111111111111112E-2</v>
      </c>
      <c r="I32" s="9">
        <f>B32-(D32*1080)</f>
        <v>3024.6103805442308</v>
      </c>
      <c r="J32" s="9"/>
      <c r="K32" s="9"/>
      <c r="L32" s="43"/>
    </row>
    <row r="33" spans="1:14" ht="15.75" thickBot="1">
      <c r="A33" s="7"/>
      <c r="B33" s="6"/>
      <c r="C33" s="2"/>
      <c r="D33" s="2"/>
      <c r="E33" s="5"/>
      <c r="F33" s="25"/>
      <c r="G33" s="4"/>
      <c r="H33" s="3"/>
      <c r="I33" s="24"/>
      <c r="J33" s="24"/>
      <c r="K33" s="24"/>
      <c r="L33" s="42"/>
    </row>
    <row r="34" spans="1:14" s="22" customFormat="1">
      <c r="A34" s="46">
        <f>A32+7</f>
        <v>42554</v>
      </c>
      <c r="B34" s="10">
        <f>C32+F32-G32</f>
        <v>4119.0417682411571</v>
      </c>
      <c r="C34" s="8">
        <f>B34+(B34*0.035)</f>
        <v>4263.2082301295977</v>
      </c>
      <c r="D34" s="8">
        <f>B34/4500</f>
        <v>0.91534261516470161</v>
      </c>
      <c r="E34" s="12">
        <f>(C34-B34)/D34</f>
        <v>157.50000000000011</v>
      </c>
      <c r="F34" s="9"/>
      <c r="G34" s="9"/>
      <c r="H34" s="11">
        <f>D34*50/B34</f>
        <v>1.1111111111111112E-2</v>
      </c>
      <c r="I34" s="9">
        <f>B34-(D34*1080)</f>
        <v>3130.4717438632792</v>
      </c>
      <c r="J34" s="9"/>
      <c r="K34" s="9"/>
      <c r="L34" s="43"/>
    </row>
    <row r="35" spans="1:14" s="22" customFormat="1">
      <c r="A35" s="46">
        <f>A34+7</f>
        <v>42561</v>
      </c>
      <c r="B35" s="10">
        <f>C34+F34-G34</f>
        <v>4263.2082301295977</v>
      </c>
      <c r="C35" s="8">
        <f>B35+(B35*0.035)</f>
        <v>4412.4205181841335</v>
      </c>
      <c r="D35" s="8">
        <f>B35/4500</f>
        <v>0.94737960669546617</v>
      </c>
      <c r="E35" s="12">
        <f>(C35-B35)/D35</f>
        <v>157.49999999999983</v>
      </c>
      <c r="F35" s="9"/>
      <c r="G35" s="9"/>
      <c r="H35" s="11">
        <f>D35*50/B35</f>
        <v>1.1111111111111112E-2</v>
      </c>
      <c r="I35" s="9">
        <f>B35-(D35*1080)</f>
        <v>3240.0382548984944</v>
      </c>
      <c r="J35" s="9"/>
      <c r="K35" s="9"/>
      <c r="L35" s="43"/>
    </row>
    <row r="36" spans="1:14" s="22" customFormat="1">
      <c r="A36" s="46">
        <f>A35+7</f>
        <v>42568</v>
      </c>
      <c r="B36" s="10">
        <f>C35+F35-G35</f>
        <v>4412.4205181841335</v>
      </c>
      <c r="C36" s="8">
        <f>B36+(B36*0.035)</f>
        <v>4566.8552363205781</v>
      </c>
      <c r="D36" s="8">
        <f>B36/4500</f>
        <v>0.98053789292980742</v>
      </c>
      <c r="E36" s="12">
        <f>(C36-B36)/D36</f>
        <v>157.49999999999997</v>
      </c>
      <c r="F36" s="20"/>
      <c r="G36" s="9"/>
      <c r="H36" s="11">
        <f>D36*50/B36</f>
        <v>1.111111111111111E-2</v>
      </c>
      <c r="I36" s="9">
        <f>B36-(D36*1080)</f>
        <v>3353.4395938199414</v>
      </c>
      <c r="J36" s="9"/>
      <c r="K36" s="9"/>
      <c r="L36" s="43"/>
    </row>
    <row r="37" spans="1:14" ht="15.75" thickBot="1">
      <c r="A37" s="46">
        <f>A36+7</f>
        <v>42575</v>
      </c>
      <c r="B37" s="10">
        <f>C36+F36-G36</f>
        <v>4566.8552363205781</v>
      </c>
      <c r="C37" s="8">
        <f>B37+(B37*0.035)</f>
        <v>4726.6951695917987</v>
      </c>
      <c r="D37" s="8">
        <f>B37/4500</f>
        <v>1.0148567191823508</v>
      </c>
      <c r="E37" s="12">
        <f>(C37-B37)/D37</f>
        <v>157.50000000000037</v>
      </c>
      <c r="F37" s="20"/>
      <c r="G37" s="9"/>
      <c r="H37" s="11">
        <f>D37*50/B37</f>
        <v>1.1111111111111112E-2</v>
      </c>
      <c r="I37" s="9">
        <f>B37-(D37*1080)</f>
        <v>3470.8099796036395</v>
      </c>
      <c r="J37" s="9"/>
      <c r="K37" s="9"/>
      <c r="L37" s="43"/>
    </row>
    <row r="38" spans="1:14" ht="15.75" thickBot="1">
      <c r="A38" s="7"/>
      <c r="B38" s="6"/>
      <c r="C38" s="2"/>
      <c r="D38" s="2"/>
      <c r="E38" s="5"/>
      <c r="F38" s="25"/>
      <c r="G38" s="4"/>
      <c r="H38" s="3"/>
      <c r="I38" s="24"/>
      <c r="J38" s="24"/>
      <c r="K38" s="24"/>
      <c r="L38" s="42"/>
    </row>
    <row r="39" spans="1:14">
      <c r="A39" s="46">
        <f>A37+7</f>
        <v>42582</v>
      </c>
      <c r="B39" s="10">
        <f>C37+F37-G37</f>
        <v>4726.6951695917987</v>
      </c>
      <c r="C39" s="8">
        <f>B39+(B39*0.035)</f>
        <v>4892.1295005275115</v>
      </c>
      <c r="D39" s="8">
        <f>B39/4500</f>
        <v>1.0503767043537331</v>
      </c>
      <c r="E39" s="12">
        <f>(C39-B39)/D39</f>
        <v>157.4999999999998</v>
      </c>
      <c r="F39" s="9"/>
      <c r="G39" s="9"/>
      <c r="H39" s="11">
        <f>D39*50/B39</f>
        <v>1.1111111111111112E-2</v>
      </c>
      <c r="I39" s="9">
        <f>B39-(D39*1080)</f>
        <v>3592.2883288897669</v>
      </c>
      <c r="J39" s="9"/>
      <c r="K39" s="9"/>
      <c r="L39" s="43"/>
    </row>
    <row r="40" spans="1:14">
      <c r="A40" s="46">
        <f>A39+7</f>
        <v>42589</v>
      </c>
      <c r="B40" s="10">
        <f>C39+F39-G39</f>
        <v>4892.1295005275115</v>
      </c>
      <c r="C40" s="8">
        <f>B40+(B40*0.035)</f>
        <v>5063.3540330459746</v>
      </c>
      <c r="D40" s="8">
        <f>B40/4500</f>
        <v>1.0871398890061137</v>
      </c>
      <c r="E40" s="12">
        <f>(C40-B40)/D40</f>
        <v>157.50000000000017</v>
      </c>
      <c r="F40" s="9"/>
      <c r="G40" s="9"/>
      <c r="H40" s="11">
        <f>D40*50/B40</f>
        <v>1.1111111111111112E-2</v>
      </c>
      <c r="I40" s="9">
        <f>B40-(D40*1080)</f>
        <v>3718.0184204009088</v>
      </c>
      <c r="J40" s="9"/>
      <c r="K40" s="9"/>
      <c r="L40" s="43"/>
    </row>
    <row r="41" spans="1:14">
      <c r="A41" s="46">
        <f>A40+7</f>
        <v>42596</v>
      </c>
      <c r="B41" s="10">
        <f>C40+F40-G40</f>
        <v>5063.3540330459746</v>
      </c>
      <c r="C41" s="8">
        <f>B41+(B41*0.035)</f>
        <v>5240.5714242025833</v>
      </c>
      <c r="D41" s="8">
        <f>B41/4500</f>
        <v>1.1251897851213277</v>
      </c>
      <c r="E41" s="12">
        <f>(C41-B41)/D41</f>
        <v>157.49999999999969</v>
      </c>
      <c r="F41" s="20"/>
      <c r="G41" s="9"/>
      <c r="H41" s="11">
        <f>D41*50/B41</f>
        <v>1.1111111111111112E-2</v>
      </c>
      <c r="I41" s="9">
        <f>B41-(D41*1080)</f>
        <v>3848.1490651149406</v>
      </c>
      <c r="J41" s="9"/>
      <c r="K41" s="9"/>
      <c r="L41" s="43"/>
    </row>
    <row r="42" spans="1:14" ht="15.75" thickBot="1">
      <c r="A42" s="46">
        <f>A41+7</f>
        <v>42603</v>
      </c>
      <c r="B42" s="10">
        <f>C41+F41-G41</f>
        <v>5240.5714242025833</v>
      </c>
      <c r="C42" s="8">
        <f>B42+(B42*0.035)</f>
        <v>5423.9914240496737</v>
      </c>
      <c r="D42" s="8">
        <f>B42/4500</f>
        <v>1.1645714276005741</v>
      </c>
      <c r="E42" s="12">
        <f>(C42-B42)/D42</f>
        <v>157.49999999999994</v>
      </c>
      <c r="F42" s="20"/>
      <c r="G42" s="9"/>
      <c r="H42" s="11">
        <f>D42*50/B42</f>
        <v>1.1111111111111112E-2</v>
      </c>
      <c r="I42" s="9">
        <f>B42-(D42*1080)</f>
        <v>3982.8342823939633</v>
      </c>
      <c r="J42" s="9"/>
      <c r="K42" s="9"/>
      <c r="L42" s="43"/>
    </row>
    <row r="43" spans="1:14" ht="15.75" thickBot="1">
      <c r="A43" s="7"/>
      <c r="B43" s="6"/>
      <c r="C43" s="2"/>
      <c r="D43" s="2"/>
      <c r="E43" s="5"/>
      <c r="F43" s="25"/>
      <c r="G43" s="4"/>
      <c r="H43" s="3"/>
      <c r="I43" s="24"/>
      <c r="J43" s="24"/>
      <c r="K43" s="24"/>
      <c r="L43" s="42"/>
    </row>
    <row r="44" spans="1:14">
      <c r="A44" s="46">
        <f>A42+7</f>
        <v>42610</v>
      </c>
      <c r="B44" s="10">
        <f>C42+F42-G42</f>
        <v>5423.9914240496737</v>
      </c>
      <c r="C44" s="8">
        <f>B44+(B44*0.035)</f>
        <v>5613.8311238914121</v>
      </c>
      <c r="D44" s="8">
        <f>B44/4500</f>
        <v>1.2053314275665941</v>
      </c>
      <c r="E44" s="12">
        <f>(C44-B44)/D44</f>
        <v>157.49999999999983</v>
      </c>
      <c r="F44" s="9"/>
      <c r="G44" s="9"/>
      <c r="H44" s="11">
        <f>D44*50/B44</f>
        <v>1.111111111111111E-2</v>
      </c>
      <c r="I44" s="9">
        <f>B44-(D44*1080)</f>
        <v>4122.233482277752</v>
      </c>
      <c r="J44" s="9"/>
      <c r="K44" s="9"/>
      <c r="L44" s="43"/>
    </row>
    <row r="45" spans="1:14">
      <c r="A45" s="46">
        <f>A44+7</f>
        <v>42617</v>
      </c>
      <c r="B45" s="10">
        <f>C44+F44-G44</f>
        <v>5613.8311238914121</v>
      </c>
      <c r="C45" s="8">
        <f>B45+(B45*0.035)</f>
        <v>5810.3152132276118</v>
      </c>
      <c r="D45" s="8">
        <f>B45/4500</f>
        <v>1.2475180275314248</v>
      </c>
      <c r="E45" s="12">
        <f>(C45-B45)/D45</f>
        <v>157.50000000000028</v>
      </c>
      <c r="F45" s="9"/>
      <c r="G45" s="9"/>
      <c r="H45" s="11">
        <f>D45*50/B45</f>
        <v>1.111111111111111E-2</v>
      </c>
      <c r="I45" s="9">
        <f>B45-(D45*1080)</f>
        <v>4266.5116541574735</v>
      </c>
      <c r="J45" s="9"/>
      <c r="K45" s="9"/>
      <c r="L45" s="43"/>
      <c r="M45" s="13"/>
      <c r="N45" s="13"/>
    </row>
    <row r="46" spans="1:14">
      <c r="A46" s="46">
        <f>A45+7</f>
        <v>42624</v>
      </c>
      <c r="B46" s="10">
        <f>C45+F45-G45</f>
        <v>5810.3152132276118</v>
      </c>
      <c r="C46" s="8">
        <f>B46+(B46*0.035)</f>
        <v>6013.6762456905781</v>
      </c>
      <c r="D46" s="8">
        <f>B46/4500</f>
        <v>1.2911811584950248</v>
      </c>
      <c r="E46" s="12">
        <f>(C46-B46)/D46</f>
        <v>157.49999999999989</v>
      </c>
      <c r="F46" s="20"/>
      <c r="G46" s="9"/>
      <c r="H46" s="11">
        <f>D46*50/B46</f>
        <v>1.1111111111111112E-2</v>
      </c>
      <c r="I46" s="9">
        <f>B46-(D46*1080)</f>
        <v>4415.8395620529845</v>
      </c>
      <c r="J46" s="9"/>
      <c r="K46" s="9"/>
      <c r="L46" s="43"/>
      <c r="M46" s="13"/>
      <c r="N46" s="13"/>
    </row>
    <row r="47" spans="1:14" ht="15.75" thickBot="1">
      <c r="A47" s="46">
        <f>A46+7</f>
        <v>42631</v>
      </c>
      <c r="B47" s="10">
        <f>C46+F46-G46</f>
        <v>6013.6762456905781</v>
      </c>
      <c r="C47" s="8">
        <f>B47+(B47*0.035)</f>
        <v>6224.1549142897484</v>
      </c>
      <c r="D47" s="8">
        <f>B47/4500</f>
        <v>1.3363724990423507</v>
      </c>
      <c r="E47" s="12">
        <f>(C47-B47)/D47</f>
        <v>157.50000000000006</v>
      </c>
      <c r="F47" s="20"/>
      <c r="G47" s="9"/>
      <c r="H47" s="11">
        <f>D47*50/B47</f>
        <v>1.111111111111111E-2</v>
      </c>
      <c r="I47" s="9">
        <f>B47-(D47*1080)</f>
        <v>4570.3939467248392</v>
      </c>
      <c r="J47" s="9"/>
      <c r="K47" s="9"/>
      <c r="L47" s="43"/>
      <c r="M47" s="13"/>
      <c r="N47" s="13"/>
    </row>
    <row r="48" spans="1:14" ht="15.75" thickBot="1">
      <c r="A48" s="7"/>
      <c r="B48" s="6"/>
      <c r="C48" s="2"/>
      <c r="D48" s="2"/>
      <c r="E48" s="5"/>
      <c r="F48" s="25"/>
      <c r="G48" s="4"/>
      <c r="H48" s="3"/>
      <c r="I48" s="24"/>
      <c r="J48" s="24"/>
      <c r="K48" s="24"/>
      <c r="L48" s="42"/>
    </row>
    <row r="49" spans="1:14">
      <c r="A49" s="46">
        <f>A47+7</f>
        <v>42638</v>
      </c>
      <c r="B49" s="10">
        <f>C47+F47-G47</f>
        <v>6224.1549142897484</v>
      </c>
      <c r="C49" s="8">
        <f>B49+(B49*0.035)</f>
        <v>6442.0003362898897</v>
      </c>
      <c r="D49" s="8">
        <f>B49/4500</f>
        <v>1.383145536508833</v>
      </c>
      <c r="E49" s="12">
        <f>(C49-B49)/D49</f>
        <v>157.50000000000009</v>
      </c>
      <c r="F49" s="9"/>
      <c r="G49" s="9"/>
      <c r="H49" s="11">
        <f>D49*50/B49</f>
        <v>1.1111111111111112E-2</v>
      </c>
      <c r="I49" s="9">
        <f>B49-(D49*1080)</f>
        <v>4730.3577348602084</v>
      </c>
      <c r="J49" s="9"/>
      <c r="K49" s="9"/>
      <c r="L49" s="43"/>
    </row>
    <row r="50" spans="1:14">
      <c r="A50" s="46">
        <f>A49+7</f>
        <v>42645</v>
      </c>
      <c r="B50" s="10">
        <f>C49+F49-G49</f>
        <v>6442.0003362898897</v>
      </c>
      <c r="C50" s="8">
        <f>B50+(B50*0.035)</f>
        <v>6667.4703480600356</v>
      </c>
      <c r="D50" s="8">
        <f>B50/4500</f>
        <v>1.4315556302866421</v>
      </c>
      <c r="E50" s="12">
        <f>(C50-B50)/D50</f>
        <v>157.49999999999983</v>
      </c>
      <c r="F50" s="9"/>
      <c r="G50" s="9"/>
      <c r="H50" s="11">
        <f>D50*50/B50</f>
        <v>1.111111111111111E-2</v>
      </c>
      <c r="I50" s="9">
        <f>B50-(D50*1080)</f>
        <v>4895.9202555803167</v>
      </c>
      <c r="J50" s="9"/>
      <c r="K50" s="9"/>
      <c r="L50" s="43"/>
      <c r="M50" s="13"/>
      <c r="N50" s="13"/>
    </row>
    <row r="51" spans="1:14">
      <c r="A51" s="46">
        <f>A50+7</f>
        <v>42652</v>
      </c>
      <c r="B51" s="10">
        <f>C50+F50-G50</f>
        <v>6667.4703480600356</v>
      </c>
      <c r="C51" s="8">
        <f>B51+(B51*0.035)</f>
        <v>6900.8318102421372</v>
      </c>
      <c r="D51" s="8">
        <f>B51/4500</f>
        <v>1.4816600773466746</v>
      </c>
      <c r="E51" s="12">
        <f>(C51-B51)/D51</f>
        <v>157.50000000000023</v>
      </c>
      <c r="F51" s="20"/>
      <c r="G51" s="9"/>
      <c r="H51" s="11">
        <f>D51*50/B51</f>
        <v>1.1111111111111112E-2</v>
      </c>
      <c r="I51" s="9">
        <f>B51-(D51*1080)</f>
        <v>5067.2774645256268</v>
      </c>
      <c r="J51" s="9"/>
      <c r="K51" s="9"/>
      <c r="L51" s="43"/>
      <c r="M51" s="13"/>
      <c r="N51" s="13"/>
    </row>
    <row r="52" spans="1:14" s="22" customFormat="1" ht="15.75" thickBot="1">
      <c r="A52" s="46">
        <f>A51+7</f>
        <v>42659</v>
      </c>
      <c r="B52" s="10">
        <f>C51+F51-G51</f>
        <v>6900.8318102421372</v>
      </c>
      <c r="C52" s="8">
        <f>B52+(B52*0.035)</f>
        <v>7142.3609236006123</v>
      </c>
      <c r="D52" s="8">
        <f>B52/4500</f>
        <v>1.5335181800538082</v>
      </c>
      <c r="E52" s="12">
        <f>(C52-B52)/D52</f>
        <v>157.5000000000002</v>
      </c>
      <c r="F52" s="20"/>
      <c r="G52" s="9"/>
      <c r="H52" s="11">
        <f>D52*50/B52</f>
        <v>1.1111111111111112E-2</v>
      </c>
      <c r="I52" s="9">
        <f>B52-(D52*1080)</f>
        <v>5244.6321757840242</v>
      </c>
      <c r="J52" s="9"/>
      <c r="K52" s="9"/>
      <c r="L52" s="43"/>
      <c r="M52" s="13"/>
      <c r="N52" s="13"/>
    </row>
    <row r="53" spans="1:14" ht="15.75" thickBot="1">
      <c r="A53" s="7"/>
      <c r="B53" s="6"/>
      <c r="C53" s="2"/>
      <c r="D53" s="2"/>
      <c r="E53" s="5"/>
      <c r="F53" s="25"/>
      <c r="G53" s="4"/>
      <c r="H53" s="3"/>
      <c r="I53" s="24"/>
      <c r="J53" s="24"/>
      <c r="K53" s="24"/>
      <c r="L53" s="42"/>
    </row>
    <row r="54" spans="1:14">
      <c r="A54" s="46">
        <f>A52+7</f>
        <v>42666</v>
      </c>
      <c r="B54" s="10">
        <f>C52+F52-G52</f>
        <v>7142.3609236006123</v>
      </c>
      <c r="C54" s="8">
        <f>B54+(B54*0.035)</f>
        <v>7392.3435559266336</v>
      </c>
      <c r="D54" s="8">
        <f>B54/4500</f>
        <v>1.5871913163556917</v>
      </c>
      <c r="E54" s="12">
        <f>(C54-B54)/D54</f>
        <v>157.49999999999991</v>
      </c>
      <c r="F54" s="9"/>
      <c r="G54" s="9"/>
      <c r="H54" s="11">
        <f>D54*50/B54</f>
        <v>1.1111111111111112E-2</v>
      </c>
      <c r="I54" s="9">
        <f>B54-(D54*1080)</f>
        <v>5428.1943019364653</v>
      </c>
      <c r="J54" s="9"/>
      <c r="K54" s="9"/>
      <c r="L54" s="43"/>
    </row>
    <row r="55" spans="1:14">
      <c r="A55" s="46">
        <f>A54+7</f>
        <v>42673</v>
      </c>
      <c r="B55" s="10">
        <f>C54+F54-G54</f>
        <v>7392.3435559266336</v>
      </c>
      <c r="C55" s="8">
        <f>B55+(B55*0.035)</f>
        <v>7651.0755803840657</v>
      </c>
      <c r="D55" s="8">
        <f>B55/4500</f>
        <v>1.6427430124281408</v>
      </c>
      <c r="E55" s="12">
        <f>(C55-B55)/D55</f>
        <v>157.49999999999994</v>
      </c>
      <c r="F55" s="9"/>
      <c r="G55" s="9"/>
      <c r="H55" s="11">
        <f>D55*50/B55</f>
        <v>1.1111111111111112E-2</v>
      </c>
      <c r="I55" s="9">
        <f>B55-(D55*1080)</f>
        <v>5618.1811025042416</v>
      </c>
      <c r="J55" s="9"/>
      <c r="K55" s="9"/>
      <c r="L55" s="43"/>
      <c r="M55" s="13"/>
      <c r="N55" s="13"/>
    </row>
    <row r="56" spans="1:14">
      <c r="A56" s="46">
        <f>A55+7</f>
        <v>42680</v>
      </c>
      <c r="B56" s="10">
        <f>C55+F55-G55</f>
        <v>7651.0755803840657</v>
      </c>
      <c r="C56" s="8">
        <f>B56+(B56*0.035)</f>
        <v>7918.8632256975079</v>
      </c>
      <c r="D56" s="8">
        <f>B56/4500</f>
        <v>1.7002390178631257</v>
      </c>
      <c r="E56" s="12">
        <f>(C56-B56)/D56</f>
        <v>157.49999999999997</v>
      </c>
      <c r="F56" s="20"/>
      <c r="G56" s="9"/>
      <c r="H56" s="11">
        <f>D56*50/B56</f>
        <v>1.111111111111111E-2</v>
      </c>
      <c r="I56" s="9">
        <f>B56-(D56*1080)</f>
        <v>5814.81744109189</v>
      </c>
      <c r="J56" s="9"/>
      <c r="K56" s="9"/>
      <c r="L56" s="43"/>
      <c r="M56" s="13"/>
      <c r="N56" s="13"/>
    </row>
    <row r="57" spans="1:14" ht="15.75" thickBot="1">
      <c r="A57" s="46">
        <f>A56+7</f>
        <v>42687</v>
      </c>
      <c r="B57" s="10">
        <f>C56+F56-G56</f>
        <v>7918.8632256975079</v>
      </c>
      <c r="C57" s="8">
        <f>B57+(B57*0.035)</f>
        <v>8196.0234385969216</v>
      </c>
      <c r="D57" s="8">
        <f>B57/4500</f>
        <v>1.759747383488335</v>
      </c>
      <c r="E57" s="12">
        <f>(C57-B57)/D57</f>
        <v>157.50000000000048</v>
      </c>
      <c r="F57" s="20"/>
      <c r="G57" s="9"/>
      <c r="H57" s="11">
        <f>D57*50/B57</f>
        <v>1.1111111111111112E-2</v>
      </c>
      <c r="I57" s="9">
        <f>B57-(D57*1080)</f>
        <v>6018.3360515301065</v>
      </c>
      <c r="J57" s="9"/>
      <c r="K57" s="9"/>
      <c r="L57" s="43"/>
      <c r="M57" s="13"/>
      <c r="N57" s="13"/>
    </row>
    <row r="58" spans="1:14" ht="15.75" thickBot="1">
      <c r="A58" s="7"/>
      <c r="B58" s="6"/>
      <c r="C58" s="2"/>
      <c r="D58" s="2"/>
      <c r="E58" s="5"/>
      <c r="F58" s="25"/>
      <c r="G58" s="4"/>
      <c r="H58" s="3"/>
      <c r="I58" s="24"/>
      <c r="J58" s="24"/>
      <c r="K58" s="24"/>
      <c r="L58" s="42"/>
    </row>
    <row r="59" spans="1:14">
      <c r="A59" s="46">
        <f>A57+7</f>
        <v>42694</v>
      </c>
      <c r="B59" s="10">
        <f>C57+F57-G57</f>
        <v>8196.0234385969216</v>
      </c>
      <c r="C59" s="8">
        <f>B59+(B59*0.035)</f>
        <v>8482.8842589478136</v>
      </c>
      <c r="D59" s="8">
        <f>B59/4500</f>
        <v>1.8213385419104271</v>
      </c>
      <c r="E59" s="12">
        <f>(C59-B59)/D59</f>
        <v>157.49999999999986</v>
      </c>
      <c r="F59" s="9"/>
      <c r="G59" s="9"/>
      <c r="H59" s="11">
        <f>D59*50/B59</f>
        <v>1.1111111111111112E-2</v>
      </c>
      <c r="I59" s="9">
        <f>B59-(D59*1080)</f>
        <v>6228.9778133336604</v>
      </c>
      <c r="J59" s="9"/>
      <c r="K59" s="9"/>
      <c r="L59" s="43"/>
    </row>
    <row r="60" spans="1:14">
      <c r="A60" s="46">
        <f>A59+7</f>
        <v>42701</v>
      </c>
      <c r="B60" s="10">
        <f>C59+F59-G59</f>
        <v>8482.8842589478136</v>
      </c>
      <c r="C60" s="8">
        <f>B60+(B60*0.035)</f>
        <v>8779.7852080109878</v>
      </c>
      <c r="D60" s="8">
        <f>B60/4500</f>
        <v>1.885085390877292</v>
      </c>
      <c r="E60" s="12">
        <f>(C60-B60)/D60</f>
        <v>157.50000000000043</v>
      </c>
      <c r="F60" s="9"/>
      <c r="G60" s="9"/>
      <c r="H60" s="11">
        <f>D60*50/B60</f>
        <v>1.1111111111111112E-2</v>
      </c>
      <c r="I60" s="9">
        <f>B60-(D60*1080)</f>
        <v>6446.9920368003386</v>
      </c>
      <c r="J60" s="9"/>
      <c r="K60" s="9"/>
      <c r="L60" s="43"/>
      <c r="M60" s="13"/>
      <c r="N60" s="13"/>
    </row>
    <row r="61" spans="1:14">
      <c r="A61" s="46">
        <f>A60+7</f>
        <v>42708</v>
      </c>
      <c r="B61" s="10">
        <f>C60+F60-G60</f>
        <v>8779.7852080109878</v>
      </c>
      <c r="C61" s="8">
        <f>B61+(B61*0.035)</f>
        <v>9087.0776902913731</v>
      </c>
      <c r="D61" s="8">
        <f>B61/4500</f>
        <v>1.9510633795579972</v>
      </c>
      <c r="E61" s="12">
        <f>(C61-B61)/D61</f>
        <v>157.50000000000034</v>
      </c>
      <c r="F61" s="20"/>
      <c r="G61" s="9"/>
      <c r="H61" s="11">
        <f>D61*50/B61</f>
        <v>1.111111111111111E-2</v>
      </c>
      <c r="I61" s="9">
        <f>B61-(D61*1080)</f>
        <v>6672.6367580883507</v>
      </c>
      <c r="J61" s="9"/>
      <c r="K61" s="9"/>
      <c r="L61" s="43"/>
      <c r="M61" s="13"/>
      <c r="N61" s="13"/>
    </row>
    <row r="62" spans="1:14" ht="15.75" thickBot="1">
      <c r="A62" s="46">
        <f>A61+7</f>
        <v>42715</v>
      </c>
      <c r="B62" s="10">
        <f>C61+F61-G61</f>
        <v>9087.0776902913731</v>
      </c>
      <c r="C62" s="8">
        <f>B62+(B62*0.035)</f>
        <v>9405.1254094515716</v>
      </c>
      <c r="D62" s="8">
        <f>B62/4500</f>
        <v>2.0193505978425272</v>
      </c>
      <c r="E62" s="12">
        <f>(C62-B62)/D62</f>
        <v>157.50000000000026</v>
      </c>
      <c r="F62" s="20"/>
      <c r="G62" s="9"/>
      <c r="H62" s="11">
        <f>D62*50/B62</f>
        <v>1.1111111111111112E-2</v>
      </c>
      <c r="I62" s="9">
        <f>B62-(D62*1080)</f>
        <v>6906.1790446214436</v>
      </c>
      <c r="J62" s="9"/>
      <c r="K62" s="9"/>
      <c r="L62" s="43"/>
      <c r="M62" s="13"/>
      <c r="N62" s="13"/>
    </row>
    <row r="63" spans="1:14" ht="15.75" thickBot="1">
      <c r="A63" s="7"/>
      <c r="B63" s="6"/>
      <c r="C63" s="2"/>
      <c r="D63" s="2"/>
      <c r="E63" s="5"/>
      <c r="F63" s="25"/>
      <c r="G63" s="4"/>
      <c r="H63" s="3"/>
      <c r="I63" s="24"/>
      <c r="J63" s="24"/>
      <c r="K63" s="24"/>
      <c r="L63" s="42"/>
    </row>
    <row r="64" spans="1:14">
      <c r="A64" s="46">
        <f>A62+7</f>
        <v>42722</v>
      </c>
      <c r="B64" s="10">
        <f>C62+F62-G62</f>
        <v>9405.1254094515716</v>
      </c>
      <c r="C64" s="8">
        <f>B64+(B64*0.035)</f>
        <v>9734.3047987823775</v>
      </c>
      <c r="D64" s="8">
        <f>B64/4500</f>
        <v>2.0900278687670157</v>
      </c>
      <c r="E64" s="12">
        <f>(C64-B64)/D64</f>
        <v>157.50000000000043</v>
      </c>
      <c r="F64" s="9"/>
      <c r="G64" s="9"/>
      <c r="H64" s="11">
        <f>D64*50/B64</f>
        <v>1.111111111111111E-2</v>
      </c>
      <c r="I64" s="9">
        <f>B64-(D64*1080)</f>
        <v>7147.8953111831943</v>
      </c>
      <c r="J64" s="9"/>
      <c r="K64" s="9"/>
      <c r="L64" s="43"/>
    </row>
    <row r="65" spans="1:14">
      <c r="A65" s="46">
        <f>A64+7</f>
        <v>42729</v>
      </c>
      <c r="B65" s="10">
        <f>C64+F64-G64</f>
        <v>9734.3047987823775</v>
      </c>
      <c r="C65" s="8">
        <f>B65+(B65*0.035)</f>
        <v>10075.00546673976</v>
      </c>
      <c r="D65" s="8">
        <f>B65/4500</f>
        <v>2.1631788441738617</v>
      </c>
      <c r="E65" s="12">
        <f>(C65-B65)/D65</f>
        <v>157.4999999999996</v>
      </c>
      <c r="F65" s="9"/>
      <c r="G65" s="9"/>
      <c r="H65" s="11">
        <f>D65*50/B65</f>
        <v>1.1111111111111112E-2</v>
      </c>
      <c r="I65" s="9">
        <f>B65-(D65*1080)</f>
        <v>7398.0716470746065</v>
      </c>
      <c r="J65" s="9"/>
      <c r="K65" s="9"/>
      <c r="L65" s="43"/>
      <c r="M65" s="13"/>
      <c r="N65" s="13"/>
    </row>
    <row r="66" spans="1:14">
      <c r="A66" s="46">
        <f>A65+7</f>
        <v>42736</v>
      </c>
      <c r="B66" s="10">
        <f>C65+F65-G65</f>
        <v>10075.00546673976</v>
      </c>
      <c r="C66" s="8">
        <f>B66+(B66*0.035)</f>
        <v>10427.630658075652</v>
      </c>
      <c r="D66" s="8">
        <f>B66/4500</f>
        <v>2.2388901037199465</v>
      </c>
      <c r="E66" s="12">
        <f>(C66-B66)/D66</f>
        <v>157.50000000000017</v>
      </c>
      <c r="F66" s="20"/>
      <c r="G66" s="9"/>
      <c r="H66" s="11">
        <f>D66*50/B66</f>
        <v>1.1111111111111112E-2</v>
      </c>
      <c r="I66" s="9">
        <f>B66-(D66*1080)</f>
        <v>7657.0041547222172</v>
      </c>
      <c r="J66" s="9"/>
      <c r="K66" s="9"/>
      <c r="L66" s="43"/>
      <c r="M66" s="13"/>
      <c r="N66" s="13"/>
    </row>
    <row r="67" spans="1:14" ht="15.75" thickBot="1">
      <c r="A67" s="46">
        <f>A66+7</f>
        <v>42743</v>
      </c>
      <c r="B67" s="10">
        <f>C66+F66-G66</f>
        <v>10427.630658075652</v>
      </c>
      <c r="C67" s="8">
        <f>B67+(B67*0.035)</f>
        <v>10792.597731108299</v>
      </c>
      <c r="D67" s="8">
        <f>B67/4500</f>
        <v>2.3172512573501449</v>
      </c>
      <c r="E67" s="12">
        <f>(C67-B67)/D67</f>
        <v>157.49999999999966</v>
      </c>
      <c r="F67" s="20"/>
      <c r="G67" s="9"/>
      <c r="H67" s="11">
        <f>D67*50/B67</f>
        <v>1.1111111111111112E-2</v>
      </c>
      <c r="I67" s="9">
        <f>B67-(D67*1080)</f>
        <v>7924.9993001374951</v>
      </c>
      <c r="J67" s="9"/>
      <c r="K67" s="9"/>
      <c r="L67" s="43"/>
      <c r="M67" s="13"/>
      <c r="N67" s="13"/>
    </row>
    <row r="68" spans="1:14" ht="15.75" thickBot="1">
      <c r="A68" s="7"/>
      <c r="B68" s="6"/>
      <c r="C68" s="2"/>
      <c r="D68" s="2"/>
      <c r="E68" s="5"/>
      <c r="F68" s="25"/>
      <c r="G68" s="4"/>
      <c r="H68" s="3"/>
      <c r="I68" s="24"/>
      <c r="J68" s="24"/>
      <c r="K68" s="24"/>
      <c r="L68" s="42"/>
    </row>
    <row r="69" spans="1:14">
      <c r="A69" s="46">
        <f>A67+7</f>
        <v>42750</v>
      </c>
      <c r="B69" s="10">
        <f>C67+F67-G67</f>
        <v>10792.597731108299</v>
      </c>
      <c r="C69" s="8">
        <f>B69+(B69*0.035)</f>
        <v>11170.33865169709</v>
      </c>
      <c r="D69" s="8">
        <f>B69/4500</f>
        <v>2.3983550513573997</v>
      </c>
      <c r="E69" s="12">
        <f>(C69-B69)/D69</f>
        <v>157.50000000000009</v>
      </c>
      <c r="F69" s="9"/>
      <c r="G69" s="9"/>
      <c r="H69" s="11">
        <f>D69*50/B69</f>
        <v>1.1111111111111112E-2</v>
      </c>
      <c r="I69" s="9">
        <f>B69-(D69*1080)</f>
        <v>8202.3742756423071</v>
      </c>
      <c r="J69" s="9"/>
      <c r="K69" s="9"/>
      <c r="L69" s="43"/>
    </row>
    <row r="70" spans="1:14">
      <c r="A70" s="46">
        <f>A69+7</f>
        <v>42757</v>
      </c>
      <c r="B70" s="10">
        <f>C69+F69-G69</f>
        <v>11170.33865169709</v>
      </c>
      <c r="C70" s="8">
        <f>B70+(B70*0.035)</f>
        <v>11561.300504506487</v>
      </c>
      <c r="D70" s="8">
        <f>B70/4500</f>
        <v>2.482297478154909</v>
      </c>
      <c r="E70" s="12">
        <f>(C70-B70)/D70</f>
        <v>157.49999999999989</v>
      </c>
      <c r="F70" s="9"/>
      <c r="G70" s="9"/>
      <c r="H70" s="11">
        <f>D70*50/B70</f>
        <v>1.1111111111111112E-2</v>
      </c>
      <c r="I70" s="9">
        <f>B70-(D70*1080)</f>
        <v>8489.4573752897886</v>
      </c>
      <c r="J70" s="9"/>
      <c r="K70" s="9"/>
      <c r="L70" s="43"/>
      <c r="M70" s="13"/>
      <c r="N70" s="13"/>
    </row>
    <row r="71" spans="1:14">
      <c r="A71" s="46">
        <f>A70+7</f>
        <v>42764</v>
      </c>
      <c r="B71" s="10">
        <f>C70+F70-G70</f>
        <v>11561.300504506487</v>
      </c>
      <c r="C71" s="8">
        <f>B71+(B71*0.035)</f>
        <v>11965.946022164215</v>
      </c>
      <c r="D71" s="8">
        <f>B71/4500</f>
        <v>2.5691778898903306</v>
      </c>
      <c r="E71" s="12">
        <f>(C71-B71)/D71</f>
        <v>157.50000000000014</v>
      </c>
      <c r="F71" s="20"/>
      <c r="G71" s="9"/>
      <c r="H71" s="11">
        <f>D71*50/B71</f>
        <v>1.1111111111111112E-2</v>
      </c>
      <c r="I71" s="9">
        <f>B71-(D71*1080)</f>
        <v>8786.5883834249307</v>
      </c>
      <c r="J71" s="9"/>
      <c r="K71" s="9"/>
      <c r="L71" s="43"/>
      <c r="M71" s="13"/>
      <c r="N71" s="13"/>
    </row>
    <row r="72" spans="1:14" ht="15.75" thickBot="1">
      <c r="A72" s="46">
        <f>A71+7</f>
        <v>42771</v>
      </c>
      <c r="B72" s="10">
        <f>C71+F71-G71</f>
        <v>11965.946022164215</v>
      </c>
      <c r="C72" s="8">
        <f>B72+(B72*0.035)</f>
        <v>12384.754132939963</v>
      </c>
      <c r="D72" s="8">
        <f>B72/4500</f>
        <v>2.6590991160364923</v>
      </c>
      <c r="E72" s="12">
        <f>(C72-B72)/D72</f>
        <v>157.50000000000017</v>
      </c>
      <c r="F72" s="20"/>
      <c r="G72" s="9"/>
      <c r="H72" s="11">
        <f>D72*50/B72</f>
        <v>1.1111111111111112E-2</v>
      </c>
      <c r="I72" s="9">
        <f>B72-(D72*1080)</f>
        <v>9094.1189768448021</v>
      </c>
      <c r="J72" s="9"/>
      <c r="K72" s="9"/>
      <c r="L72" s="43"/>
      <c r="M72" s="13"/>
      <c r="N72" s="13"/>
    </row>
    <row r="73" spans="1:14" ht="15.75" thickBot="1">
      <c r="A73" s="7"/>
      <c r="B73" s="6"/>
      <c r="C73" s="2"/>
      <c r="D73" s="2"/>
      <c r="E73" s="5"/>
      <c r="F73" s="25"/>
      <c r="G73" s="4"/>
      <c r="H73" s="3"/>
      <c r="I73" s="24"/>
      <c r="J73" s="24"/>
      <c r="K73" s="24"/>
      <c r="L73" s="42"/>
    </row>
    <row r="74" spans="1:14">
      <c r="A74" s="46">
        <f>A72+7</f>
        <v>42778</v>
      </c>
      <c r="B74" s="10">
        <f>C72+F72-G72</f>
        <v>12384.754132939963</v>
      </c>
      <c r="C74" s="8">
        <f>B74+(B74*0.035)</f>
        <v>12818.220527592861</v>
      </c>
      <c r="D74" s="8">
        <f>B74/4500</f>
        <v>2.7521675850977694</v>
      </c>
      <c r="E74" s="12">
        <f>(C74-B74)/D74</f>
        <v>157.49999999999977</v>
      </c>
      <c r="F74" s="9"/>
      <c r="G74" s="9"/>
      <c r="H74" s="11">
        <f>D74*50/B74</f>
        <v>1.111111111111111E-2</v>
      </c>
      <c r="I74" s="9">
        <f>B74-(D74*1080)</f>
        <v>9412.4131410343725</v>
      </c>
      <c r="J74" s="9"/>
      <c r="K74" s="9"/>
      <c r="L74" s="43"/>
    </row>
    <row r="75" spans="1:14">
      <c r="A75" s="46">
        <f>A74+7</f>
        <v>42785</v>
      </c>
      <c r="B75" s="10">
        <f>C74+F74-G74</f>
        <v>12818.220527592861</v>
      </c>
      <c r="C75" s="8">
        <f>B75+(B75*0.035)</f>
        <v>13266.858246058611</v>
      </c>
      <c r="D75" s="8">
        <f>B75/4500</f>
        <v>2.8484934505761914</v>
      </c>
      <c r="E75" s="12">
        <f>(C75-B75)/D75</f>
        <v>157.50000000000009</v>
      </c>
      <c r="F75" s="9"/>
      <c r="G75" s="9"/>
      <c r="H75" s="11">
        <f>D75*50/B75</f>
        <v>1.1111111111111112E-2</v>
      </c>
      <c r="I75" s="9">
        <f>B75-(D75*1080)</f>
        <v>9741.8476009705737</v>
      </c>
      <c r="J75" s="9"/>
      <c r="K75" s="9"/>
      <c r="L75" s="43"/>
      <c r="M75" s="13"/>
      <c r="N75" s="13"/>
    </row>
    <row r="76" spans="1:14">
      <c r="A76" s="46">
        <f>A75+7</f>
        <v>42792</v>
      </c>
      <c r="B76" s="10">
        <f>C75+F75-G75</f>
        <v>13266.858246058611</v>
      </c>
      <c r="C76" s="8">
        <f>B76+(B76*0.035)</f>
        <v>13731.198284670663</v>
      </c>
      <c r="D76" s="8">
        <f>B76/4500</f>
        <v>2.9481907213463581</v>
      </c>
      <c r="E76" s="12">
        <f>(C76-B76)/D76</f>
        <v>157.5000000000002</v>
      </c>
      <c r="F76" s="20"/>
      <c r="G76" s="9"/>
      <c r="H76" s="11">
        <f>D76*50/B76</f>
        <v>1.1111111111111112E-2</v>
      </c>
      <c r="I76" s="9">
        <f>B76-(D76*1080)</f>
        <v>10082.812267004545</v>
      </c>
      <c r="J76" s="9"/>
      <c r="K76" s="9"/>
      <c r="L76" s="43"/>
      <c r="M76" s="13"/>
      <c r="N76" s="13"/>
    </row>
    <row r="77" spans="1:14" ht="15.75" thickBot="1">
      <c r="A77" s="46">
        <f>A76+7</f>
        <v>42799</v>
      </c>
      <c r="B77" s="10">
        <f>C76+F76-G76</f>
        <v>13731.198284670663</v>
      </c>
      <c r="C77" s="8">
        <f>B77+(B77*0.035)</f>
        <v>14211.790224634136</v>
      </c>
      <c r="D77" s="8">
        <f>B77/4500</f>
        <v>3.0513773965934807</v>
      </c>
      <c r="E77" s="12">
        <f>(C77-B77)/D77</f>
        <v>157.49999999999997</v>
      </c>
      <c r="F77" s="20"/>
      <c r="G77" s="9"/>
      <c r="H77" s="11">
        <f>D77*50/B77</f>
        <v>1.1111111111111112E-2</v>
      </c>
      <c r="I77" s="9">
        <f>B77-(D77*1080)</f>
        <v>10435.710696349704</v>
      </c>
      <c r="J77" s="9"/>
      <c r="K77" s="9"/>
      <c r="L77" s="43"/>
      <c r="M77" s="13"/>
      <c r="N77" s="13"/>
    </row>
    <row r="78" spans="1:14" ht="15.75" thickBot="1">
      <c r="A78" s="7"/>
      <c r="B78" s="6"/>
      <c r="C78" s="2"/>
      <c r="D78" s="2"/>
      <c r="E78" s="5"/>
      <c r="F78" s="25"/>
      <c r="G78" s="4"/>
      <c r="H78" s="3"/>
      <c r="I78" s="24"/>
      <c r="J78" s="24"/>
      <c r="K78" s="24"/>
      <c r="L78" s="42"/>
    </row>
    <row r="79" spans="1:14">
      <c r="A79" s="46">
        <f>A77+7</f>
        <v>42806</v>
      </c>
      <c r="B79" s="10">
        <f>C77+F77-G77</f>
        <v>14211.790224634136</v>
      </c>
      <c r="C79" s="8">
        <f>B79+(B79*0.035)</f>
        <v>14709.202882496331</v>
      </c>
      <c r="D79" s="8">
        <f>B79/4500</f>
        <v>3.1581756054742525</v>
      </c>
      <c r="E79" s="12">
        <f>(C79-B79)/D79</f>
        <v>157.49999999999991</v>
      </c>
      <c r="F79" s="9"/>
      <c r="G79" s="9"/>
      <c r="H79" s="11">
        <f>D79*50/B79</f>
        <v>1.1111111111111112E-2</v>
      </c>
      <c r="I79" s="9">
        <f>B79-(D79*1080)</f>
        <v>10800.960570721943</v>
      </c>
      <c r="J79" s="20"/>
      <c r="K79" s="20"/>
      <c r="L79" s="43"/>
    </row>
    <row r="80" spans="1:14">
      <c r="A80" s="46">
        <f>A79+7</f>
        <v>42813</v>
      </c>
      <c r="B80" s="10">
        <f>C79+F79-G79</f>
        <v>14709.202882496331</v>
      </c>
      <c r="C80" s="8">
        <f>B80+(B80*0.035)</f>
        <v>15224.024983383702</v>
      </c>
      <c r="D80" s="8">
        <f>B80/4500</f>
        <v>3.2687117516658515</v>
      </c>
      <c r="E80" s="12">
        <f>(C80-B80)/D80</f>
        <v>157.49999999999997</v>
      </c>
      <c r="F80" s="9"/>
      <c r="G80" s="9"/>
      <c r="H80" s="11">
        <f>D80*50/B80</f>
        <v>1.1111111111111112E-2</v>
      </c>
      <c r="I80" s="9">
        <f>B80-(D80*1080)</f>
        <v>11178.994190697211</v>
      </c>
      <c r="J80" s="20"/>
      <c r="K80" s="20"/>
      <c r="L80" s="43"/>
      <c r="M80" s="13"/>
      <c r="N80" s="13"/>
    </row>
    <row r="81" spans="1:14">
      <c r="A81" s="46">
        <f>A80+7</f>
        <v>42820</v>
      </c>
      <c r="B81" s="10">
        <f>C80+F80-G80</f>
        <v>15224.024983383702</v>
      </c>
      <c r="C81" s="8">
        <f>B81+(B81*0.035)</f>
        <v>15756.865857802131</v>
      </c>
      <c r="D81" s="8">
        <f>B81/4500</f>
        <v>3.3831166629741563</v>
      </c>
      <c r="E81" s="12">
        <f>(C81-B81)/D81</f>
        <v>157.4999999999998</v>
      </c>
      <c r="F81" s="20"/>
      <c r="G81" s="9"/>
      <c r="H81" s="11">
        <f>D81*50/B81</f>
        <v>1.1111111111111112E-2</v>
      </c>
      <c r="I81" s="9">
        <f>B81-(D81*1080)</f>
        <v>11570.258987371613</v>
      </c>
      <c r="J81" s="20"/>
      <c r="K81" s="20"/>
      <c r="L81" s="43"/>
      <c r="M81" s="13"/>
      <c r="N81" s="13"/>
    </row>
    <row r="82" spans="1:14" ht="15.75" thickBot="1">
      <c r="A82" s="46">
        <f>A81+7</f>
        <v>42827</v>
      </c>
      <c r="B82" s="10">
        <f>C81+F81-G81</f>
        <v>15756.865857802131</v>
      </c>
      <c r="C82" s="8">
        <f>B82+(B82*0.035)</f>
        <v>16308.356162825206</v>
      </c>
      <c r="D82" s="8">
        <f>B82/4500</f>
        <v>3.5015257461782516</v>
      </c>
      <c r="E82" s="12">
        <f>(C82-B82)/D82</f>
        <v>157.50000000000011</v>
      </c>
      <c r="F82" s="20"/>
      <c r="G82" s="9"/>
      <c r="H82" s="11">
        <f>D82*50/B82</f>
        <v>1.1111111111111112E-2</v>
      </c>
      <c r="I82" s="9">
        <f>B82-(D82*1080)</f>
        <v>11975.21805192962</v>
      </c>
      <c r="J82" s="20"/>
      <c r="K82" s="20"/>
      <c r="L82" s="43"/>
      <c r="M82" s="13"/>
      <c r="N82" s="13"/>
    </row>
    <row r="83" spans="1:14" ht="15.75" thickBot="1">
      <c r="A83" s="7"/>
      <c r="B83" s="6"/>
      <c r="C83" s="2"/>
      <c r="D83" s="2"/>
      <c r="E83" s="5"/>
      <c r="F83" s="25"/>
      <c r="G83" s="4"/>
      <c r="H83" s="3"/>
      <c r="I83" s="25"/>
      <c r="J83" s="25"/>
      <c r="K83" s="25"/>
      <c r="L83" s="42"/>
    </row>
    <row r="84" spans="1:14">
      <c r="A84" s="46">
        <f>A82+7</f>
        <v>42834</v>
      </c>
      <c r="B84" s="10">
        <f>C82+F82-G82</f>
        <v>16308.356162825206</v>
      </c>
      <c r="C84" s="8">
        <f>B84+(B84*0.035)</f>
        <v>16879.14862852409</v>
      </c>
      <c r="D84" s="8">
        <f>B84/4500</f>
        <v>3.6240791472944904</v>
      </c>
      <c r="E84" s="12">
        <f>(C84-B84)/D84</f>
        <v>157.50000000000034</v>
      </c>
      <c r="F84" s="9"/>
      <c r="G84" s="9"/>
      <c r="H84" s="11">
        <f>D84*50/B84</f>
        <v>1.1111111111111112E-2</v>
      </c>
      <c r="I84" s="9">
        <f>B84-(D84*1080)</f>
        <v>12394.350683747158</v>
      </c>
      <c r="J84" s="20"/>
      <c r="K84" s="20"/>
      <c r="L84" s="43"/>
    </row>
    <row r="85" spans="1:14">
      <c r="A85" s="46">
        <f>A84+7</f>
        <v>42841</v>
      </c>
      <c r="B85" s="10">
        <f>C84+F84-G84</f>
        <v>16879.14862852409</v>
      </c>
      <c r="C85" s="8">
        <f>B85+(B85*0.035)</f>
        <v>17469.918830522434</v>
      </c>
      <c r="D85" s="8">
        <f>B85/4500</f>
        <v>3.7509219174497979</v>
      </c>
      <c r="E85" s="12">
        <f>(C85-B85)/D85</f>
        <v>157.50000000000034</v>
      </c>
      <c r="F85" s="9"/>
      <c r="G85" s="9"/>
      <c r="H85" s="11">
        <f>D85*50/B85</f>
        <v>1.1111111111111112E-2</v>
      </c>
      <c r="I85" s="9">
        <f>B85-(D85*1080)</f>
        <v>12828.152957678309</v>
      </c>
      <c r="J85" s="20"/>
      <c r="K85" s="20"/>
      <c r="L85" s="43"/>
      <c r="M85" s="13"/>
      <c r="N85" s="13"/>
    </row>
    <row r="86" spans="1:14">
      <c r="A86" s="46">
        <f>A85+7</f>
        <v>42848</v>
      </c>
      <c r="B86" s="10">
        <f>C85+F85-G85</f>
        <v>17469.918830522434</v>
      </c>
      <c r="C86" s="8">
        <f>B86+(B86*0.035)</f>
        <v>18081.365989590719</v>
      </c>
      <c r="D86" s="8">
        <f>B86/4500</f>
        <v>3.8822041845605408</v>
      </c>
      <c r="E86" s="12">
        <f>(C86-B86)/D86</f>
        <v>157.49999999999974</v>
      </c>
      <c r="F86" s="20"/>
      <c r="G86" s="9"/>
      <c r="H86" s="11">
        <f>D86*50/B86</f>
        <v>1.111111111111111E-2</v>
      </c>
      <c r="I86" s="9">
        <f>B86-(D86*1080)</f>
        <v>13277.13831119705</v>
      </c>
      <c r="J86" s="20"/>
      <c r="K86" s="20"/>
      <c r="L86" s="43"/>
      <c r="M86" s="13"/>
      <c r="N86" s="13"/>
    </row>
    <row r="87" spans="1:14" ht="15.75" thickBot="1">
      <c r="A87" s="46">
        <f>A86+7</f>
        <v>42855</v>
      </c>
      <c r="B87" s="10">
        <f>C86+F86-G86</f>
        <v>18081.365989590719</v>
      </c>
      <c r="C87" s="8">
        <f>B87+(B87*0.035)</f>
        <v>18714.213799226392</v>
      </c>
      <c r="D87" s="8">
        <f>B87/4500</f>
        <v>4.0180813310201593</v>
      </c>
      <c r="E87" s="12">
        <f>(C87-B87)/D87</f>
        <v>157.49999999999972</v>
      </c>
      <c r="F87" s="20"/>
      <c r="G87" s="9"/>
      <c r="H87" s="11">
        <f>D87*50/B87</f>
        <v>1.111111111111111E-2</v>
      </c>
      <c r="I87" s="9">
        <f>B87-(D87*1080)</f>
        <v>13741.838152088945</v>
      </c>
      <c r="J87" s="20"/>
      <c r="K87" s="20"/>
      <c r="L87" s="43"/>
      <c r="M87" s="13"/>
      <c r="N87" s="13"/>
    </row>
    <row r="88" spans="1:14" ht="15.75" thickBot="1">
      <c r="A88" s="7"/>
      <c r="B88" s="6"/>
      <c r="C88" s="2"/>
      <c r="D88" s="2"/>
      <c r="E88" s="5"/>
      <c r="F88" s="25"/>
      <c r="G88" s="4"/>
      <c r="H88" s="3"/>
      <c r="I88" s="25"/>
      <c r="J88" s="25"/>
      <c r="K88" s="25"/>
      <c r="L88" s="42"/>
    </row>
    <row r="89" spans="1:14">
      <c r="A89" s="46">
        <f>A87+7</f>
        <v>42862</v>
      </c>
      <c r="B89" s="10">
        <f>C87+F87-G87</f>
        <v>18714.213799226392</v>
      </c>
      <c r="C89" s="8">
        <f>B89+(B89*0.035)</f>
        <v>19369.211282199318</v>
      </c>
      <c r="D89" s="8">
        <f>B89/4500</f>
        <v>4.1587141776058649</v>
      </c>
      <c r="E89" s="12">
        <f>(C89-B89)/D89</f>
        <v>157.5000000000004</v>
      </c>
      <c r="F89" s="9"/>
      <c r="G89" s="9"/>
      <c r="H89" s="11">
        <f>D89*50/B89</f>
        <v>1.1111111111111112E-2</v>
      </c>
      <c r="I89" s="9">
        <f>B89-(D89*1080)</f>
        <v>14222.802487412058</v>
      </c>
      <c r="J89" s="20"/>
      <c r="K89" s="20"/>
      <c r="L89" s="43"/>
    </row>
    <row r="90" spans="1:14">
      <c r="A90" s="46">
        <f>A89+7</f>
        <v>42869</v>
      </c>
      <c r="B90" s="10">
        <f>C89+F89-G89</f>
        <v>19369.211282199318</v>
      </c>
      <c r="C90" s="8">
        <f>B90+(B90*0.035)</f>
        <v>20047.133677076294</v>
      </c>
      <c r="D90" s="8">
        <f>B90/4500</f>
        <v>4.3042691738220702</v>
      </c>
      <c r="E90" s="12">
        <f>(C90-B90)/D90</f>
        <v>157.49999999999997</v>
      </c>
      <c r="F90" s="9"/>
      <c r="G90" s="9"/>
      <c r="H90" s="11">
        <f>D90*50/B90</f>
        <v>1.111111111111111E-2</v>
      </c>
      <c r="I90" s="9">
        <f>B90-(D90*1080)</f>
        <v>14720.600574471482</v>
      </c>
      <c r="J90" s="20"/>
      <c r="K90" s="20"/>
      <c r="L90" s="43"/>
      <c r="M90" s="13"/>
      <c r="N90" s="13"/>
    </row>
    <row r="91" spans="1:14">
      <c r="A91" s="46">
        <f>A90+7</f>
        <v>42876</v>
      </c>
      <c r="B91" s="10">
        <f>C90+F90-G90</f>
        <v>20047.133677076294</v>
      </c>
      <c r="C91" s="8">
        <f>B91+(B91*0.035)</f>
        <v>20748.783355773965</v>
      </c>
      <c r="D91" s="8">
        <f>B91/4500</f>
        <v>4.454918594905843</v>
      </c>
      <c r="E91" s="12">
        <f>(C91-B91)/D91</f>
        <v>157.50000000000023</v>
      </c>
      <c r="F91" s="20"/>
      <c r="G91" s="9"/>
      <c r="H91" s="11">
        <f>D91*50/B91</f>
        <v>1.1111111111111112E-2</v>
      </c>
      <c r="I91" s="9">
        <f>B91-(D91*1080)</f>
        <v>15235.821594577983</v>
      </c>
      <c r="J91" s="20"/>
      <c r="K91" s="20"/>
      <c r="L91" s="43"/>
      <c r="M91" s="13"/>
      <c r="N91" s="13"/>
    </row>
    <row r="92" spans="1:14" ht="15.75" thickBot="1">
      <c r="A92" s="46">
        <f>A91+7</f>
        <v>42883</v>
      </c>
      <c r="B92" s="10">
        <f>C91+F91-G91</f>
        <v>20748.783355773965</v>
      </c>
      <c r="C92" s="8">
        <f>B92+(B92*0.035)</f>
        <v>21474.990773226054</v>
      </c>
      <c r="D92" s="8">
        <f>B92/4500</f>
        <v>4.6108407457275478</v>
      </c>
      <c r="E92" s="12">
        <f>(C92-B92)/D92</f>
        <v>157.50000000000014</v>
      </c>
      <c r="F92" s="20"/>
      <c r="G92" s="9"/>
      <c r="H92" s="11">
        <f>D92*50/B92</f>
        <v>1.1111111111111112E-2</v>
      </c>
      <c r="I92" s="9">
        <f>B92-(D92*1080)</f>
        <v>15769.075350388213</v>
      </c>
      <c r="J92" s="20"/>
      <c r="K92" s="20"/>
      <c r="L92" s="43"/>
      <c r="M92" s="13"/>
      <c r="N92" s="13"/>
    </row>
    <row r="93" spans="1:14" ht="15.75" thickBot="1">
      <c r="A93" s="7"/>
      <c r="B93" s="6"/>
      <c r="C93" s="2"/>
      <c r="D93" s="2"/>
      <c r="E93" s="5"/>
      <c r="F93" s="25"/>
      <c r="G93" s="4"/>
      <c r="H93" s="3"/>
      <c r="I93" s="25"/>
      <c r="J93" s="25"/>
      <c r="K93" s="25"/>
      <c r="L93" s="42"/>
    </row>
    <row r="94" spans="1:14">
      <c r="A94" s="46">
        <f>A92+7</f>
        <v>42890</v>
      </c>
      <c r="B94" s="10">
        <f>C92+F92-G92</f>
        <v>21474.990773226054</v>
      </c>
      <c r="C94" s="8">
        <f>B94+(B94*0.035)</f>
        <v>22226.615450288966</v>
      </c>
      <c r="D94" s="8">
        <f>B94/4500</f>
        <v>4.7722201718280122</v>
      </c>
      <c r="E94" s="12">
        <f>(C94-B94)/D94</f>
        <v>157.49999999999989</v>
      </c>
      <c r="F94" s="9"/>
      <c r="G94" s="9"/>
      <c r="H94" s="11">
        <f>D94*50/B94</f>
        <v>1.1111111111111112E-2</v>
      </c>
      <c r="I94" s="9">
        <f>B94-(D94*1080)</f>
        <v>16320.992987651802</v>
      </c>
      <c r="J94" s="20"/>
      <c r="K94" s="20"/>
      <c r="L94" s="43"/>
    </row>
    <row r="95" spans="1:14">
      <c r="A95" s="46">
        <f>A94+7</f>
        <v>42897</v>
      </c>
      <c r="B95" s="10">
        <f>C94+F94-G94</f>
        <v>22226.615450288966</v>
      </c>
      <c r="C95" s="8">
        <f>B95+(B95*0.035)</f>
        <v>23004.546991049079</v>
      </c>
      <c r="D95" s="8">
        <f>B95/4500</f>
        <v>4.9392478778419928</v>
      </c>
      <c r="E95" s="12">
        <f>(C95-B95)/D95</f>
        <v>157.49999999999991</v>
      </c>
      <c r="F95" s="9"/>
      <c r="G95" s="9"/>
      <c r="H95" s="11">
        <f>D95*50/B95</f>
        <v>1.1111111111111112E-2</v>
      </c>
      <c r="I95" s="9">
        <f>B95-(D95*1080)</f>
        <v>16892.227742219613</v>
      </c>
      <c r="J95" s="20"/>
      <c r="K95" s="20"/>
      <c r="L95" s="43"/>
      <c r="M95" s="13"/>
      <c r="N95" s="13"/>
    </row>
    <row r="96" spans="1:14">
      <c r="A96" s="46">
        <f>A95+7</f>
        <v>42904</v>
      </c>
      <c r="B96" s="10">
        <f>C95+F95-G95</f>
        <v>23004.546991049079</v>
      </c>
      <c r="C96" s="8">
        <f>B96+(B96*0.035)</f>
        <v>23809.706135735796</v>
      </c>
      <c r="D96" s="8">
        <f>B96/4500</f>
        <v>5.1121215535664621</v>
      </c>
      <c r="E96" s="12">
        <f>(C96-B96)/D96</f>
        <v>157.49999999999983</v>
      </c>
      <c r="F96" s="20"/>
      <c r="G96" s="9"/>
      <c r="H96" s="11">
        <f>D96*50/B96</f>
        <v>1.1111111111111112E-2</v>
      </c>
      <c r="I96" s="9">
        <f>B96-(D96*1080)</f>
        <v>17483.455713197298</v>
      </c>
      <c r="J96" s="20"/>
      <c r="K96" s="20"/>
      <c r="L96" s="43"/>
      <c r="M96" s="13"/>
      <c r="N96" s="13"/>
    </row>
    <row r="97" spans="1:14" ht="15.75" thickBot="1">
      <c r="A97" s="46">
        <f>A96+7</f>
        <v>42911</v>
      </c>
      <c r="B97" s="10">
        <f>C96+F96-G96</f>
        <v>23809.706135735796</v>
      </c>
      <c r="C97" s="8">
        <f>B97+(B97*0.035)</f>
        <v>24643.045850486549</v>
      </c>
      <c r="D97" s="8">
        <f>B97/4500</f>
        <v>5.2910458079412876</v>
      </c>
      <c r="E97" s="12">
        <f>(C97-B97)/D97</f>
        <v>157.50000000000006</v>
      </c>
      <c r="F97" s="20"/>
      <c r="G97" s="9"/>
      <c r="H97" s="11">
        <f>D97*50/B97</f>
        <v>1.111111111111111E-2</v>
      </c>
      <c r="I97" s="9">
        <f>B97-(D97*1080)</f>
        <v>18095.376663159204</v>
      </c>
      <c r="J97" s="20"/>
      <c r="K97" s="20"/>
      <c r="L97" s="43"/>
      <c r="M97" s="13"/>
      <c r="N97" s="13"/>
    </row>
    <row r="98" spans="1:14" ht="15.75" thickBot="1">
      <c r="A98" s="7"/>
      <c r="B98" s="6"/>
      <c r="C98" s="2"/>
      <c r="D98" s="2"/>
      <c r="E98" s="5"/>
      <c r="F98" s="25"/>
      <c r="G98" s="4"/>
      <c r="H98" s="3"/>
      <c r="I98" s="25"/>
      <c r="J98" s="25"/>
      <c r="K98" s="25"/>
      <c r="L98" s="42"/>
    </row>
    <row r="99" spans="1:14" s="22" customFormat="1">
      <c r="A99" s="46">
        <f>A97+7</f>
        <v>42918</v>
      </c>
      <c r="B99" s="10">
        <f>C97+F97-G97</f>
        <v>24643.045850486549</v>
      </c>
      <c r="C99" s="8">
        <f>B99+(B99*0.035)</f>
        <v>25505.552455253579</v>
      </c>
      <c r="D99" s="8">
        <f>B99/4500</f>
        <v>5.4762324112192333</v>
      </c>
      <c r="E99" s="12">
        <f>(C99-B99)/D99</f>
        <v>157.50000000000009</v>
      </c>
      <c r="F99" s="9"/>
      <c r="G99" s="9"/>
      <c r="H99" s="11">
        <f>D99*50/B99</f>
        <v>1.1111111111111112E-2</v>
      </c>
      <c r="I99" s="9">
        <f>B99-(D99*1080)</f>
        <v>18728.714846369778</v>
      </c>
      <c r="J99" s="20"/>
      <c r="K99" s="20"/>
      <c r="L99" s="43"/>
    </row>
    <row r="100" spans="1:14" s="22" customFormat="1">
      <c r="A100" s="46">
        <f>A99+7</f>
        <v>42925</v>
      </c>
      <c r="B100" s="10">
        <f>C99+F99-G99</f>
        <v>25505.552455253579</v>
      </c>
      <c r="C100" s="8">
        <f>B100+(B100*0.035)</f>
        <v>26398.246791187456</v>
      </c>
      <c r="D100" s="8">
        <f>B100/4500</f>
        <v>5.6679005456119063</v>
      </c>
      <c r="E100" s="12">
        <f>(C100-B100)/D100</f>
        <v>157.50000000000023</v>
      </c>
      <c r="F100" s="9"/>
      <c r="G100" s="9"/>
      <c r="H100" s="11">
        <f>D100*50/B100</f>
        <v>1.111111111111111E-2</v>
      </c>
      <c r="I100" s="9">
        <f>B100-(D100*1080)</f>
        <v>19384.21986599272</v>
      </c>
      <c r="J100" s="20"/>
      <c r="K100" s="20"/>
      <c r="L100" s="43"/>
      <c r="M100" s="13"/>
      <c r="N100" s="13"/>
    </row>
    <row r="101" spans="1:14" s="22" customFormat="1">
      <c r="A101" s="46">
        <f>A100+7</f>
        <v>42932</v>
      </c>
      <c r="B101" s="10">
        <f>C100+F100-G100</f>
        <v>26398.246791187456</v>
      </c>
      <c r="C101" s="8">
        <f>B101+(B101*0.035)</f>
        <v>27322.185428879016</v>
      </c>
      <c r="D101" s="8">
        <f>B101/4500</f>
        <v>5.8662770647083233</v>
      </c>
      <c r="E101" s="12">
        <f>(C101-B101)/D101</f>
        <v>157.5</v>
      </c>
      <c r="F101" s="20"/>
      <c r="G101" s="9"/>
      <c r="H101" s="11">
        <f>D101*50/B101</f>
        <v>1.1111111111111112E-2</v>
      </c>
      <c r="I101" s="9">
        <f>B101-(D101*1080)</f>
        <v>20062.667561302467</v>
      </c>
      <c r="J101" s="9"/>
      <c r="K101" s="9"/>
      <c r="L101" s="43"/>
      <c r="M101" s="13"/>
      <c r="N101" s="13"/>
    </row>
    <row r="102" spans="1:14" s="22" customFormat="1" ht="15.75" thickBot="1">
      <c r="A102" s="46">
        <f>A101+7</f>
        <v>42939</v>
      </c>
      <c r="B102" s="10">
        <f>C101+F101-G101</f>
        <v>27322.185428879016</v>
      </c>
      <c r="C102" s="8">
        <f>B102+(B102*0.035)</f>
        <v>28278.461918889781</v>
      </c>
      <c r="D102" s="8">
        <f>B102/4500</f>
        <v>6.0715967619731144</v>
      </c>
      <c r="E102" s="12">
        <f>(C102-B102)/D102</f>
        <v>157.49999999999991</v>
      </c>
      <c r="F102" s="20"/>
      <c r="G102" s="9"/>
      <c r="H102" s="11">
        <f>D102*50/B102</f>
        <v>1.1111111111111112E-2</v>
      </c>
      <c r="I102" s="9">
        <f>B102-(D102*1080)</f>
        <v>20764.860925948051</v>
      </c>
      <c r="J102" s="9"/>
      <c r="K102" s="9"/>
      <c r="L102" s="43"/>
      <c r="M102" s="13"/>
      <c r="N102" s="13"/>
    </row>
    <row r="103" spans="1:14" s="22" customFormat="1" ht="15.75" thickBot="1">
      <c r="A103" s="7"/>
      <c r="B103" s="6"/>
      <c r="C103" s="2"/>
      <c r="D103" s="2"/>
      <c r="E103" s="5"/>
      <c r="F103" s="25"/>
      <c r="G103" s="4"/>
      <c r="H103" s="3"/>
      <c r="I103" s="24"/>
      <c r="J103" s="24"/>
      <c r="K103" s="24"/>
      <c r="L103" s="42"/>
    </row>
    <row r="104" spans="1:14" s="22" customFormat="1">
      <c r="A104" s="46">
        <f>A102+7</f>
        <v>42946</v>
      </c>
      <c r="B104" s="10">
        <f>C102+F102-G102</f>
        <v>28278.461918889781</v>
      </c>
      <c r="C104" s="8">
        <f>B104+(B104*0.035)</f>
        <v>29268.208086050923</v>
      </c>
      <c r="D104" s="8">
        <f>B104/4500</f>
        <v>6.2841026486421736</v>
      </c>
      <c r="E104" s="12">
        <f>(C104-B104)/D104</f>
        <v>157.49999999999991</v>
      </c>
      <c r="F104" s="9"/>
      <c r="G104" s="9"/>
      <c r="H104" s="11">
        <f>D104*50/B104</f>
        <v>1.111111111111111E-2</v>
      </c>
      <c r="I104" s="9">
        <f>B104-(D104*1080)</f>
        <v>21491.631058356234</v>
      </c>
      <c r="J104" s="9"/>
      <c r="K104" s="9"/>
      <c r="L104" s="43"/>
    </row>
    <row r="105" spans="1:14" s="22" customFormat="1">
      <c r="A105" s="46">
        <f>A104+7</f>
        <v>42953</v>
      </c>
      <c r="B105" s="10">
        <f>C104+F104-G104</f>
        <v>29268.208086050923</v>
      </c>
      <c r="C105" s="8">
        <f>B105+(B105*0.035)</f>
        <v>30292.595369062707</v>
      </c>
      <c r="D105" s="8">
        <f>B105/4500</f>
        <v>6.5040462413446498</v>
      </c>
      <c r="E105" s="12">
        <f>(C105-B105)/D105</f>
        <v>157.50000000000017</v>
      </c>
      <c r="F105" s="9"/>
      <c r="G105" s="9"/>
      <c r="H105" s="11">
        <f>D105*50/B105</f>
        <v>1.1111111111111112E-2</v>
      </c>
      <c r="I105" s="9">
        <f>B105-(D105*1080)</f>
        <v>22243.838145398702</v>
      </c>
      <c r="J105" s="9"/>
      <c r="K105" s="9"/>
      <c r="L105" s="43"/>
    </row>
    <row r="106" spans="1:14" s="22" customFormat="1">
      <c r="A106" s="46">
        <f>A105+7</f>
        <v>42960</v>
      </c>
      <c r="B106" s="10">
        <f>C105+F105-G105</f>
        <v>30292.595369062707</v>
      </c>
      <c r="C106" s="8">
        <f>B106+(B106*0.035)</f>
        <v>31352.8362069799</v>
      </c>
      <c r="D106" s="8">
        <f>B106/4500</f>
        <v>6.7316878597917125</v>
      </c>
      <c r="E106" s="12">
        <f>(C106-B106)/D106</f>
        <v>157.49999999999989</v>
      </c>
      <c r="F106" s="20"/>
      <c r="G106" s="9"/>
      <c r="H106" s="11">
        <f>D106*50/B106</f>
        <v>1.1111111111111112E-2</v>
      </c>
      <c r="I106" s="9">
        <f>B106-(D106*1080)</f>
        <v>23022.372480487658</v>
      </c>
      <c r="J106" s="9"/>
      <c r="K106" s="9"/>
      <c r="L106" s="43"/>
    </row>
    <row r="107" spans="1:14" s="22" customFormat="1" ht="15.75" thickBot="1">
      <c r="A107" s="46">
        <f>A106+7</f>
        <v>42967</v>
      </c>
      <c r="B107" s="10">
        <f>C106+F106-G106</f>
        <v>31352.8362069799</v>
      </c>
      <c r="C107" s="8">
        <f>B107+(B107*0.035)</f>
        <v>32450.185474224196</v>
      </c>
      <c r="D107" s="8">
        <f>B107/4500</f>
        <v>6.9672969348844225</v>
      </c>
      <c r="E107" s="12">
        <f>(C107-B107)/D107</f>
        <v>157.49999999999983</v>
      </c>
      <c r="F107" s="20"/>
      <c r="G107" s="9"/>
      <c r="H107" s="11">
        <f>D107*50/B107</f>
        <v>1.111111111111111E-2</v>
      </c>
      <c r="I107" s="9">
        <f>B107-(D107*1080)</f>
        <v>23828.155517304724</v>
      </c>
      <c r="J107" s="9"/>
      <c r="K107" s="9"/>
      <c r="L107" s="43"/>
    </row>
    <row r="108" spans="1:14" s="22" customFormat="1" ht="15.75" thickBot="1">
      <c r="A108" s="7"/>
      <c r="B108" s="6"/>
      <c r="C108" s="2"/>
      <c r="D108" s="2"/>
      <c r="E108" s="5"/>
      <c r="F108" s="25"/>
      <c r="G108" s="4"/>
      <c r="H108" s="3"/>
      <c r="I108" s="24"/>
      <c r="J108" s="24"/>
      <c r="K108" s="24"/>
      <c r="L108" s="42"/>
    </row>
    <row r="109" spans="1:14" s="22" customFormat="1">
      <c r="A109" s="46">
        <f>A107+7</f>
        <v>42974</v>
      </c>
      <c r="B109" s="10">
        <f>C107+F107-G107</f>
        <v>32450.185474224196</v>
      </c>
      <c r="C109" s="8">
        <f>B109+(B109*0.035)</f>
        <v>33585.941965822043</v>
      </c>
      <c r="D109" s="8">
        <f>B109/4500</f>
        <v>7.2111523276053768</v>
      </c>
      <c r="E109" s="12">
        <f>(C109-B109)/D109</f>
        <v>157.50000000000006</v>
      </c>
      <c r="F109" s="9"/>
      <c r="G109" s="9"/>
      <c r="H109" s="11">
        <f>D109*50/B109</f>
        <v>1.111111111111111E-2</v>
      </c>
      <c r="I109" s="9">
        <f>B109-(D109*1080)</f>
        <v>24662.14096041039</v>
      </c>
      <c r="J109" s="9"/>
      <c r="K109" s="9"/>
      <c r="L109" s="43"/>
    </row>
    <row r="110" spans="1:14" s="22" customFormat="1">
      <c r="A110" s="46">
        <f>A109+7</f>
        <v>42981</v>
      </c>
      <c r="B110" s="10">
        <f>C109+F109-G109</f>
        <v>33585.941965822043</v>
      </c>
      <c r="C110" s="8">
        <f>B110+(B110*0.035)</f>
        <v>34761.449934625816</v>
      </c>
      <c r="D110" s="8">
        <f>B110/4500</f>
        <v>7.4635426590715648</v>
      </c>
      <c r="E110" s="12">
        <f>(C110-B110)/D110</f>
        <v>157.50000000000023</v>
      </c>
      <c r="F110" s="9"/>
      <c r="G110" s="9"/>
      <c r="H110" s="11">
        <f>D110*50/B110</f>
        <v>1.111111111111111E-2</v>
      </c>
      <c r="I110" s="9">
        <f>B110-(D110*1080)</f>
        <v>25525.315894024752</v>
      </c>
      <c r="J110" s="9"/>
      <c r="K110" s="9"/>
      <c r="L110" s="43"/>
      <c r="M110" s="13"/>
      <c r="N110" s="13"/>
    </row>
    <row r="111" spans="1:14" s="22" customFormat="1">
      <c r="A111" s="46">
        <f>A110+7</f>
        <v>42988</v>
      </c>
      <c r="B111" s="10">
        <f>C110+F110-G110</f>
        <v>34761.449934625816</v>
      </c>
      <c r="C111" s="8">
        <f>B111+(B111*0.035)</f>
        <v>35978.100682337717</v>
      </c>
      <c r="D111" s="8">
        <f>B111/4500</f>
        <v>7.7247666521390705</v>
      </c>
      <c r="E111" s="12">
        <f>(C111-B111)/D111</f>
        <v>157.49999999999969</v>
      </c>
      <c r="F111" s="20"/>
      <c r="G111" s="9"/>
      <c r="H111" s="11">
        <f>D111*50/B111</f>
        <v>1.1111111111111112E-2</v>
      </c>
      <c r="I111" s="9">
        <f>B111-(D111*1080)</f>
        <v>26418.701950315619</v>
      </c>
      <c r="J111" s="9"/>
      <c r="K111" s="9"/>
      <c r="L111" s="43"/>
      <c r="M111" s="13"/>
      <c r="N111" s="13"/>
    </row>
    <row r="112" spans="1:14" s="22" customFormat="1" ht="15.75" thickBot="1">
      <c r="A112" s="46">
        <f>A111+7</f>
        <v>42995</v>
      </c>
      <c r="B112" s="10">
        <f>C111+F111-G111</f>
        <v>35978.100682337717</v>
      </c>
      <c r="C112" s="8">
        <f>B112+(B112*0.035)</f>
        <v>37237.334206219537</v>
      </c>
      <c r="D112" s="8">
        <f>B112/4500</f>
        <v>7.9951334849639375</v>
      </c>
      <c r="E112" s="12">
        <f>(C112-B112)/D112</f>
        <v>157.49999999999991</v>
      </c>
      <c r="F112" s="20"/>
      <c r="G112" s="9"/>
      <c r="H112" s="11">
        <f>D112*50/B112</f>
        <v>1.1111111111111112E-2</v>
      </c>
      <c r="I112" s="9">
        <f>B112-(D112*1080)</f>
        <v>27343.356518576664</v>
      </c>
      <c r="J112" s="9"/>
      <c r="K112" s="9"/>
      <c r="L112" s="43"/>
      <c r="M112" s="13"/>
      <c r="N112" s="13"/>
    </row>
    <row r="113" spans="1:14" s="22" customFormat="1" ht="15.75" thickBot="1">
      <c r="A113" s="7"/>
      <c r="B113" s="6"/>
      <c r="C113" s="2"/>
      <c r="D113" s="2"/>
      <c r="E113" s="5"/>
      <c r="F113" s="25"/>
      <c r="G113" s="4"/>
      <c r="H113" s="3"/>
      <c r="I113" s="24"/>
      <c r="J113" s="24"/>
      <c r="K113" s="24"/>
      <c r="L113" s="42"/>
    </row>
    <row r="114" spans="1:14" s="22" customFormat="1">
      <c r="A114" s="46">
        <f>A112+7</f>
        <v>43002</v>
      </c>
      <c r="B114" s="10">
        <f>C112+F112-G112</f>
        <v>37237.334206219537</v>
      </c>
      <c r="C114" s="8">
        <f>B114+(B114*0.035)</f>
        <v>38540.640903437219</v>
      </c>
      <c r="D114" s="8">
        <f>B114/4500</f>
        <v>8.2749631569376749</v>
      </c>
      <c r="E114" s="12">
        <f>(C114-B114)/D114</f>
        <v>157.4999999999998</v>
      </c>
      <c r="F114" s="9"/>
      <c r="G114" s="9"/>
      <c r="H114" s="11">
        <f>D114*50/B114</f>
        <v>1.1111111111111112E-2</v>
      </c>
      <c r="I114" s="9">
        <f>B114-(D114*1080)</f>
        <v>28300.373996726848</v>
      </c>
      <c r="J114" s="9"/>
      <c r="K114" s="9"/>
      <c r="L114" s="43"/>
    </row>
    <row r="115" spans="1:14" s="22" customFormat="1">
      <c r="A115" s="46">
        <f>A114+7</f>
        <v>43009</v>
      </c>
      <c r="B115" s="10">
        <f>C114+F114-G114</f>
        <v>38540.640903437219</v>
      </c>
      <c r="C115" s="8">
        <f>B115+(B115*0.035)</f>
        <v>39889.563335057523</v>
      </c>
      <c r="D115" s="8">
        <f>B115/4500</f>
        <v>8.5645868674304939</v>
      </c>
      <c r="E115" s="12">
        <f>(C115-B115)/D115</f>
        <v>157.50000000000009</v>
      </c>
      <c r="F115" s="9"/>
      <c r="G115" s="9"/>
      <c r="H115" s="11">
        <f>D115*50/B115</f>
        <v>1.1111111111111112E-2</v>
      </c>
      <c r="I115" s="9">
        <f>B115-(D115*1080)</f>
        <v>29290.887086612285</v>
      </c>
      <c r="J115" s="9"/>
      <c r="K115" s="9"/>
      <c r="L115" s="43"/>
      <c r="M115" s="13"/>
      <c r="N115" s="13"/>
    </row>
    <row r="116" spans="1:14" s="22" customFormat="1">
      <c r="A116" s="46">
        <f>A115+7</f>
        <v>43016</v>
      </c>
      <c r="B116" s="10">
        <f>C115+F115-G115</f>
        <v>39889.563335057523</v>
      </c>
      <c r="C116" s="8">
        <f>B116+(B116*0.035)</f>
        <v>41285.698051784537</v>
      </c>
      <c r="D116" s="8">
        <f>B116/4500</f>
        <v>8.8643474077905609</v>
      </c>
      <c r="E116" s="12">
        <f>(C116-B116)/D116</f>
        <v>157.50000000000009</v>
      </c>
      <c r="F116" s="20"/>
      <c r="G116" s="9"/>
      <c r="H116" s="11">
        <f>D116*50/B116</f>
        <v>1.1111111111111112E-2</v>
      </c>
      <c r="I116" s="9">
        <f>B116-(D116*1080)</f>
        <v>30316.06813464372</v>
      </c>
      <c r="J116" s="9"/>
      <c r="K116" s="9"/>
      <c r="L116" s="43"/>
      <c r="M116" s="13"/>
      <c r="N116" s="13"/>
    </row>
    <row r="117" spans="1:14" s="22" customFormat="1" ht="15.75" thickBot="1">
      <c r="A117" s="46">
        <f>A116+7</f>
        <v>43023</v>
      </c>
      <c r="B117" s="10">
        <f>C116+F116-G116</f>
        <v>41285.698051784537</v>
      </c>
      <c r="C117" s="8">
        <f>B117+(B117*0.035)</f>
        <v>42730.697483596996</v>
      </c>
      <c r="D117" s="8">
        <f>B117/4500</f>
        <v>9.1745995670632308</v>
      </c>
      <c r="E117" s="12">
        <f>(C117-B117)/D117</f>
        <v>157.50000000000003</v>
      </c>
      <c r="F117" s="20"/>
      <c r="G117" s="9"/>
      <c r="H117" s="11">
        <f>D117*50/B117</f>
        <v>1.1111111111111112E-2</v>
      </c>
      <c r="I117" s="9">
        <f>B117-(D117*1080)</f>
        <v>31377.130519356248</v>
      </c>
      <c r="J117" s="9"/>
      <c r="K117" s="9"/>
      <c r="L117" s="43"/>
      <c r="M117" s="13"/>
      <c r="N117" s="13"/>
    </row>
    <row r="118" spans="1:14" s="22" customFormat="1" ht="15.75" thickBot="1">
      <c r="A118" s="7"/>
      <c r="B118" s="6"/>
      <c r="C118" s="2"/>
      <c r="D118" s="2"/>
      <c r="E118" s="5"/>
      <c r="F118" s="25"/>
      <c r="G118" s="4"/>
      <c r="H118" s="3"/>
      <c r="I118" s="24"/>
      <c r="J118" s="24"/>
      <c r="K118" s="24"/>
      <c r="L118" s="42"/>
    </row>
    <row r="119" spans="1:14" s="22" customFormat="1">
      <c r="A119" s="46">
        <f>A117+7</f>
        <v>43030</v>
      </c>
      <c r="B119" s="10">
        <f>C117+F117-G117</f>
        <v>42730.697483596996</v>
      </c>
      <c r="C119" s="8">
        <f>B119+(B119*0.035)</f>
        <v>44226.271895522892</v>
      </c>
      <c r="D119" s="8">
        <f>B119/4500</f>
        <v>9.4957105519104434</v>
      </c>
      <c r="E119" s="12">
        <f>(C119-B119)/D119</f>
        <v>157.50000000000014</v>
      </c>
      <c r="F119" s="9"/>
      <c r="G119" s="9"/>
      <c r="H119" s="11">
        <f>D119*50/B119</f>
        <v>1.1111111111111112E-2</v>
      </c>
      <c r="I119" s="9">
        <f>B119-(D119*1080)</f>
        <v>32475.330087533715</v>
      </c>
      <c r="J119" s="9"/>
      <c r="K119" s="9"/>
      <c r="L119" s="43"/>
    </row>
    <row r="120" spans="1:14" s="22" customFormat="1">
      <c r="A120" s="46">
        <f>A119+7</f>
        <v>43037</v>
      </c>
      <c r="B120" s="10">
        <f>C119+F119-G119</f>
        <v>44226.271895522892</v>
      </c>
      <c r="C120" s="8">
        <f>B120+(B120*0.035)</f>
        <v>45774.191411866195</v>
      </c>
      <c r="D120" s="8">
        <f>B120/4500</f>
        <v>9.8280604212273097</v>
      </c>
      <c r="E120" s="12">
        <f>(C120-B120)/D120</f>
        <v>157.5000000000002</v>
      </c>
      <c r="F120" s="9"/>
      <c r="G120" s="9"/>
      <c r="H120" s="11">
        <f>D120*50/B120</f>
        <v>1.1111111111111112E-2</v>
      </c>
      <c r="I120" s="9">
        <f>B120-(D120*1080)</f>
        <v>33611.966640597399</v>
      </c>
      <c r="J120" s="9"/>
      <c r="K120" s="9"/>
      <c r="L120" s="43"/>
      <c r="M120" s="13"/>
      <c r="N120" s="13"/>
    </row>
    <row r="121" spans="1:14" s="22" customFormat="1">
      <c r="A121" s="46">
        <f>A120+7</f>
        <v>43044</v>
      </c>
      <c r="B121" s="10">
        <f>C120+F120-G120</f>
        <v>45774.191411866195</v>
      </c>
      <c r="C121" s="8">
        <f>B121+(B121*0.035)</f>
        <v>47376.288111281516</v>
      </c>
      <c r="D121" s="8">
        <f>B121/4500</f>
        <v>10.172042535970265</v>
      </c>
      <c r="E121" s="12">
        <f>(C121-B121)/D121</f>
        <v>157.50000000000037</v>
      </c>
      <c r="F121" s="20"/>
      <c r="G121" s="9"/>
      <c r="H121" s="11">
        <f>D121*50/B121</f>
        <v>1.1111111111111112E-2</v>
      </c>
      <c r="I121" s="9">
        <f>B121-(D121*1080)</f>
        <v>34788.385473018308</v>
      </c>
      <c r="J121" s="9"/>
      <c r="K121" s="9"/>
      <c r="L121" s="43"/>
      <c r="M121" s="13"/>
      <c r="N121" s="13"/>
    </row>
    <row r="122" spans="1:14" s="22" customFormat="1" ht="15.75" thickBot="1">
      <c r="A122" s="46">
        <f>A121+7</f>
        <v>43051</v>
      </c>
      <c r="B122" s="10">
        <f>C121+F121-G121</f>
        <v>47376.288111281516</v>
      </c>
      <c r="C122" s="8">
        <f>B122+(B122*0.035)</f>
        <v>49034.458195176368</v>
      </c>
      <c r="D122" s="8">
        <f>B122/4500</f>
        <v>10.528064024729225</v>
      </c>
      <c r="E122" s="12">
        <f>(C122-B122)/D122</f>
        <v>157.49999999999997</v>
      </c>
      <c r="F122" s="20"/>
      <c r="G122" s="9"/>
      <c r="H122" s="11">
        <f>D122*50/B122</f>
        <v>1.1111111111111112E-2</v>
      </c>
      <c r="I122" s="9">
        <f>B122-(D122*1080)</f>
        <v>36005.978964573951</v>
      </c>
      <c r="J122" s="9"/>
      <c r="K122" s="9"/>
      <c r="L122" s="43"/>
      <c r="M122" s="13"/>
      <c r="N122" s="13"/>
    </row>
    <row r="123" spans="1:14" s="22" customFormat="1" ht="15.75" thickBot="1">
      <c r="A123" s="7"/>
      <c r="B123" s="6"/>
      <c r="C123" s="2"/>
      <c r="D123" s="2"/>
      <c r="E123" s="5"/>
      <c r="F123" s="25"/>
      <c r="G123" s="4"/>
      <c r="H123" s="3"/>
      <c r="I123" s="24"/>
      <c r="J123" s="24"/>
      <c r="K123" s="24"/>
      <c r="L123" s="42"/>
    </row>
    <row r="124" spans="1:14" s="22" customFormat="1">
      <c r="A124" s="46">
        <f>A122+7</f>
        <v>43058</v>
      </c>
      <c r="B124" s="10">
        <f>C122+F122-G122</f>
        <v>49034.458195176368</v>
      </c>
      <c r="C124" s="8">
        <f>B124+(B124*0.035)</f>
        <v>50750.664232007541</v>
      </c>
      <c r="D124" s="8">
        <f>B124/4500</f>
        <v>10.896546265594749</v>
      </c>
      <c r="E124" s="12">
        <f>(C124-B124)/D124</f>
        <v>157.49999999999994</v>
      </c>
      <c r="F124" s="9"/>
      <c r="G124" s="9">
        <f>C124/2</f>
        <v>25375.33211600377</v>
      </c>
      <c r="H124" s="11">
        <f>D124*50/B124</f>
        <v>1.111111111111111E-2</v>
      </c>
      <c r="I124" s="9">
        <f>B124-(D124*1080)</f>
        <v>37266.188228334038</v>
      </c>
      <c r="J124" s="9"/>
      <c r="K124" s="9"/>
      <c r="L124" s="43"/>
    </row>
    <row r="125" spans="1:14" s="22" customFormat="1">
      <c r="A125" s="46">
        <f>A124+7</f>
        <v>43065</v>
      </c>
      <c r="B125" s="10">
        <f>C124+F124-G124</f>
        <v>25375.33211600377</v>
      </c>
      <c r="C125" s="8">
        <f>B125+(B125*0.035)</f>
        <v>26263.468740063901</v>
      </c>
      <c r="D125" s="8">
        <f>B125/4500</f>
        <v>5.6389626924452827</v>
      </c>
      <c r="E125" s="12">
        <f>(C125-B125)/D125</f>
        <v>157.49999999999983</v>
      </c>
      <c r="F125" s="9"/>
      <c r="G125" s="9"/>
      <c r="H125" s="11">
        <f>D125*50/B125</f>
        <v>1.1111111111111113E-2</v>
      </c>
      <c r="I125" s="9">
        <f>B125-(D125*1080)</f>
        <v>19285.252408162865</v>
      </c>
      <c r="J125" s="9"/>
      <c r="K125" s="9"/>
      <c r="L125" s="43"/>
      <c r="M125" s="13"/>
      <c r="N125" s="13"/>
    </row>
    <row r="126" spans="1:14" s="22" customFormat="1">
      <c r="A126" s="46">
        <f>A125+7</f>
        <v>43072</v>
      </c>
      <c r="B126" s="10">
        <f>C125+F125-G125</f>
        <v>26263.468740063901</v>
      </c>
      <c r="C126" s="8">
        <f>B126+(B126*0.035)</f>
        <v>27182.690145966139</v>
      </c>
      <c r="D126" s="8">
        <f>B126/4500</f>
        <v>5.8363263866808666</v>
      </c>
      <c r="E126" s="12">
        <f>(C126-B126)/D126</f>
        <v>157.50000000000011</v>
      </c>
      <c r="F126" s="20"/>
      <c r="G126" s="9"/>
      <c r="H126" s="11">
        <f>D126*50/B126</f>
        <v>1.111111111111111E-2</v>
      </c>
      <c r="I126" s="9">
        <f>B126-(D126*1080)</f>
        <v>19960.236242448565</v>
      </c>
      <c r="J126" s="9"/>
      <c r="K126" s="9"/>
      <c r="L126" s="43"/>
      <c r="M126" s="13"/>
      <c r="N126" s="13"/>
    </row>
    <row r="127" spans="1:14" s="22" customFormat="1" ht="15.75" thickBot="1">
      <c r="A127" s="46">
        <f>A126+7</f>
        <v>43079</v>
      </c>
      <c r="B127" s="10">
        <f>C126+F126-G126</f>
        <v>27182.690145966139</v>
      </c>
      <c r="C127" s="8">
        <f>B127+(B127*0.035)</f>
        <v>28134.084301074952</v>
      </c>
      <c r="D127" s="8">
        <f>B127/4500</f>
        <v>6.0405978102146971</v>
      </c>
      <c r="E127" s="12">
        <f>(C127-B127)/D127</f>
        <v>157.49999999999983</v>
      </c>
      <c r="F127" s="20"/>
      <c r="G127" s="9"/>
      <c r="H127" s="11">
        <f>D127*50/B127</f>
        <v>1.111111111111111E-2</v>
      </c>
      <c r="I127" s="9">
        <f>B127-(D127*1080)</f>
        <v>20658.844510934265</v>
      </c>
      <c r="J127" s="9"/>
      <c r="K127" s="9"/>
      <c r="L127" s="43"/>
      <c r="M127" s="13"/>
      <c r="N127" s="13"/>
    </row>
    <row r="128" spans="1:14" s="22" customFormat="1" ht="15.75" thickBot="1">
      <c r="A128" s="7"/>
      <c r="B128" s="6"/>
      <c r="C128" s="2"/>
      <c r="D128" s="2"/>
      <c r="E128" s="5"/>
      <c r="F128" s="25"/>
      <c r="G128" s="4"/>
      <c r="H128" s="3"/>
      <c r="I128" s="24"/>
      <c r="J128" s="24"/>
      <c r="K128" s="24"/>
      <c r="L128" s="42"/>
    </row>
    <row r="129" spans="1:14" s="22" customFormat="1">
      <c r="A129" s="46">
        <f>A127+7</f>
        <v>43086</v>
      </c>
      <c r="B129" s="10">
        <f>C127+F127-G127</f>
        <v>28134.084301074952</v>
      </c>
      <c r="C129" s="8">
        <f>B129+(B129*0.035)</f>
        <v>29118.777251612577</v>
      </c>
      <c r="D129" s="8">
        <f>B129/4500</f>
        <v>6.2520187335722115</v>
      </c>
      <c r="E129" s="12">
        <f>(C129-B129)/D129</f>
        <v>157.50000000000023</v>
      </c>
      <c r="F129" s="9"/>
      <c r="G129" s="9"/>
      <c r="H129" s="11">
        <f>D129*50/B129</f>
        <v>1.1111111111111112E-2</v>
      </c>
      <c r="I129" s="9">
        <f>B129-(D129*1080)</f>
        <v>21381.904068816963</v>
      </c>
      <c r="J129" s="9"/>
      <c r="K129" s="9"/>
      <c r="L129" s="43"/>
    </row>
    <row r="130" spans="1:14" s="22" customFormat="1">
      <c r="A130" s="46">
        <f>A129+7</f>
        <v>43093</v>
      </c>
      <c r="B130" s="10">
        <f>C129+F129-G129</f>
        <v>29118.777251612577</v>
      </c>
      <c r="C130" s="8">
        <f>B130+(B130*0.035)</f>
        <v>30137.934455419017</v>
      </c>
      <c r="D130" s="8">
        <f>B130/4500</f>
        <v>6.4708393892472396</v>
      </c>
      <c r="E130" s="12">
        <f>(C130-B130)/D130</f>
        <v>157.50000000000006</v>
      </c>
      <c r="F130" s="9"/>
      <c r="G130" s="9"/>
      <c r="H130" s="11">
        <f>D130*50/B130</f>
        <v>1.1111111111111112E-2</v>
      </c>
      <c r="I130" s="9">
        <f>B130-(D130*1080)</f>
        <v>22130.270711225559</v>
      </c>
      <c r="J130" s="9"/>
      <c r="K130" s="9"/>
      <c r="L130" s="43"/>
      <c r="M130" s="13"/>
      <c r="N130" s="13"/>
    </row>
    <row r="131" spans="1:14" s="22" customFormat="1">
      <c r="A131" s="46">
        <f>A130+7</f>
        <v>43100</v>
      </c>
      <c r="B131" s="10">
        <f>C130+F130-G130</f>
        <v>30137.934455419017</v>
      </c>
      <c r="C131" s="8">
        <f>B131+(B131*0.035)</f>
        <v>31192.762161358682</v>
      </c>
      <c r="D131" s="8">
        <f>B131/4500</f>
        <v>6.6973187678708932</v>
      </c>
      <c r="E131" s="12">
        <f>(C131-B131)/D131</f>
        <v>157.49999999999977</v>
      </c>
      <c r="F131" s="20"/>
      <c r="G131" s="9"/>
      <c r="H131" s="11">
        <f>D131*50/B131</f>
        <v>1.1111111111111112E-2</v>
      </c>
      <c r="I131" s="9">
        <f>B131-(D131*1080)</f>
        <v>22904.830186118452</v>
      </c>
      <c r="J131" s="9"/>
      <c r="K131" s="9"/>
      <c r="L131" s="43"/>
      <c r="M131" s="13"/>
      <c r="N131" s="13"/>
    </row>
    <row r="132" spans="1:14" s="22" customFormat="1" ht="15.75" thickBot="1">
      <c r="A132" s="46">
        <f>A131+7</f>
        <v>43107</v>
      </c>
      <c r="B132" s="10">
        <f>C131+F131-G131</f>
        <v>31192.762161358682</v>
      </c>
      <c r="C132" s="8">
        <f>B132+(B132*0.035)</f>
        <v>32284.508837006237</v>
      </c>
      <c r="D132" s="8">
        <f>B132/4500</f>
        <v>6.9317249247463737</v>
      </c>
      <c r="E132" s="12">
        <f>(C132-B132)/D132</f>
        <v>157.50000000000017</v>
      </c>
      <c r="F132" s="20"/>
      <c r="G132" s="9"/>
      <c r="H132" s="11">
        <f>D132*50/B132</f>
        <v>1.1111111111111112E-2</v>
      </c>
      <c r="I132" s="9">
        <f>B132-(D132*1080)</f>
        <v>23706.499242632599</v>
      </c>
      <c r="J132" s="9"/>
      <c r="K132" s="9"/>
      <c r="L132" s="43"/>
      <c r="M132" s="13"/>
      <c r="N132" s="13"/>
    </row>
    <row r="133" spans="1:14" s="22" customFormat="1" ht="15.75" thickBot="1">
      <c r="A133" s="7"/>
      <c r="B133" s="6"/>
      <c r="C133" s="2"/>
      <c r="D133" s="2"/>
      <c r="E133" s="5"/>
      <c r="F133" s="25"/>
      <c r="G133" s="4"/>
      <c r="H133" s="3"/>
      <c r="I133" s="24"/>
      <c r="J133" s="24"/>
      <c r="K133" s="24"/>
      <c r="L133" s="42"/>
    </row>
    <row r="134" spans="1:14" s="22" customFormat="1">
      <c r="A134" s="46">
        <f>A132+7</f>
        <v>43114</v>
      </c>
      <c r="B134" s="10">
        <f>C132+F132-G132</f>
        <v>32284.508837006237</v>
      </c>
      <c r="C134" s="8">
        <f>B134+(B134*0.035)</f>
        <v>33414.466646301458</v>
      </c>
      <c r="D134" s="8">
        <f>B134/4500</f>
        <v>7.1743352971124974</v>
      </c>
      <c r="E134" s="12">
        <f>(C134-B134)/D134</f>
        <v>157.50000000000045</v>
      </c>
      <c r="F134" s="20"/>
      <c r="G134" s="50">
        <f>IF(C134&gt;B134,C134*0.015,0)</f>
        <v>501.21699969452186</v>
      </c>
      <c r="H134" s="11">
        <f>D134*50/B134</f>
        <v>1.1111111111111112E-2</v>
      </c>
      <c r="I134" s="9">
        <f>B134-(D134*1080)</f>
        <v>24536.22671612474</v>
      </c>
      <c r="J134" s="9"/>
      <c r="K134" s="9"/>
      <c r="L134" s="43"/>
    </row>
    <row r="135" spans="1:14" s="22" customFormat="1">
      <c r="A135" s="46">
        <f>A134+7</f>
        <v>43121</v>
      </c>
      <c r="B135" s="10">
        <f>C134+F134-G134</f>
        <v>32913.249646606935</v>
      </c>
      <c r="C135" s="8">
        <f>B135+(B135*0.035)</f>
        <v>34065.213384238181</v>
      </c>
      <c r="D135" s="8">
        <f>B135/4500</f>
        <v>7.3140554770237634</v>
      </c>
      <c r="E135" s="12">
        <f>(C135-B135)/D135</f>
        <v>157.50000000000043</v>
      </c>
      <c r="F135" s="20"/>
      <c r="G135" s="50">
        <f>IF(C135&gt;B135,C135*0.015,0)</f>
        <v>510.97820076357272</v>
      </c>
      <c r="H135" s="11">
        <f>D135*50/B135</f>
        <v>1.1111111111111112E-2</v>
      </c>
      <c r="I135" s="9">
        <f>B135-(D135*1080)</f>
        <v>25014.06973142127</v>
      </c>
      <c r="J135" s="9"/>
      <c r="K135" s="9"/>
      <c r="L135" s="43"/>
      <c r="M135" s="13"/>
      <c r="N135" s="13"/>
    </row>
    <row r="136" spans="1:14" s="22" customFormat="1">
      <c r="A136" s="46">
        <f>A135+7</f>
        <v>43128</v>
      </c>
      <c r="B136" s="10">
        <f>C135+F135-G135</f>
        <v>33554.235183474608</v>
      </c>
      <c r="C136" s="8">
        <f>B136+(B136*0.035)</f>
        <v>34728.63341489622</v>
      </c>
      <c r="D136" s="8">
        <f>B136/4500</f>
        <v>7.4564967074388013</v>
      </c>
      <c r="E136" s="12">
        <f>(C136-B136)/D136</f>
        <v>157.50000000000009</v>
      </c>
      <c r="F136" s="20"/>
      <c r="G136" s="50">
        <f>IF(C136&gt;B136,C136*0.015,0)</f>
        <v>520.92950122344325</v>
      </c>
      <c r="H136" s="11">
        <f>D136*50/B136</f>
        <v>1.1111111111111112E-2</v>
      </c>
      <c r="I136" s="9">
        <f>B136-(D136*1080)</f>
        <v>25501.218739440701</v>
      </c>
      <c r="J136" s="9"/>
      <c r="K136" s="9"/>
      <c r="L136" s="43"/>
      <c r="M136" s="13"/>
      <c r="N136" s="13"/>
    </row>
    <row r="137" spans="1:14" s="22" customFormat="1" ht="15.75" thickBot="1">
      <c r="A137" s="46">
        <f>A136+7</f>
        <v>43135</v>
      </c>
      <c r="B137" s="10">
        <f>C136+F136-G136</f>
        <v>34207.703913672776</v>
      </c>
      <c r="C137" s="8">
        <f>B137+(B137*0.035)</f>
        <v>35404.973550651324</v>
      </c>
      <c r="D137" s="8">
        <f>B137/4500</f>
        <v>7.6017119808161722</v>
      </c>
      <c r="E137" s="12">
        <f>(C137-B137)/D137</f>
        <v>157.50000000000011</v>
      </c>
      <c r="F137" s="20"/>
      <c r="G137" s="50">
        <f>IF(C137&gt;B137,C137*0.015,0)</f>
        <v>531.0746032597699</v>
      </c>
      <c r="H137" s="11">
        <f>D137*50/B137</f>
        <v>1.1111111111111112E-2</v>
      </c>
      <c r="I137" s="9">
        <f>B137-(D137*1080)</f>
        <v>25997.85497439131</v>
      </c>
      <c r="J137" s="9"/>
      <c r="K137" s="9"/>
      <c r="L137" s="43">
        <f>SUM(G134:G137)</f>
        <v>2064.1993049413077</v>
      </c>
      <c r="M137" s="13"/>
      <c r="N137" s="13"/>
    </row>
    <row r="138" spans="1:14" s="22" customFormat="1" ht="15.75" thickBot="1">
      <c r="A138" s="7"/>
      <c r="B138" s="6"/>
      <c r="C138" s="2"/>
      <c r="D138" s="2"/>
      <c r="E138" s="5"/>
      <c r="F138" s="25"/>
      <c r="G138" s="4"/>
      <c r="H138" s="3"/>
      <c r="I138" s="24"/>
      <c r="J138" s="24"/>
      <c r="K138" s="24"/>
      <c r="L138" s="42"/>
    </row>
    <row r="139" spans="1:14" s="22" customFormat="1">
      <c r="A139" s="46">
        <f>A137+7</f>
        <v>43142</v>
      </c>
      <c r="B139" s="10">
        <f>C137+F137-G137</f>
        <v>34873.898947391557</v>
      </c>
      <c r="C139" s="8">
        <f>B139+(B139*0.035)</f>
        <v>36094.48541055026</v>
      </c>
      <c r="D139" s="8">
        <f>B139/4500</f>
        <v>7.7497553216425681</v>
      </c>
      <c r="E139" s="12">
        <f>(C139-B139)/D139</f>
        <v>157.4999999999998</v>
      </c>
      <c r="F139" s="20"/>
      <c r="G139" s="50">
        <f>IF(C139&gt;B139,C139*0.015,0)</f>
        <v>541.4172811582539</v>
      </c>
      <c r="H139" s="11">
        <f>D139*50/B139</f>
        <v>1.1111111111111112E-2</v>
      </c>
      <c r="I139" s="9">
        <f>B139-(D139*1080)</f>
        <v>26504.163200017581</v>
      </c>
      <c r="J139" s="9"/>
      <c r="K139" s="9"/>
      <c r="L139" s="43"/>
    </row>
    <row r="140" spans="1:14" s="22" customFormat="1">
      <c r="A140" s="46">
        <f>A139+7</f>
        <v>43149</v>
      </c>
      <c r="B140" s="10">
        <f>C139+F139-G139</f>
        <v>35553.068129392006</v>
      </c>
      <c r="C140" s="8">
        <f>B140+(B140*0.035)</f>
        <v>36797.425513920723</v>
      </c>
      <c r="D140" s="8">
        <f>B140/4500</f>
        <v>7.9006818065315567</v>
      </c>
      <c r="E140" s="12">
        <f>(C140-B140)/D140</f>
        <v>157.49999999999963</v>
      </c>
      <c r="F140" s="20"/>
      <c r="G140" s="50">
        <f>IF(C140&gt;B140,C140*0.015,0)</f>
        <v>551.96138270881079</v>
      </c>
      <c r="H140" s="11">
        <f>D140*50/B140</f>
        <v>1.111111111111111E-2</v>
      </c>
      <c r="I140" s="9">
        <f>B140-(D140*1080)</f>
        <v>27020.331778337924</v>
      </c>
      <c r="J140" s="9"/>
      <c r="K140" s="9"/>
      <c r="L140" s="43"/>
      <c r="M140" s="13"/>
      <c r="N140" s="13"/>
    </row>
    <row r="141" spans="1:14" s="22" customFormat="1">
      <c r="A141" s="46">
        <f>A140+7</f>
        <v>43156</v>
      </c>
      <c r="B141" s="10">
        <f>C140+F140-G140</f>
        <v>36245.464131211913</v>
      </c>
      <c r="C141" s="8">
        <f>B141+(B141*0.035)</f>
        <v>37514.055375804332</v>
      </c>
      <c r="D141" s="8">
        <f>B141/4500</f>
        <v>8.0545475847137578</v>
      </c>
      <c r="E141" s="12">
        <f>(C141-B141)/D141</f>
        <v>157.50000000000023</v>
      </c>
      <c r="F141" s="20"/>
      <c r="G141" s="50">
        <f>IF(C141&gt;B141,C141*0.015,0)</f>
        <v>562.71083063706499</v>
      </c>
      <c r="H141" s="11">
        <f>D141*50/B141</f>
        <v>1.111111111111111E-2</v>
      </c>
      <c r="I141" s="9">
        <f>B141-(D141*1080)</f>
        <v>27546.552739721054</v>
      </c>
      <c r="J141" s="9"/>
      <c r="K141" s="9"/>
      <c r="L141" s="43"/>
      <c r="M141" s="13"/>
      <c r="N141" s="13"/>
    </row>
    <row r="142" spans="1:14" s="22" customFormat="1" ht="15.75" thickBot="1">
      <c r="A142" s="46">
        <f>A141+7</f>
        <v>43163</v>
      </c>
      <c r="B142" s="10">
        <f>C141+F141-G141</f>
        <v>36951.344545167267</v>
      </c>
      <c r="C142" s="8">
        <f>B142+(B142*0.035)</f>
        <v>38244.641604248121</v>
      </c>
      <c r="D142" s="8">
        <f>B142/4500</f>
        <v>8.2114098989260587</v>
      </c>
      <c r="E142" s="12">
        <f>(C142-B142)/D142</f>
        <v>157.50000000000003</v>
      </c>
      <c r="F142" s="20"/>
      <c r="G142" s="50">
        <f>IF(C142&gt;B142,C142*0.015,0)</f>
        <v>573.66962406372181</v>
      </c>
      <c r="H142" s="11">
        <f>D142*50/B142</f>
        <v>1.111111111111111E-2</v>
      </c>
      <c r="I142" s="9">
        <f>B142-(D142*1080)</f>
        <v>28083.021854327126</v>
      </c>
      <c r="J142" s="9"/>
      <c r="K142" s="9"/>
      <c r="L142" s="43">
        <f>SUM(G139:G142)</f>
        <v>2229.7591185678511</v>
      </c>
      <c r="M142" s="13"/>
      <c r="N142" s="13"/>
    </row>
    <row r="143" spans="1:14" s="22" customFormat="1" ht="15.75" thickBot="1">
      <c r="A143" s="7"/>
      <c r="B143" s="6"/>
      <c r="C143" s="2"/>
      <c r="D143" s="2"/>
      <c r="E143" s="5"/>
      <c r="F143" s="25"/>
      <c r="G143" s="4"/>
      <c r="H143" s="3"/>
      <c r="I143" s="24"/>
      <c r="J143" s="24"/>
      <c r="K143" s="24"/>
      <c r="L143" s="42"/>
    </row>
    <row r="144" spans="1:14" s="22" customFormat="1">
      <c r="A144" s="46">
        <f>A142+7</f>
        <v>43170</v>
      </c>
      <c r="B144" s="10">
        <f>C142+F142-G142</f>
        <v>37670.971980184397</v>
      </c>
      <c r="C144" s="8">
        <f>B144+(B144*0.035)</f>
        <v>38989.455999490849</v>
      </c>
      <c r="D144" s="8">
        <f>B144/4500</f>
        <v>8.3713271067076445</v>
      </c>
      <c r="E144" s="12">
        <f>(C144-B144)/D144</f>
        <v>157.49999999999974</v>
      </c>
      <c r="F144" s="20"/>
      <c r="G144" s="50">
        <f>IF(C144&gt;B144,C144*0.015,0)</f>
        <v>584.84183999236268</v>
      </c>
      <c r="H144" s="11">
        <f>D144*50/B144</f>
        <v>1.1111111111111113E-2</v>
      </c>
      <c r="I144" s="9">
        <f>B144-(D144*1080)</f>
        <v>28629.938704940141</v>
      </c>
      <c r="J144" s="9"/>
      <c r="K144" s="9"/>
      <c r="L144" s="43"/>
    </row>
    <row r="145" spans="1:14" s="22" customFormat="1">
      <c r="A145" s="46">
        <f>A144+7</f>
        <v>43177</v>
      </c>
      <c r="B145" s="10">
        <f>C144+F144-G144</f>
        <v>38404.614159498487</v>
      </c>
      <c r="C145" s="8">
        <f>B145+(B145*0.035)</f>
        <v>39748.775655080935</v>
      </c>
      <c r="D145" s="8">
        <f>B145/4500</f>
        <v>8.5343587021107759</v>
      </c>
      <c r="E145" s="12">
        <f>(C145-B145)/D145</f>
        <v>157.50000000000009</v>
      </c>
      <c r="F145" s="20"/>
      <c r="G145" s="50">
        <f>IF(C145&gt;B145,C145*0.015,0)</f>
        <v>596.23163482621396</v>
      </c>
      <c r="H145" s="11">
        <f>D145*50/B145</f>
        <v>1.1111111111111113E-2</v>
      </c>
      <c r="I145" s="9">
        <f>B145-(D145*1080)</f>
        <v>29187.50676121885</v>
      </c>
      <c r="J145" s="9"/>
      <c r="K145" s="9"/>
      <c r="L145" s="43"/>
      <c r="M145" s="13"/>
      <c r="N145" s="13"/>
    </row>
    <row r="146" spans="1:14" s="22" customFormat="1">
      <c r="A146" s="46">
        <f>A145+7</f>
        <v>43184</v>
      </c>
      <c r="B146" s="10">
        <f>C145+F145-G145</f>
        <v>39152.544020254718</v>
      </c>
      <c r="C146" s="8">
        <f>B146+(B146*0.035)</f>
        <v>40522.883060963635</v>
      </c>
      <c r="D146" s="8">
        <f>B146/4500</f>
        <v>8.7005653378343819</v>
      </c>
      <c r="E146" s="12">
        <f>(C146-B146)/D146</f>
        <v>157.50000000000026</v>
      </c>
      <c r="F146" s="20"/>
      <c r="G146" s="50">
        <f>IF(C146&gt;B146,C146*0.015,0)</f>
        <v>607.84324591445454</v>
      </c>
      <c r="H146" s="11">
        <f>D146*50/B146</f>
        <v>1.1111111111111112E-2</v>
      </c>
      <c r="I146" s="9">
        <f>B146-(D146*1080)</f>
        <v>29755.933455393584</v>
      </c>
      <c r="J146" s="9"/>
      <c r="K146" s="9"/>
      <c r="L146" s="43"/>
      <c r="M146" s="13"/>
      <c r="N146" s="13"/>
    </row>
    <row r="147" spans="1:14" s="22" customFormat="1" ht="15.75" thickBot="1">
      <c r="A147" s="46">
        <f>A146+7</f>
        <v>43191</v>
      </c>
      <c r="B147" s="10">
        <f>C146+F146-G146</f>
        <v>39915.039815049182</v>
      </c>
      <c r="C147" s="8">
        <f>B147+(B147*0.035)</f>
        <v>41312.066208575903</v>
      </c>
      <c r="D147" s="8">
        <f>B147/4500</f>
        <v>8.8700088477887071</v>
      </c>
      <c r="E147" s="12">
        <f>(C147-B147)/D147</f>
        <v>157.49999999999997</v>
      </c>
      <c r="F147" s="20"/>
      <c r="G147" s="50">
        <f>IF(C147&gt;B147,C147*0.015,0)</f>
        <v>619.68099312863853</v>
      </c>
      <c r="H147" s="11">
        <f>D147*50/B147</f>
        <v>1.1111111111111112E-2</v>
      </c>
      <c r="I147" s="9">
        <f>B147-(D147*1080)</f>
        <v>30335.43025943738</v>
      </c>
      <c r="J147" s="9"/>
      <c r="K147" s="9"/>
      <c r="L147" s="43">
        <f>SUM(G144:G147)</f>
        <v>2408.5977138616695</v>
      </c>
      <c r="M147" s="13"/>
      <c r="N147" s="13"/>
    </row>
    <row r="148" spans="1:14" s="22" customFormat="1" ht="15.75" thickBot="1">
      <c r="A148" s="7"/>
      <c r="B148" s="6"/>
      <c r="C148" s="2"/>
      <c r="D148" s="2"/>
      <c r="E148" s="5"/>
      <c r="F148" s="25"/>
      <c r="G148" s="4"/>
      <c r="H148" s="3"/>
      <c r="I148" s="24"/>
      <c r="J148" s="24"/>
      <c r="K148" s="24"/>
      <c r="L148" s="42"/>
    </row>
    <row r="149" spans="1:14" s="22" customFormat="1">
      <c r="A149" s="46">
        <f>A147+7</f>
        <v>43198</v>
      </c>
      <c r="B149" s="10">
        <f>C147+F147-G147</f>
        <v>40692.385215447262</v>
      </c>
      <c r="C149" s="8">
        <f>B149+(B149*0.035)</f>
        <v>42116.618697987913</v>
      </c>
      <c r="D149" s="8">
        <f>B149/4500</f>
        <v>9.0427522700993919</v>
      </c>
      <c r="E149" s="12">
        <f>(C149-B149)/D149</f>
        <v>157.4999999999996</v>
      </c>
      <c r="F149" s="20"/>
      <c r="G149" s="50">
        <f>IF(C149&gt;B149,C149*0.015,0)</f>
        <v>631.7492804698187</v>
      </c>
      <c r="H149" s="11">
        <f>D149*50/B149</f>
        <v>1.1111111111111112E-2</v>
      </c>
      <c r="I149" s="9">
        <f>B149-(D149*1080)</f>
        <v>30926.212763739917</v>
      </c>
      <c r="J149" s="9"/>
      <c r="K149" s="9"/>
      <c r="L149" s="43"/>
    </row>
    <row r="150" spans="1:14" s="22" customFormat="1">
      <c r="A150" s="46">
        <f>A149+7</f>
        <v>43205</v>
      </c>
      <c r="B150" s="10">
        <f>C149+F149-G149</f>
        <v>41484.869417518094</v>
      </c>
      <c r="C150" s="8">
        <f>B150+(B150*0.035)</f>
        <v>42936.839847131225</v>
      </c>
      <c r="D150" s="8">
        <f>B150/4500</f>
        <v>9.2188598705595766</v>
      </c>
      <c r="E150" s="12">
        <f>(C150-B150)/D150</f>
        <v>157.49999999999977</v>
      </c>
      <c r="F150" s="20"/>
      <c r="G150" s="50">
        <f>IF(C150&gt;B150,C150*0.015,0)</f>
        <v>644.0525977069683</v>
      </c>
      <c r="H150" s="11">
        <f>D150*50/B150</f>
        <v>1.1111111111111112E-2</v>
      </c>
      <c r="I150" s="9">
        <f>B150-(D150*1080)</f>
        <v>31528.500757313748</v>
      </c>
      <c r="J150" s="9"/>
      <c r="K150" s="9"/>
      <c r="L150" s="43"/>
      <c r="M150" s="13"/>
      <c r="N150" s="13"/>
    </row>
    <row r="151" spans="1:14" s="22" customFormat="1">
      <c r="A151" s="46">
        <f>A150+7</f>
        <v>43212</v>
      </c>
      <c r="B151" s="10">
        <f>C150+F150-G150</f>
        <v>42292.787249424255</v>
      </c>
      <c r="C151" s="8">
        <f>B151+(B151*0.035)</f>
        <v>43773.034803154107</v>
      </c>
      <c r="D151" s="8">
        <f>B151/4500</f>
        <v>9.3983971665387234</v>
      </c>
      <c r="E151" s="12">
        <f>(C151-B151)/D151</f>
        <v>157.50000000000037</v>
      </c>
      <c r="F151" s="20"/>
      <c r="G151" s="50">
        <f>IF(C151&gt;B151,C151*0.015,0)</f>
        <v>656.59552204731153</v>
      </c>
      <c r="H151" s="11">
        <f>D151*50/B151</f>
        <v>1.1111111111111112E-2</v>
      </c>
      <c r="I151" s="9">
        <f>B151-(D151*1080)</f>
        <v>32142.518309562434</v>
      </c>
      <c r="J151" s="9"/>
      <c r="K151" s="9"/>
      <c r="L151" s="43"/>
      <c r="M151" s="13"/>
      <c r="N151" s="13"/>
    </row>
    <row r="152" spans="1:14" s="22" customFormat="1" ht="15.75" thickBot="1">
      <c r="A152" s="46">
        <f>A151+7</f>
        <v>43219</v>
      </c>
      <c r="B152" s="10">
        <f>C151+F151-G151</f>
        <v>43116.439281106796</v>
      </c>
      <c r="C152" s="8">
        <f>B152+(B152*0.035)</f>
        <v>44625.514655945532</v>
      </c>
      <c r="D152" s="8">
        <f>B152/4500</f>
        <v>9.5814309513570652</v>
      </c>
      <c r="E152" s="12">
        <f>(C152-B152)/D152</f>
        <v>157.49999999999983</v>
      </c>
      <c r="F152" s="20"/>
      <c r="G152" s="50">
        <f>IF(C152&gt;B152,C152*0.015,0)</f>
        <v>669.38271983918298</v>
      </c>
      <c r="H152" s="11">
        <f>D152*50/B152</f>
        <v>1.111111111111111E-2</v>
      </c>
      <c r="I152" s="9">
        <f>B152-(D152*1080)</f>
        <v>32768.493853641165</v>
      </c>
      <c r="J152" s="9"/>
      <c r="K152" s="9"/>
      <c r="L152" s="43">
        <f>SUM(G149:G152)</f>
        <v>2601.7801200632812</v>
      </c>
      <c r="M152" s="13"/>
      <c r="N152" s="13"/>
    </row>
    <row r="153" spans="1:14" s="22" customFormat="1" ht="15.75" thickBot="1">
      <c r="A153" s="7"/>
      <c r="B153" s="6"/>
      <c r="C153" s="2"/>
      <c r="D153" s="2"/>
      <c r="E153" s="5"/>
      <c r="F153" s="25"/>
      <c r="G153" s="4"/>
      <c r="H153" s="3"/>
      <c r="I153" s="24"/>
      <c r="J153" s="24"/>
      <c r="K153" s="24"/>
      <c r="L153" s="42"/>
    </row>
    <row r="154" spans="1:14" s="22" customFormat="1">
      <c r="A154" s="46">
        <f>A152+7</f>
        <v>43226</v>
      </c>
      <c r="B154" s="10">
        <f>C152+F152-G152</f>
        <v>43956.131936106351</v>
      </c>
      <c r="C154" s="8">
        <f>B154+(B154*0.035)</f>
        <v>45494.596553870069</v>
      </c>
      <c r="D154" s="8">
        <f>B154/4500</f>
        <v>9.7680293191347438</v>
      </c>
      <c r="E154" s="12">
        <f>(C154-B154)/D154</f>
        <v>157.49999999999966</v>
      </c>
      <c r="F154" s="20"/>
      <c r="G154" s="50">
        <f>IF(C154&gt;B154,C154*0.015,0)</f>
        <v>682.41894830805097</v>
      </c>
      <c r="H154" s="11">
        <f>D154*50/B154</f>
        <v>1.111111111111111E-2</v>
      </c>
      <c r="I154" s="9">
        <f>B154-(D154*1080)</f>
        <v>33406.660271440829</v>
      </c>
      <c r="J154" s="9"/>
      <c r="K154" s="9"/>
      <c r="L154" s="43"/>
    </row>
    <row r="155" spans="1:14" s="22" customFormat="1">
      <c r="A155" s="46">
        <f>A154+7</f>
        <v>43233</v>
      </c>
      <c r="B155" s="10">
        <f>C154+F154-G154</f>
        <v>44812.177605562021</v>
      </c>
      <c r="C155" s="8">
        <f>B155+(B155*0.035)</f>
        <v>46380.603821756689</v>
      </c>
      <c r="D155" s="8">
        <f>B155/4500</f>
        <v>9.9582616901248944</v>
      </c>
      <c r="E155" s="12">
        <f>(C155-B155)/D155</f>
        <v>157.49999999999972</v>
      </c>
      <c r="F155" s="20"/>
      <c r="G155" s="50">
        <f>IF(C155&gt;B155,C155*0.015,0)</f>
        <v>695.70905732635026</v>
      </c>
      <c r="H155" s="11">
        <f>D155*50/B155</f>
        <v>1.1111111111111112E-2</v>
      </c>
      <c r="I155" s="9">
        <f>B155-(D155*1080)</f>
        <v>34057.254980227139</v>
      </c>
      <c r="J155" s="9"/>
      <c r="K155" s="9"/>
      <c r="L155" s="43"/>
      <c r="M155" s="13"/>
      <c r="N155" s="13"/>
    </row>
    <row r="156" spans="1:14" s="22" customFormat="1">
      <c r="A156" s="46">
        <f>A155+7</f>
        <v>43240</v>
      </c>
      <c r="B156" s="10">
        <f>C155+F155-G155</f>
        <v>45684.894764430341</v>
      </c>
      <c r="C156" s="8">
        <f>B156+(B156*0.035)</f>
        <v>47283.866081185406</v>
      </c>
      <c r="D156" s="8">
        <f>B156/4500</f>
        <v>10.152198836540077</v>
      </c>
      <c r="E156" s="12">
        <f>(C156-B156)/D156</f>
        <v>157.50000000000031</v>
      </c>
      <c r="F156" s="20"/>
      <c r="G156" s="50">
        <f>IF(C156&gt;B156,C156*0.015,0)</f>
        <v>709.25799121778107</v>
      </c>
      <c r="H156" s="11">
        <f>D156*50/B156</f>
        <v>1.1111111111111112E-2</v>
      </c>
      <c r="I156" s="9">
        <f>B156-(D156*1080)</f>
        <v>34720.520020967058</v>
      </c>
      <c r="J156" s="9"/>
      <c r="K156" s="9"/>
      <c r="L156" s="43"/>
      <c r="M156" s="13"/>
      <c r="N156" s="13"/>
    </row>
    <row r="157" spans="1:14" s="22" customFormat="1" ht="15.75" thickBot="1">
      <c r="A157" s="46">
        <f>A156+7</f>
        <v>43247</v>
      </c>
      <c r="B157" s="10">
        <f>C156+F156-G156</f>
        <v>46574.608089967624</v>
      </c>
      <c r="C157" s="8">
        <f>B157+(B157*0.035)</f>
        <v>48204.719373116488</v>
      </c>
      <c r="D157" s="8">
        <f>B157/4500</f>
        <v>10.349912908881693</v>
      </c>
      <c r="E157" s="12">
        <f>(C157-B157)/D157</f>
        <v>157.49999999999977</v>
      </c>
      <c r="F157" s="20"/>
      <c r="G157" s="50">
        <f>IF(C157&gt;B157,C157*0.015,0)</f>
        <v>723.07079059674732</v>
      </c>
      <c r="H157" s="11">
        <f>D157*50/B157</f>
        <v>1.111111111111111E-2</v>
      </c>
      <c r="I157" s="9">
        <f>B157-(D157*1080)</f>
        <v>35396.702148375392</v>
      </c>
      <c r="J157" s="9"/>
      <c r="K157" s="9"/>
      <c r="L157" s="43">
        <f>SUM(G154:G157)</f>
        <v>2810.4567874489298</v>
      </c>
      <c r="M157" s="13"/>
      <c r="N157" s="13"/>
    </row>
    <row r="158" spans="1:14" s="22" customFormat="1" ht="15.75" thickBot="1">
      <c r="A158" s="7"/>
      <c r="B158" s="6"/>
      <c r="C158" s="2"/>
      <c r="D158" s="2"/>
      <c r="E158" s="5"/>
      <c r="F158" s="25"/>
      <c r="G158" s="4"/>
      <c r="H158" s="3"/>
      <c r="I158" s="24"/>
      <c r="J158" s="24"/>
      <c r="K158" s="24"/>
      <c r="L158" s="42"/>
    </row>
    <row r="159" spans="1:14" s="22" customFormat="1">
      <c r="A159" s="46">
        <f>A157+7</f>
        <v>43254</v>
      </c>
      <c r="B159" s="10">
        <f>C157+F157-G157</f>
        <v>47481.648582519738</v>
      </c>
      <c r="C159" s="8">
        <f>B159+(B159*0.035)</f>
        <v>49143.506282907925</v>
      </c>
      <c r="D159" s="8">
        <f>B159/4500</f>
        <v>10.551477462782165</v>
      </c>
      <c r="E159" s="12">
        <f>(C159-B159)/D159</f>
        <v>157.49999999999966</v>
      </c>
      <c r="F159" s="20"/>
      <c r="G159" s="50">
        <f>IF(C159&gt;B159,C159*0.015,0)</f>
        <v>737.15259424361886</v>
      </c>
      <c r="H159" s="11">
        <f>D159*50/B159</f>
        <v>1.1111111111111113E-2</v>
      </c>
      <c r="I159" s="9">
        <f>B159-(D159*1080)</f>
        <v>36086.052922714996</v>
      </c>
      <c r="J159" s="9"/>
      <c r="K159" s="9"/>
      <c r="L159" s="43"/>
    </row>
    <row r="160" spans="1:14" s="22" customFormat="1">
      <c r="A160" s="46">
        <f>A159+7</f>
        <v>43261</v>
      </c>
      <c r="B160" s="10">
        <f>C159+F159-G159</f>
        <v>48406.353688664305</v>
      </c>
      <c r="C160" s="8">
        <f>B160+(B160*0.035)</f>
        <v>50100.576067767557</v>
      </c>
      <c r="D160" s="8">
        <f>B160/4500</f>
        <v>10.756967486369845</v>
      </c>
      <c r="E160" s="12">
        <f>(C160-B160)/D160</f>
        <v>157.50000000000014</v>
      </c>
      <c r="F160" s="20"/>
      <c r="G160" s="50">
        <f>IF(C160&gt;B160,C160*0.015,0)</f>
        <v>751.50864101651337</v>
      </c>
      <c r="H160" s="11">
        <f>D160*50/B160</f>
        <v>1.111111111111111E-2</v>
      </c>
      <c r="I160" s="9">
        <f>B160-(D160*1080)</f>
        <v>36788.828803384873</v>
      </c>
      <c r="J160" s="9"/>
      <c r="K160" s="9"/>
      <c r="L160" s="43"/>
      <c r="M160" s="13"/>
      <c r="N160" s="13"/>
    </row>
    <row r="161" spans="1:14" s="22" customFormat="1">
      <c r="A161" s="46">
        <f>A160+7</f>
        <v>43268</v>
      </c>
      <c r="B161" s="10">
        <f>C160+F160-G160</f>
        <v>49349.06742675104</v>
      </c>
      <c r="C161" s="8">
        <f>B161+(B161*0.035)</f>
        <v>51076.284786687327</v>
      </c>
      <c r="D161" s="8">
        <f>B161/4500</f>
        <v>10.966459428166898</v>
      </c>
      <c r="E161" s="12">
        <f>(C161-B161)/D161</f>
        <v>157.50000000000003</v>
      </c>
      <c r="F161" s="20"/>
      <c r="G161" s="50">
        <f>IF(C161&gt;B161,C161*0.015,0)</f>
        <v>766.14427180030987</v>
      </c>
      <c r="H161" s="11">
        <f>D161*50/B161</f>
        <v>1.111111111111111E-2</v>
      </c>
      <c r="I161" s="9">
        <f>B161-(D161*1080)</f>
        <v>37505.291244330787</v>
      </c>
      <c r="J161" s="9"/>
      <c r="K161" s="9"/>
      <c r="L161" s="43"/>
      <c r="M161" s="13"/>
      <c r="N161" s="13"/>
    </row>
    <row r="162" spans="1:14" s="22" customFormat="1" ht="15.75" thickBot="1">
      <c r="A162" s="46">
        <f>A161+7</f>
        <v>43275</v>
      </c>
      <c r="B162" s="10">
        <f>C161+F161-G161</f>
        <v>50310.140514887018</v>
      </c>
      <c r="C162" s="8">
        <f>B162+(B162*0.035)</f>
        <v>52070.995432908065</v>
      </c>
      <c r="D162" s="8">
        <f>B162/4500</f>
        <v>11.180031225530449</v>
      </c>
      <c r="E162" s="12">
        <f>(C162-B162)/D162</f>
        <v>157.50000000000009</v>
      </c>
      <c r="F162" s="20"/>
      <c r="G162" s="50">
        <f>IF(C162&gt;B162,C162*0.015,0)</f>
        <v>781.06493149362097</v>
      </c>
      <c r="H162" s="11">
        <f>D162*50/B162</f>
        <v>1.1111111111111112E-2</v>
      </c>
      <c r="I162" s="9">
        <f>B162-(D162*1080)</f>
        <v>38235.706791314136</v>
      </c>
      <c r="J162" s="9"/>
      <c r="K162" s="9"/>
      <c r="L162" s="43">
        <f>SUM(G159:G162)</f>
        <v>3035.8704385540632</v>
      </c>
      <c r="M162" s="13"/>
      <c r="N162" s="13"/>
    </row>
    <row r="163" spans="1:14" s="22" customFormat="1" ht="15.75" thickBot="1">
      <c r="A163" s="7"/>
      <c r="B163" s="6"/>
      <c r="C163" s="2"/>
      <c r="D163" s="2"/>
      <c r="E163" s="5"/>
      <c r="F163" s="25"/>
      <c r="G163" s="4"/>
      <c r="H163" s="3"/>
      <c r="I163" s="24"/>
      <c r="J163" s="24"/>
      <c r="K163" s="24"/>
      <c r="L163" s="42"/>
    </row>
    <row r="164" spans="1:14" s="22" customFormat="1">
      <c r="A164" s="46">
        <f>A162+7</f>
        <v>43282</v>
      </c>
      <c r="B164" s="10">
        <f>C162+F162-G162</f>
        <v>51289.930501414441</v>
      </c>
      <c r="C164" s="8">
        <f>B164+(B164*0.035)</f>
        <v>53085.078068963943</v>
      </c>
      <c r="D164" s="8">
        <f>B164/4500</f>
        <v>11.397762333647654</v>
      </c>
      <c r="E164" s="12">
        <f>(C164-B164)/D164</f>
        <v>157.49999999999972</v>
      </c>
      <c r="F164" s="20"/>
      <c r="G164" s="50">
        <f>IF(C164&gt;B164,C164*0.015,0)</f>
        <v>796.27617103445914</v>
      </c>
      <c r="H164" s="11">
        <f>D164*50/B164</f>
        <v>1.1111111111111112E-2</v>
      </c>
      <c r="I164" s="9">
        <f>B164-(D164*1080)</f>
        <v>38980.347181074976</v>
      </c>
      <c r="J164" s="9"/>
      <c r="K164" s="9"/>
      <c r="L164" s="43"/>
    </row>
    <row r="165" spans="1:14" s="22" customFormat="1">
      <c r="A165" s="46">
        <f>A164+7</f>
        <v>43289</v>
      </c>
      <c r="B165" s="10">
        <f>C164+F164-G164</f>
        <v>52288.801897929487</v>
      </c>
      <c r="C165" s="8">
        <f>B165+(B165*0.035)</f>
        <v>54118.909964357015</v>
      </c>
      <c r="D165" s="8">
        <f>B165/4500</f>
        <v>11.619733755095442</v>
      </c>
      <c r="E165" s="12">
        <f>(C165-B165)/D165</f>
        <v>157.49999999999969</v>
      </c>
      <c r="F165" s="20"/>
      <c r="G165" s="50">
        <f>IF(C165&gt;B165,C165*0.015,0)</f>
        <v>811.78364946535521</v>
      </c>
      <c r="H165" s="11">
        <f>D165*50/B165</f>
        <v>1.1111111111111112E-2</v>
      </c>
      <c r="I165" s="9">
        <f>B165-(D165*1080)</f>
        <v>39739.489442426406</v>
      </c>
      <c r="J165" s="9"/>
      <c r="K165" s="9"/>
      <c r="L165" s="43"/>
      <c r="M165" s="13"/>
      <c r="N165" s="13"/>
    </row>
    <row r="166" spans="1:14" s="22" customFormat="1">
      <c r="A166" s="46">
        <f>A165+7</f>
        <v>43296</v>
      </c>
      <c r="B166" s="10">
        <f>C165+F165-G165</f>
        <v>53307.126314891662</v>
      </c>
      <c r="C166" s="8">
        <f>B166+(B166*0.035)</f>
        <v>55172.875735912872</v>
      </c>
      <c r="D166" s="8">
        <f>B166/4500</f>
        <v>11.846028069975924</v>
      </c>
      <c r="E166" s="12">
        <f>(C166-B166)/D166</f>
        <v>157.50000000000014</v>
      </c>
      <c r="F166" s="20"/>
      <c r="G166" s="50">
        <f>IF(C166&gt;B166,C166*0.015,0)</f>
        <v>827.59313603869305</v>
      </c>
      <c r="H166" s="11">
        <f>D166*50/B166</f>
        <v>1.111111111111111E-2</v>
      </c>
      <c r="I166" s="9">
        <f>B166-(D166*1080)</f>
        <v>40513.415999317665</v>
      </c>
      <c r="J166" s="9"/>
      <c r="K166" s="9"/>
      <c r="L166" s="43"/>
      <c r="M166" s="13"/>
      <c r="N166" s="13"/>
    </row>
    <row r="167" spans="1:14" s="22" customFormat="1" ht="15.75" thickBot="1">
      <c r="A167" s="46">
        <f>A166+7</f>
        <v>43303</v>
      </c>
      <c r="B167" s="10">
        <f>C166+F166-G166</f>
        <v>54345.282599874176</v>
      </c>
      <c r="C167" s="8">
        <f>B167+(B167*0.035)</f>
        <v>56247.367490869772</v>
      </c>
      <c r="D167" s="8">
        <f>B167/4500</f>
        <v>12.076729466638705</v>
      </c>
      <c r="E167" s="12">
        <f>(C167-B167)/D167</f>
        <v>157.50000000000006</v>
      </c>
      <c r="F167" s="20"/>
      <c r="G167" s="50">
        <f>IF(C167&gt;B167,C167*0.015,0)</f>
        <v>843.71051236304652</v>
      </c>
      <c r="H167" s="11">
        <f>D167*50/B167</f>
        <v>1.1111111111111112E-2</v>
      </c>
      <c r="I167" s="9">
        <f>B167-(D167*1080)</f>
        <v>41302.41477590437</v>
      </c>
      <c r="J167" s="9"/>
      <c r="K167" s="9"/>
      <c r="L167" s="43">
        <f>SUM(G164:G167)</f>
        <v>3279.3634689015535</v>
      </c>
      <c r="M167" s="13"/>
      <c r="N167" s="13"/>
    </row>
    <row r="168" spans="1:14" s="22" customFormat="1" ht="15.75" thickBot="1">
      <c r="A168" s="7"/>
      <c r="B168" s="6"/>
      <c r="C168" s="2"/>
      <c r="D168" s="2"/>
      <c r="E168" s="5"/>
      <c r="F168" s="25"/>
      <c r="G168" s="4"/>
      <c r="H168" s="3"/>
      <c r="I168" s="24"/>
      <c r="J168" s="24"/>
      <c r="K168" s="24"/>
      <c r="L168" s="42"/>
    </row>
    <row r="169" spans="1:14" s="22" customFormat="1">
      <c r="A169" s="46">
        <f>A167+7</f>
        <v>43310</v>
      </c>
      <c r="B169" s="10">
        <f>C167+F167-G167</f>
        <v>55403.656978506726</v>
      </c>
      <c r="C169" s="8">
        <f>B169+(B169*0.035)</f>
        <v>57342.78497275446</v>
      </c>
      <c r="D169" s="8">
        <f>B169/4500</f>
        <v>12.311923773001494</v>
      </c>
      <c r="E169" s="12">
        <f>(C169-B169)/D169</f>
        <v>157.49999999999989</v>
      </c>
      <c r="F169" s="20"/>
      <c r="G169" s="50">
        <f>IF(C169&gt;B169,C169*0.015,0)</f>
        <v>860.1417745913169</v>
      </c>
      <c r="H169" s="11">
        <f>D169*50/B169</f>
        <v>1.1111111111111112E-2</v>
      </c>
      <c r="I169" s="9">
        <f>B169-(D169*1080)</f>
        <v>42106.779303665113</v>
      </c>
      <c r="J169" s="9"/>
      <c r="K169" s="9"/>
      <c r="L169" s="43"/>
    </row>
    <row r="170" spans="1:14" s="22" customFormat="1">
      <c r="A170" s="46">
        <f>A169+7</f>
        <v>43317</v>
      </c>
      <c r="B170" s="10">
        <f>C169+F169-G169</f>
        <v>56482.643198163139</v>
      </c>
      <c r="C170" s="8">
        <f>B170+(B170*0.035)</f>
        <v>58459.535710098848</v>
      </c>
      <c r="D170" s="8">
        <f>B170/4500</f>
        <v>12.551698488480698</v>
      </c>
      <c r="E170" s="12">
        <f>(C170-B170)/D170</f>
        <v>157.49999999999986</v>
      </c>
      <c r="F170" s="20"/>
      <c r="G170" s="50">
        <f>IF(C170&gt;B170,C170*0.015,0)</f>
        <v>876.89303565148271</v>
      </c>
      <c r="H170" s="11">
        <f>D170*50/B170</f>
        <v>1.111111111111111E-2</v>
      </c>
      <c r="I170" s="9">
        <f>B170-(D170*1080)</f>
        <v>42926.808830603986</v>
      </c>
      <c r="J170" s="9"/>
      <c r="K170" s="9"/>
      <c r="L170" s="43"/>
    </row>
    <row r="171" spans="1:14" s="22" customFormat="1">
      <c r="A171" s="46">
        <f>A170+7</f>
        <v>43324</v>
      </c>
      <c r="B171" s="10">
        <f>C170+F170-G170</f>
        <v>57582.642674447365</v>
      </c>
      <c r="C171" s="8">
        <f>B171+(B171*0.035)</f>
        <v>59598.035168053022</v>
      </c>
      <c r="D171" s="8">
        <f>B171/4500</f>
        <v>12.796142816543858</v>
      </c>
      <c r="E171" s="12">
        <f>(C171-B171)/D171</f>
        <v>157.49999999999997</v>
      </c>
      <c r="F171" s="20"/>
      <c r="G171" s="50">
        <f>IF(C171&gt;B171,C171*0.015,0)</f>
        <v>893.97052752079526</v>
      </c>
      <c r="H171" s="11">
        <f>D171*50/B171</f>
        <v>1.1111111111111112E-2</v>
      </c>
      <c r="I171" s="9">
        <f>B171-(D171*1080)</f>
        <v>43762.808432580001</v>
      </c>
      <c r="J171" s="9"/>
      <c r="K171" s="9"/>
      <c r="L171" s="43"/>
    </row>
    <row r="172" spans="1:14" s="22" customFormat="1" ht="15.75" thickBot="1">
      <c r="A172" s="46">
        <f>A171+7</f>
        <v>43331</v>
      </c>
      <c r="B172" s="10">
        <f>C171+F171-G171</f>
        <v>58704.064640532226</v>
      </c>
      <c r="C172" s="8">
        <f>B172+(B172*0.035)</f>
        <v>60758.706902950857</v>
      </c>
      <c r="D172" s="8">
        <f>B172/4500</f>
        <v>13.04534769789605</v>
      </c>
      <c r="E172" s="12">
        <f>(C172-B172)/D172</f>
        <v>157.50000000000023</v>
      </c>
      <c r="F172" s="20"/>
      <c r="G172" s="50">
        <f>IF(C172&gt;B172,C172*0.015,0)</f>
        <v>911.38060354426284</v>
      </c>
      <c r="H172" s="11">
        <f>D172*50/B172</f>
        <v>1.1111111111111112E-2</v>
      </c>
      <c r="I172" s="9">
        <f>B172-(D172*1080)</f>
        <v>44615.089126804494</v>
      </c>
      <c r="J172" s="9"/>
      <c r="K172" s="9"/>
      <c r="L172" s="43">
        <f>SUM(G169:G172)</f>
        <v>3542.385941307858</v>
      </c>
    </row>
    <row r="173" spans="1:14" s="22" customFormat="1" ht="15.75" thickBot="1">
      <c r="A173" s="7"/>
      <c r="B173" s="6"/>
      <c r="C173" s="2"/>
      <c r="D173" s="2"/>
      <c r="E173" s="5"/>
      <c r="F173" s="25"/>
      <c r="G173" s="4"/>
      <c r="H173" s="3"/>
      <c r="I173" s="24"/>
      <c r="J173" s="24"/>
      <c r="K173" s="24"/>
      <c r="L173" s="42"/>
    </row>
    <row r="174" spans="1:14" s="22" customFormat="1">
      <c r="A174" s="46">
        <f>A172+7</f>
        <v>43338</v>
      </c>
      <c r="B174" s="10">
        <f>C172+F172-G172</f>
        <v>59847.326299406595</v>
      </c>
      <c r="C174" s="8">
        <f>B174+(B174*0.035)</f>
        <v>61941.982719885826</v>
      </c>
      <c r="D174" s="8">
        <f>B174/4500</f>
        <v>13.299405844312577</v>
      </c>
      <c r="E174" s="12">
        <f>(C174-B174)/D174</f>
        <v>157.49999999999994</v>
      </c>
      <c r="F174" s="20"/>
      <c r="G174" s="50">
        <f>IF(C174&gt;B174,C174*0.015,0)</f>
        <v>929.12974079828734</v>
      </c>
      <c r="H174" s="11">
        <f>D174*50/B174</f>
        <v>1.1111111111111112E-2</v>
      </c>
      <c r="I174" s="9">
        <f>B174-(D174*1080)</f>
        <v>45483.967987549011</v>
      </c>
      <c r="J174" s="9"/>
      <c r="K174" s="9"/>
      <c r="L174" s="43"/>
    </row>
    <row r="175" spans="1:14" s="22" customFormat="1">
      <c r="A175" s="46">
        <f>A174+7</f>
        <v>43345</v>
      </c>
      <c r="B175" s="10">
        <f>C174+F174-G174</f>
        <v>61012.85297908754</v>
      </c>
      <c r="C175" s="8">
        <f>B175+(B175*0.035)</f>
        <v>63148.302833355607</v>
      </c>
      <c r="D175" s="8">
        <f>B175/4500</f>
        <v>13.558411773130564</v>
      </c>
      <c r="E175" s="12">
        <f>(C175-B175)/D175</f>
        <v>157.50000000000023</v>
      </c>
      <c r="F175" s="20"/>
      <c r="G175" s="50">
        <f>IF(C175&gt;B175,C175*0.015,0)</f>
        <v>947.22454250033411</v>
      </c>
      <c r="H175" s="11">
        <f>D175*50/B175</f>
        <v>1.111111111111111E-2</v>
      </c>
      <c r="I175" s="9">
        <f>B175-(D175*1080)</f>
        <v>46369.768264106533</v>
      </c>
      <c r="J175" s="9"/>
      <c r="K175" s="9"/>
      <c r="L175" s="43"/>
    </row>
    <row r="176" spans="1:14" s="22" customFormat="1">
      <c r="A176" s="46">
        <f>A175+7</f>
        <v>43352</v>
      </c>
      <c r="B176" s="10">
        <f>C175+F175-G175</f>
        <v>62201.078290855272</v>
      </c>
      <c r="C176" s="8">
        <f>B176+(B176*0.035)</f>
        <v>64378.116031035206</v>
      </c>
      <c r="D176" s="8">
        <f>B176/4500</f>
        <v>13.822461842412283</v>
      </c>
      <c r="E176" s="12">
        <f>(C176-B176)/D176</f>
        <v>157.49999999999997</v>
      </c>
      <c r="F176" s="20"/>
      <c r="G176" s="50">
        <f>IF(C176&gt;B176,C176*0.015,0)</f>
        <v>965.67174046552805</v>
      </c>
      <c r="H176" s="11">
        <f>D176*50/B176</f>
        <v>1.1111111111111112E-2</v>
      </c>
      <c r="I176" s="9">
        <f>B176-(D176*1080)</f>
        <v>47272.819501050006</v>
      </c>
      <c r="J176" s="9"/>
      <c r="K176" s="9"/>
      <c r="L176" s="43"/>
    </row>
    <row r="177" spans="1:12" s="22" customFormat="1" ht="15.75" thickBot="1">
      <c r="A177" s="46">
        <f>A176+7</f>
        <v>43359</v>
      </c>
      <c r="B177" s="10">
        <f>C176+F176-G176</f>
        <v>63412.444290569678</v>
      </c>
      <c r="C177" s="8">
        <f>B177+(B177*0.035)</f>
        <v>65631.87984073961</v>
      </c>
      <c r="D177" s="8">
        <f>B177/4500</f>
        <v>14.091654286793261</v>
      </c>
      <c r="E177" s="12">
        <f>(C177-B177)/D177</f>
        <v>157.49999999999952</v>
      </c>
      <c r="F177" s="20"/>
      <c r="G177" s="50">
        <f>IF(C177&gt;B177,C177*0.015,0)</f>
        <v>984.47819761109406</v>
      </c>
      <c r="H177" s="11">
        <f>D177*50/B177</f>
        <v>1.1111111111111112E-2</v>
      </c>
      <c r="I177" s="9">
        <f>B177-(D177*1080)</f>
        <v>48193.457660832952</v>
      </c>
      <c r="J177" s="9"/>
      <c r="K177" s="9"/>
      <c r="L177" s="43">
        <f>SUM(G174:G177)</f>
        <v>3826.5042213752436</v>
      </c>
    </row>
    <row r="178" spans="1:12" s="22" customFormat="1" ht="15.75" thickBot="1">
      <c r="A178" s="7"/>
      <c r="B178" s="6"/>
      <c r="C178" s="2"/>
      <c r="D178" s="2"/>
      <c r="E178" s="5"/>
      <c r="F178" s="25"/>
      <c r="G178" s="4"/>
      <c r="H178" s="3"/>
      <c r="I178" s="24"/>
      <c r="J178" s="24"/>
      <c r="K178" s="24"/>
      <c r="L178" s="42"/>
    </row>
    <row r="179" spans="1:12" s="22" customFormat="1">
      <c r="A179" s="46">
        <f>A177+7</f>
        <v>43366</v>
      </c>
      <c r="B179" s="10">
        <f>C177+F177-G177</f>
        <v>64647.401643128513</v>
      </c>
      <c r="C179" s="8">
        <f>B179+(B179*0.035)</f>
        <v>66910.060700638016</v>
      </c>
      <c r="D179" s="8">
        <f>B179/4500</f>
        <v>14.366089254028559</v>
      </c>
      <c r="E179" s="12">
        <f>(C179-B179)/D179</f>
        <v>157.50000000000037</v>
      </c>
      <c r="F179" s="20"/>
      <c r="G179" s="50">
        <f>IF(C179&gt;B179,C179*0.015,0)</f>
        <v>1003.6509105095702</v>
      </c>
      <c r="H179" s="11">
        <f>D179*50/B179</f>
        <v>1.1111111111111112E-2</v>
      </c>
      <c r="I179" s="9">
        <f>B179-(D179*1080)</f>
        <v>49132.025248777667</v>
      </c>
      <c r="J179" s="9"/>
      <c r="K179" s="9"/>
      <c r="L179" s="43"/>
    </row>
    <row r="180" spans="1:12" s="22" customFormat="1">
      <c r="A180" s="46">
        <f>A179+7</f>
        <v>43373</v>
      </c>
      <c r="B180" s="10">
        <f>C179+F179-G179</f>
        <v>65906.40979012844</v>
      </c>
      <c r="C180" s="8">
        <f>B180+(B180*0.035)</f>
        <v>68213.134132782929</v>
      </c>
      <c r="D180" s="8">
        <f>B180/4500</f>
        <v>14.645868842250765</v>
      </c>
      <c r="E180" s="12">
        <f>(C180-B180)/D180</f>
        <v>157.49999999999952</v>
      </c>
      <c r="F180" s="20"/>
      <c r="G180" s="50">
        <f>IF(C180&gt;B180,C180*0.015,0)</f>
        <v>1023.1970119917439</v>
      </c>
      <c r="H180" s="11">
        <f>D180*50/B180</f>
        <v>1.1111111111111112E-2</v>
      </c>
      <c r="I180" s="9">
        <f>B180-(D180*1080)</f>
        <v>50088.871440497613</v>
      </c>
      <c r="J180" s="9"/>
      <c r="K180" s="9"/>
      <c r="L180" s="43"/>
    </row>
    <row r="181" spans="1:12" s="22" customFormat="1">
      <c r="A181" s="46">
        <f>A180+7</f>
        <v>43380</v>
      </c>
      <c r="B181" s="10">
        <f>C180+F180-G180</f>
        <v>67189.93712079119</v>
      </c>
      <c r="C181" s="8">
        <f>B181+(B181*0.035)</f>
        <v>69541.584920018882</v>
      </c>
      <c r="D181" s="8">
        <f>B181/4500</f>
        <v>14.931097137953598</v>
      </c>
      <c r="E181" s="12">
        <f>(C181-B181)/D181</f>
        <v>157.50000000000003</v>
      </c>
      <c r="F181" s="20"/>
      <c r="G181" s="50">
        <f>IF(C181&gt;B181,C181*0.015,0)</f>
        <v>1043.1237738002833</v>
      </c>
      <c r="H181" s="11">
        <f>D181*50/B181</f>
        <v>1.1111111111111112E-2</v>
      </c>
      <c r="I181" s="9">
        <f>B181-(D181*1080)</f>
        <v>51064.352211801306</v>
      </c>
      <c r="J181" s="9"/>
      <c r="K181" s="9"/>
      <c r="L181" s="43"/>
    </row>
    <row r="182" spans="1:12" s="22" customFormat="1" ht="15.75" thickBot="1">
      <c r="A182" s="46">
        <f>A181+7</f>
        <v>43387</v>
      </c>
      <c r="B182" s="10">
        <f>C181+F181-G181</f>
        <v>68498.4611462186</v>
      </c>
      <c r="C182" s="8">
        <f>B182+(B182*0.035)</f>
        <v>70895.907286336253</v>
      </c>
      <c r="D182" s="8">
        <f>B182/4500</f>
        <v>15.221880254715245</v>
      </c>
      <c r="E182" s="12">
        <f>(C182-B182)/D182</f>
        <v>157.50000000000009</v>
      </c>
      <c r="F182" s="20"/>
      <c r="G182" s="50">
        <f>IF(C182&gt;B182,C182*0.015,0)</f>
        <v>1063.4386092950438</v>
      </c>
      <c r="H182" s="11">
        <f>D182*50/B182</f>
        <v>1.1111111111111112E-2</v>
      </c>
      <c r="I182" s="9">
        <f>B182-(D182*1080)</f>
        <v>52058.830471126137</v>
      </c>
      <c r="J182" s="9"/>
      <c r="K182" s="9"/>
      <c r="L182" s="43">
        <f>SUM(G179:G182)</f>
        <v>4133.4103055966407</v>
      </c>
    </row>
    <row r="183" spans="1:12" s="22" customFormat="1" ht="15.75" thickBot="1">
      <c r="A183" s="7"/>
      <c r="B183" s="6"/>
      <c r="C183" s="2"/>
      <c r="D183" s="2"/>
      <c r="E183" s="5"/>
      <c r="F183" s="25"/>
      <c r="G183" s="4"/>
      <c r="H183" s="3"/>
      <c r="I183" s="24"/>
      <c r="J183" s="24"/>
      <c r="K183" s="24"/>
      <c r="L183" s="42"/>
    </row>
    <row r="184" spans="1:12" s="22" customFormat="1">
      <c r="A184" s="46">
        <f>A182+7</f>
        <v>43394</v>
      </c>
      <c r="B184" s="10">
        <f>C182+F182-G182</f>
        <v>69832.468677041208</v>
      </c>
      <c r="C184" s="8">
        <f>B184+(B184*0.035)</f>
        <v>72276.605080737645</v>
      </c>
      <c r="D184" s="8">
        <f>B184/4500</f>
        <v>15.518326372675824</v>
      </c>
      <c r="E184" s="12">
        <f>(C184-B184)/D184</f>
        <v>157.49999999999966</v>
      </c>
      <c r="F184" s="20"/>
      <c r="G184" s="50">
        <f>IF(C184&gt;B184,C184*0.015,0)</f>
        <v>1084.1490762110645</v>
      </c>
      <c r="H184" s="11">
        <f>D184*50/B184</f>
        <v>1.1111111111111112E-2</v>
      </c>
      <c r="I184" s="9">
        <f>B184-(D184*1080)</f>
        <v>53072.676194551314</v>
      </c>
      <c r="J184" s="9"/>
      <c r="K184" s="9"/>
      <c r="L184" s="43"/>
    </row>
    <row r="185" spans="1:12" s="22" customFormat="1">
      <c r="A185" s="46">
        <f>A184+7</f>
        <v>43401</v>
      </c>
      <c r="B185" s="10">
        <f>C184+F184-G184</f>
        <v>71192.456004526583</v>
      </c>
      <c r="C185" s="8">
        <f>B185+(B185*0.035)</f>
        <v>73684.191964685015</v>
      </c>
      <c r="D185" s="8">
        <f>B185/4500</f>
        <v>15.820545778783686</v>
      </c>
      <c r="E185" s="12">
        <f>(C185-B185)/D185</f>
        <v>157.50000000000011</v>
      </c>
      <c r="F185" s="20"/>
      <c r="G185" s="50">
        <f>IF(C185&gt;B185,C185*0.015,0)</f>
        <v>1105.2628794702753</v>
      </c>
      <c r="H185" s="11">
        <f>D185*50/B185</f>
        <v>1.1111111111111112E-2</v>
      </c>
      <c r="I185" s="9">
        <f>B185-(D185*1080)</f>
        <v>54106.266563440207</v>
      </c>
      <c r="J185" s="9"/>
      <c r="K185" s="9"/>
      <c r="L185" s="43"/>
    </row>
    <row r="186" spans="1:12" s="22" customFormat="1">
      <c r="A186" s="46">
        <f>A185+7</f>
        <v>43408</v>
      </c>
      <c r="B186" s="10">
        <f>C185+F185-G185</f>
        <v>72578.929085214739</v>
      </c>
      <c r="C186" s="8">
        <f>B186+(B186*0.035)</f>
        <v>75119.191603197251</v>
      </c>
      <c r="D186" s="8">
        <f>B186/4500</f>
        <v>16.128650907825499</v>
      </c>
      <c r="E186" s="12">
        <f>(C186-B186)/D186</f>
        <v>157.49999999999974</v>
      </c>
      <c r="F186" s="20"/>
      <c r="G186" s="50">
        <f>IF(C186&gt;B186,C186*0.015,0)</f>
        <v>1126.7878740479587</v>
      </c>
      <c r="H186" s="11">
        <f>D186*50/B186</f>
        <v>1.1111111111111113E-2</v>
      </c>
      <c r="I186" s="9">
        <f>B186-(D186*1080)</f>
        <v>55159.9861047632</v>
      </c>
      <c r="J186" s="9"/>
      <c r="K186" s="9"/>
      <c r="L186" s="43"/>
    </row>
    <row r="187" spans="1:12" s="22" customFormat="1" ht="15.75" thickBot="1">
      <c r="A187" s="46">
        <f>A186+7</f>
        <v>43415</v>
      </c>
      <c r="B187" s="10">
        <f>C186+F186-G186</f>
        <v>73992.403729149286</v>
      </c>
      <c r="C187" s="8">
        <f>B187+(B187*0.035)</f>
        <v>76582.137859669514</v>
      </c>
      <c r="D187" s="8">
        <f>B187/4500</f>
        <v>16.442756384255397</v>
      </c>
      <c r="E187" s="12">
        <f>(C187-B187)/D187</f>
        <v>157.5000000000002</v>
      </c>
      <c r="F187" s="20"/>
      <c r="G187" s="50">
        <f>IF(C187&gt;B187,C187*0.015,0)</f>
        <v>1148.7320678950427</v>
      </c>
      <c r="H187" s="11">
        <f>D187*50/B187</f>
        <v>1.1111111111111112E-2</v>
      </c>
      <c r="I187" s="9">
        <f>B187-(D187*1080)</f>
        <v>56234.226834153458</v>
      </c>
      <c r="J187" s="9"/>
      <c r="K187" s="9"/>
      <c r="L187" s="43">
        <f>SUM(G184:G187)</f>
        <v>4464.9318976243412</v>
      </c>
    </row>
    <row r="188" spans="1:12" s="22" customFormat="1" ht="15.75" thickBot="1">
      <c r="A188" s="7"/>
      <c r="B188" s="6"/>
      <c r="C188" s="2"/>
      <c r="D188" s="2"/>
      <c r="E188" s="5"/>
      <c r="F188" s="25"/>
      <c r="G188" s="4"/>
      <c r="H188" s="3"/>
      <c r="I188" s="24"/>
      <c r="J188" s="24"/>
      <c r="K188" s="24"/>
      <c r="L188" s="42"/>
    </row>
    <row r="189" spans="1:12" s="22" customFormat="1">
      <c r="A189" s="46">
        <f>A187+7</f>
        <v>43422</v>
      </c>
      <c r="B189" s="10">
        <f>C187+F187-G187</f>
        <v>75433.405791774465</v>
      </c>
      <c r="C189" s="8">
        <f>B189+(B189*0.035)</f>
        <v>78073.574994486567</v>
      </c>
      <c r="D189" s="8">
        <f>B189/4500</f>
        <v>16.76297906483877</v>
      </c>
      <c r="E189" s="12">
        <f>(C189-B189)/D189</f>
        <v>157.49999999999977</v>
      </c>
      <c r="F189" s="20"/>
      <c r="G189" s="50">
        <f>IF(C189&gt;B189,C189*0.015,0)</f>
        <v>1171.1036249172985</v>
      </c>
      <c r="H189" s="11">
        <f>D189*50/B189</f>
        <v>1.1111111111111112E-2</v>
      </c>
      <c r="I189" s="9">
        <f>B189-(D189*1080)</f>
        <v>57329.388401748598</v>
      </c>
      <c r="J189" s="9"/>
      <c r="K189" s="9"/>
      <c r="L189" s="43"/>
    </row>
    <row r="190" spans="1:12" s="22" customFormat="1">
      <c r="A190" s="46">
        <f>A189+7</f>
        <v>43429</v>
      </c>
      <c r="B190" s="10">
        <f>C189+F189-G189</f>
        <v>76902.471369569263</v>
      </c>
      <c r="C190" s="8">
        <f>B190+(B190*0.035)</f>
        <v>79594.057867504191</v>
      </c>
      <c r="D190" s="8">
        <f>B190/4500</f>
        <v>17.089438082126502</v>
      </c>
      <c r="E190" s="12">
        <f>(C190-B190)/D190</f>
        <v>157.50000000000023</v>
      </c>
      <c r="F190" s="20"/>
      <c r="G190" s="50">
        <f>IF(C190&gt;B190,C190*0.015,0)</f>
        <v>1193.9108680125628</v>
      </c>
      <c r="H190" s="11">
        <f>D190*50/B190</f>
        <v>1.1111111111111112E-2</v>
      </c>
      <c r="I190" s="9">
        <f>B190-(D190*1080)</f>
        <v>58445.87824087264</v>
      </c>
      <c r="J190" s="9"/>
      <c r="K190" s="9"/>
      <c r="L190" s="43"/>
    </row>
    <row r="191" spans="1:12" s="22" customFormat="1">
      <c r="A191" s="46">
        <f>A190+7</f>
        <v>43436</v>
      </c>
      <c r="B191" s="10">
        <f>C190+F190-G190</f>
        <v>78400.146999491626</v>
      </c>
      <c r="C191" s="8">
        <f>B191+(B191*0.035)</f>
        <v>81144.152144473832</v>
      </c>
      <c r="D191" s="8">
        <f>B191/4500</f>
        <v>17.422254888775917</v>
      </c>
      <c r="E191" s="12">
        <f>(C191-B191)/D191</f>
        <v>157.49999999999994</v>
      </c>
      <c r="F191" s="20"/>
      <c r="G191" s="50">
        <f>IF(C191&gt;B191,C191*0.015,0)</f>
        <v>1217.1622821671074</v>
      </c>
      <c r="H191" s="11">
        <f>D191*50/B191</f>
        <v>1.1111111111111112E-2</v>
      </c>
      <c r="I191" s="9">
        <f>B191-(D191*1080)</f>
        <v>59584.111719613633</v>
      </c>
      <c r="J191" s="9"/>
      <c r="K191" s="9"/>
      <c r="L191" s="43"/>
    </row>
    <row r="192" spans="1:12" s="22" customFormat="1" ht="15.75" thickBot="1">
      <c r="A192" s="46">
        <f>A191+7</f>
        <v>43443</v>
      </c>
      <c r="B192" s="10">
        <f>C191+F191-G191</f>
        <v>79926.989862306727</v>
      </c>
      <c r="C192" s="8">
        <f>B192+(B192*0.035)</f>
        <v>82724.434507487458</v>
      </c>
      <c r="D192" s="8">
        <f>B192/4500</f>
        <v>17.761553302734828</v>
      </c>
      <c r="E192" s="12">
        <f>(C192-B192)/D192</f>
        <v>157.49999999999974</v>
      </c>
      <c r="F192" s="20"/>
      <c r="G192" s="50">
        <f>IF(C192&gt;B192,C192*0.02,0)</f>
        <v>1654.4886901497491</v>
      </c>
      <c r="H192" s="11">
        <f>D192*50/B192</f>
        <v>1.1111111111111112E-2</v>
      </c>
      <c r="I192" s="9">
        <f>B192-(D192*1080)</f>
        <v>60744.51229535311</v>
      </c>
      <c r="J192" s="9"/>
      <c r="K192" s="9"/>
      <c r="L192" s="55">
        <f>SUM(G189:G192)+L187-4000</f>
        <v>5701.5973628710599</v>
      </c>
    </row>
    <row r="193" spans="1:12" ht="15.75" thickBot="1">
      <c r="A193" s="7"/>
      <c r="B193" s="6"/>
      <c r="C193" s="2"/>
      <c r="D193" s="2"/>
      <c r="E193" s="5"/>
      <c r="F193" s="25"/>
      <c r="G193" s="4"/>
      <c r="H193" s="3"/>
      <c r="I193" s="24"/>
      <c r="J193" s="24"/>
      <c r="K193" s="24"/>
      <c r="L193" s="42"/>
    </row>
    <row r="194" spans="1:12" s="22" customFormat="1">
      <c r="A194" s="46">
        <f>A192+7</f>
        <v>43450</v>
      </c>
      <c r="B194" s="10">
        <f>C192+F192-G192</f>
        <v>81069.945817337706</v>
      </c>
      <c r="C194" s="8">
        <f>B194+(B194*0.035)</f>
        <v>83907.393920944523</v>
      </c>
      <c r="D194" s="8">
        <f>B194/4500</f>
        <v>18.015543514963934</v>
      </c>
      <c r="E194" s="12">
        <f>(C194-B194)/D194</f>
        <v>157.49999999999989</v>
      </c>
      <c r="F194" s="20"/>
      <c r="G194" s="50">
        <f>IF(C194&gt;B194,C194*0.015,0)</f>
        <v>1258.6109088141677</v>
      </c>
      <c r="H194" s="11">
        <f>D194*50/B194</f>
        <v>1.111111111111111E-2</v>
      </c>
      <c r="I194" s="9">
        <f>B194-(D194*1080)</f>
        <v>61613.158821176658</v>
      </c>
      <c r="J194" s="9"/>
      <c r="K194" s="9"/>
      <c r="L194" s="43"/>
    </row>
    <row r="195" spans="1:12" s="22" customFormat="1">
      <c r="A195" s="46">
        <f>A194+7</f>
        <v>43457</v>
      </c>
      <c r="B195" s="10">
        <f>C194+F194-G194</f>
        <v>82648.783012130356</v>
      </c>
      <c r="C195" s="8">
        <f>B195+(B195*0.035)</f>
        <v>85541.490417554916</v>
      </c>
      <c r="D195" s="8">
        <f>B195/4500</f>
        <v>18.366396224917857</v>
      </c>
      <c r="E195" s="12">
        <f>(C195-B195)/D195</f>
        <v>157.49999999999989</v>
      </c>
      <c r="F195" s="20"/>
      <c r="G195" s="50">
        <f>IF(C195&gt;B195,C195*0.015,0)</f>
        <v>1283.1223562633238</v>
      </c>
      <c r="H195" s="11">
        <f>D195*50/B195</f>
        <v>1.1111111111111112E-2</v>
      </c>
      <c r="I195" s="9">
        <f>B195-(D195*1080)</f>
        <v>62813.07508921907</v>
      </c>
      <c r="J195" s="9"/>
      <c r="K195" s="9"/>
      <c r="L195" s="43"/>
    </row>
    <row r="196" spans="1:12" s="22" customFormat="1">
      <c r="A196" s="46">
        <f>A195+7</f>
        <v>43464</v>
      </c>
      <c r="B196" s="10">
        <f>C195+F195-G195</f>
        <v>84258.368061291592</v>
      </c>
      <c r="C196" s="8">
        <f>B196+(B196*0.035)</f>
        <v>87207.4109434368</v>
      </c>
      <c r="D196" s="8">
        <f>B196/4500</f>
        <v>18.724081791398131</v>
      </c>
      <c r="E196" s="12">
        <f>(C196-B196)/D196</f>
        <v>157.50000000000011</v>
      </c>
      <c r="F196" s="20"/>
      <c r="G196" s="50">
        <f>IF(C196&gt;B196,C196*0.015,0)</f>
        <v>1308.111164151552</v>
      </c>
      <c r="H196" s="11">
        <f>D196*50/B196</f>
        <v>1.111111111111111E-2</v>
      </c>
      <c r="I196" s="9">
        <f>B196-(D196*1080)</f>
        <v>64036.359726581606</v>
      </c>
      <c r="J196" s="9"/>
      <c r="K196" s="9"/>
      <c r="L196" s="43"/>
    </row>
    <row r="197" spans="1:12" s="22" customFormat="1" ht="15.75" thickBot="1">
      <c r="A197" s="46">
        <f>A196+7</f>
        <v>43471</v>
      </c>
      <c r="B197" s="10">
        <f>C196+F196-G196</f>
        <v>85899.299779285255</v>
      </c>
      <c r="C197" s="8">
        <f>B197+(B197*0.035)</f>
        <v>88905.77527156024</v>
      </c>
      <c r="D197" s="8">
        <f>B197/4500</f>
        <v>19.088733284285613</v>
      </c>
      <c r="E197" s="12">
        <f>(C197-B197)/D197</f>
        <v>157.50000000000006</v>
      </c>
      <c r="F197" s="20"/>
      <c r="G197" s="50">
        <f>IF(C197&gt;B197,C197*0.02,0)</f>
        <v>1778.1155054312048</v>
      </c>
      <c r="H197" s="11">
        <f>D197*50/B197</f>
        <v>1.1111111111111112E-2</v>
      </c>
      <c r="I197" s="9">
        <f>B197-(D197*1080)</f>
        <v>65283.467832256792</v>
      </c>
      <c r="J197" s="9"/>
      <c r="K197" s="9"/>
      <c r="L197" s="55">
        <f>SUM(G194:G197)+L192-4000</f>
        <v>7329.557297531308</v>
      </c>
    </row>
    <row r="198" spans="1:12" ht="15.75" thickBot="1">
      <c r="A198" s="7"/>
      <c r="B198" s="6"/>
      <c r="C198" s="2"/>
      <c r="D198" s="2"/>
      <c r="E198" s="5"/>
      <c r="F198" s="25"/>
      <c r="G198" s="4"/>
      <c r="H198" s="3"/>
      <c r="I198" s="24"/>
      <c r="J198" s="24"/>
      <c r="K198" s="24"/>
      <c r="L198" s="42"/>
    </row>
    <row r="199" spans="1:12">
      <c r="A199" s="46">
        <f>A197+7</f>
        <v>43478</v>
      </c>
      <c r="B199" s="10">
        <f>C197+F197-G197</f>
        <v>87127.659766129029</v>
      </c>
      <c r="C199" s="8">
        <f>B199+(B199*0.035)</f>
        <v>90177.127857943546</v>
      </c>
      <c r="D199" s="8">
        <f>B199/4500</f>
        <v>19.361702170250894</v>
      </c>
      <c r="E199" s="12">
        <f>(C199-B199)/D199</f>
        <v>157.50000000000006</v>
      </c>
      <c r="F199" s="20"/>
      <c r="G199" s="50">
        <f>IF(C199&gt;B199,C199*0.015,0)</f>
        <v>1352.6569178691532</v>
      </c>
      <c r="H199" s="11">
        <f>D199*50/B199</f>
        <v>1.111111111111111E-2</v>
      </c>
      <c r="I199" s="9">
        <f>B199-(D199*1080)</f>
        <v>66217.021422258069</v>
      </c>
      <c r="J199" s="9"/>
      <c r="K199" s="9"/>
      <c r="L199" s="43"/>
    </row>
    <row r="200" spans="1:12">
      <c r="A200" s="46">
        <f>A199+7</f>
        <v>43485</v>
      </c>
      <c r="B200" s="10">
        <f>C199+F199-G199</f>
        <v>88824.470940074389</v>
      </c>
      <c r="C200" s="8">
        <f>B200+(B200*0.035)</f>
        <v>91933.327422976989</v>
      </c>
      <c r="D200" s="8">
        <f>B200/4500</f>
        <v>19.738771320016532</v>
      </c>
      <c r="E200" s="12">
        <f>(C200-B200)/D200</f>
        <v>157.4999999999998</v>
      </c>
      <c r="F200" s="20"/>
      <c r="G200" s="50">
        <f>IF(C200&gt;B200,C200*0.015,0)</f>
        <v>1378.9999113446547</v>
      </c>
      <c r="H200" s="11">
        <f>D200*50/B200</f>
        <v>1.1111111111111112E-2</v>
      </c>
      <c r="I200" s="9">
        <f>B200-(D200*1080)</f>
        <v>67506.597914456535</v>
      </c>
      <c r="J200" s="9"/>
      <c r="K200" s="9"/>
      <c r="L200" s="43"/>
    </row>
    <row r="201" spans="1:12">
      <c r="A201" s="46">
        <f>A200+7</f>
        <v>43492</v>
      </c>
      <c r="B201" s="10">
        <f>C200+F200-G200</f>
        <v>90554.327511632335</v>
      </c>
      <c r="C201" s="8">
        <f>B201+(B201*0.035)</f>
        <v>93723.728974539466</v>
      </c>
      <c r="D201" s="8">
        <f>B201/4500</f>
        <v>20.123183891473854</v>
      </c>
      <c r="E201" s="12">
        <f>(C201-B201)/D201</f>
        <v>157.49999999999997</v>
      </c>
      <c r="F201" s="20"/>
      <c r="G201" s="50">
        <f>IF(C201&gt;B201,C201*0.015,0)</f>
        <v>1405.8559346180919</v>
      </c>
      <c r="H201" s="11">
        <f>D201*50/B201</f>
        <v>1.1111111111111113E-2</v>
      </c>
      <c r="I201" s="9">
        <f>B201-(D201*1080)</f>
        <v>68821.288908840565</v>
      </c>
      <c r="J201" s="9"/>
      <c r="K201" s="9"/>
      <c r="L201" s="43"/>
    </row>
    <row r="202" spans="1:12" ht="15.75" thickBot="1">
      <c r="A202" s="46">
        <f>A201+7</f>
        <v>43499</v>
      </c>
      <c r="B202" s="10">
        <f>C201+F201-G201</f>
        <v>92317.873039921367</v>
      </c>
      <c r="C202" s="8">
        <f>B202+(B202*0.035)</f>
        <v>95548.998596318619</v>
      </c>
      <c r="D202" s="8">
        <f>B202/4500</f>
        <v>20.515082897760305</v>
      </c>
      <c r="E202" s="12">
        <f>(C202-B202)/D202</f>
        <v>157.50000000000017</v>
      </c>
      <c r="F202" s="20"/>
      <c r="G202" s="50">
        <f>IF(C202&gt;B202,C202*0.02,0)</f>
        <v>1910.9799719263724</v>
      </c>
      <c r="H202" s="11">
        <f>D202*50/B202</f>
        <v>1.1111111111111112E-2</v>
      </c>
      <c r="I202" s="9">
        <f>B202-(D202*1080)</f>
        <v>70161.583510340235</v>
      </c>
      <c r="J202" s="9"/>
      <c r="K202" s="9"/>
      <c r="L202" s="55">
        <f>SUM(G199:G202)+L197-4000</f>
        <v>9378.0500332895808</v>
      </c>
    </row>
    <row r="203" spans="1:12" ht="15.75" thickBot="1">
      <c r="A203" s="7"/>
      <c r="B203" s="6"/>
      <c r="C203" s="2"/>
      <c r="D203" s="2"/>
      <c r="E203" s="5"/>
      <c r="F203" s="25"/>
      <c r="G203" s="4"/>
      <c r="H203" s="3"/>
      <c r="I203" s="24"/>
      <c r="J203" s="24"/>
      <c r="K203" s="24"/>
      <c r="L203" s="42"/>
    </row>
    <row r="204" spans="1:12">
      <c r="A204" s="46">
        <f>A202+7</f>
        <v>43506</v>
      </c>
      <c r="B204" s="10">
        <f>C202+F202-G202</f>
        <v>93638.018624392251</v>
      </c>
      <c r="C204" s="8">
        <f>B204+(B204*0.035)</f>
        <v>96915.349276245979</v>
      </c>
      <c r="D204" s="8">
        <f>B204/4500</f>
        <v>20.808448583198278</v>
      </c>
      <c r="E204" s="12">
        <f>(C204-B204)/D204</f>
        <v>157.49999999999997</v>
      </c>
      <c r="F204" s="20"/>
      <c r="G204" s="50">
        <f>IF(C204&gt;B204,C204*0.015,0)</f>
        <v>1453.7302391436897</v>
      </c>
      <c r="H204" s="11">
        <f>D204*50/B204</f>
        <v>1.1111111111111112E-2</v>
      </c>
      <c r="I204" s="9">
        <f>B204-(D204*1080)</f>
        <v>71164.894154538109</v>
      </c>
      <c r="J204" s="9"/>
      <c r="K204" s="9"/>
      <c r="L204" s="43"/>
    </row>
    <row r="205" spans="1:12">
      <c r="A205" s="46">
        <f>A204+7</f>
        <v>43513</v>
      </c>
      <c r="B205" s="10">
        <f>C204+F204-G204</f>
        <v>95461.619037102297</v>
      </c>
      <c r="C205" s="8">
        <f>B205+(B205*0.035)</f>
        <v>98802.775703400883</v>
      </c>
      <c r="D205" s="8">
        <f>B205/4500</f>
        <v>21.213693119356066</v>
      </c>
      <c r="E205" s="12">
        <f>(C205-B205)/D205</f>
        <v>157.50000000000026</v>
      </c>
      <c r="F205" s="20"/>
      <c r="G205" s="50">
        <f>IF(C205&gt;B205,C205*0.015,0)</f>
        <v>1482.0416355510131</v>
      </c>
      <c r="H205" s="11">
        <f>D205*50/B205</f>
        <v>1.1111111111111112E-2</v>
      </c>
      <c r="I205" s="9">
        <f>B205-(D205*1080)</f>
        <v>72550.830468197746</v>
      </c>
      <c r="J205" s="9"/>
      <c r="K205" s="9"/>
      <c r="L205" s="43"/>
    </row>
    <row r="206" spans="1:12">
      <c r="A206" s="46">
        <f>A205+7</f>
        <v>43520</v>
      </c>
      <c r="B206" s="10">
        <f>C205+F205-G205</f>
        <v>97320.734067849873</v>
      </c>
      <c r="C206" s="8">
        <f>B206+(B206*0.035)</f>
        <v>100726.95976022462</v>
      </c>
      <c r="D206" s="8">
        <f>B206/4500</f>
        <v>21.626829792855528</v>
      </c>
      <c r="E206" s="12">
        <f>(C206-B206)/D206</f>
        <v>157.50000000000011</v>
      </c>
      <c r="F206" s="20"/>
      <c r="G206" s="50">
        <f>IF(C206&gt;B206,C206*0.015,0)</f>
        <v>1510.9043964033692</v>
      </c>
      <c r="H206" s="11">
        <f>D206*50/B206</f>
        <v>1.1111111111111112E-2</v>
      </c>
      <c r="I206" s="9">
        <f>B206-(D206*1080)</f>
        <v>73963.757891565911</v>
      </c>
      <c r="J206" s="9"/>
      <c r="K206" s="9"/>
      <c r="L206" s="43"/>
    </row>
    <row r="207" spans="1:12" ht="15.75" thickBot="1">
      <c r="A207" s="46">
        <f>A206+7</f>
        <v>43527</v>
      </c>
      <c r="B207" s="10">
        <f>C206+F206-G206</f>
        <v>99216.055363821259</v>
      </c>
      <c r="C207" s="8">
        <f>B207+(B207*0.035)</f>
        <v>102688.617301555</v>
      </c>
      <c r="D207" s="8">
        <f>B207/4500</f>
        <v>22.048012303071392</v>
      </c>
      <c r="E207" s="12">
        <f>(C207-B207)/D207</f>
        <v>157.49999999999991</v>
      </c>
      <c r="F207" s="20"/>
      <c r="G207" s="50">
        <f>IF(C207&gt;B207,C207*0.02,0)</f>
        <v>2053.7723460310999</v>
      </c>
      <c r="H207" s="11">
        <f>D207*50/B207</f>
        <v>1.1111111111111112E-2</v>
      </c>
      <c r="I207" s="9">
        <f>B207-(D207*1080)</f>
        <v>75404.202076504153</v>
      </c>
      <c r="J207" s="9"/>
      <c r="K207" s="9"/>
      <c r="L207" s="55">
        <f>SUM(G204:G207)+L202-4000</f>
        <v>11878.498650418753</v>
      </c>
    </row>
    <row r="208" spans="1:12" ht="15.75" thickBot="1">
      <c r="A208" s="7"/>
      <c r="B208" s="6"/>
      <c r="C208" s="2"/>
      <c r="D208" s="2"/>
      <c r="E208" s="5"/>
      <c r="F208" s="25"/>
      <c r="G208" s="4"/>
      <c r="H208" s="3"/>
      <c r="I208" s="24"/>
      <c r="J208" s="24"/>
      <c r="K208" s="24"/>
      <c r="L208" s="42"/>
    </row>
    <row r="209" spans="1:12">
      <c r="A209" s="46">
        <f>A207+7</f>
        <v>43534</v>
      </c>
      <c r="B209" s="10">
        <f>C207+F207-G207</f>
        <v>100634.84495552391</v>
      </c>
      <c r="C209" s="8">
        <f>B209+(B209*0.035)</f>
        <v>104157.06452896724</v>
      </c>
      <c r="D209" s="8">
        <f>B209/4500</f>
        <v>22.363298879005313</v>
      </c>
      <c r="E209" s="12">
        <f>(C209-B209)/D209</f>
        <v>157.49999999999986</v>
      </c>
      <c r="F209" s="20"/>
      <c r="G209" s="50">
        <f>IF(C209&gt;B209,C209*0.015,0)</f>
        <v>1562.3559679345085</v>
      </c>
      <c r="H209" s="11">
        <f>D209*50/B209</f>
        <v>1.1111111111111113E-2</v>
      </c>
      <c r="I209" s="9">
        <f>B209-(D209*1080)</f>
        <v>76482.48216619817</v>
      </c>
      <c r="J209" s="9"/>
      <c r="K209" s="9"/>
      <c r="L209" s="43"/>
    </row>
    <row r="210" spans="1:12">
      <c r="A210" s="46">
        <f>A209+7</f>
        <v>43541</v>
      </c>
      <c r="B210" s="10">
        <f>C209+F209-G209</f>
        <v>102594.70856103273</v>
      </c>
      <c r="C210" s="8">
        <f>B210+(B210*0.035)</f>
        <v>106185.52336066889</v>
      </c>
      <c r="D210" s="8">
        <f>B210/4500</f>
        <v>22.798824124673942</v>
      </c>
      <c r="E210" s="12">
        <f>(C210-B210)/D210</f>
        <v>157.50000000000023</v>
      </c>
      <c r="F210" s="20"/>
      <c r="G210" s="50">
        <f>IF(C210&gt;B210,C210*0.015,0)</f>
        <v>1592.7828504100332</v>
      </c>
      <c r="H210" s="11">
        <f>D210*50/B210</f>
        <v>1.1111111111111112E-2</v>
      </c>
      <c r="I210" s="9">
        <f>B210-(D210*1080)</f>
        <v>77971.978506384883</v>
      </c>
      <c r="J210" s="9"/>
      <c r="K210" s="9"/>
      <c r="L210" s="43"/>
    </row>
    <row r="211" spans="1:12">
      <c r="A211" s="46">
        <f>A210+7</f>
        <v>43548</v>
      </c>
      <c r="B211" s="10">
        <f>C210+F210-G210</f>
        <v>104592.74051025885</v>
      </c>
      <c r="C211" s="8">
        <f>B211+(B211*0.035)</f>
        <v>108253.48642811792</v>
      </c>
      <c r="D211" s="8">
        <f>B211/4500</f>
        <v>23.242831224501966</v>
      </c>
      <c r="E211" s="12">
        <f>(C211-B211)/D211</f>
        <v>157.50000000000023</v>
      </c>
      <c r="F211" s="20"/>
      <c r="G211" s="50">
        <f>IF(C211&gt;B211,C211*0.015,0)</f>
        <v>1623.8022964217687</v>
      </c>
      <c r="H211" s="11">
        <f>D211*50/B211</f>
        <v>1.111111111111111E-2</v>
      </c>
      <c r="I211" s="9">
        <f>B211-(D211*1080)</f>
        <v>79490.482787796733</v>
      </c>
      <c r="J211" s="9"/>
      <c r="K211" s="9"/>
      <c r="L211" s="43"/>
    </row>
    <row r="212" spans="1:12" ht="15.75" thickBot="1">
      <c r="A212" s="46">
        <f>A211+7</f>
        <v>43555</v>
      </c>
      <c r="B212" s="10">
        <f>C211+F211-G211</f>
        <v>106629.68413169615</v>
      </c>
      <c r="C212" s="8">
        <f>B212+(B212*0.035)</f>
        <v>110361.72307630551</v>
      </c>
      <c r="D212" s="8">
        <f>B212/4500</f>
        <v>23.695485362599143</v>
      </c>
      <c r="E212" s="12">
        <f>(C212-B212)/D212</f>
        <v>157.49999999999983</v>
      </c>
      <c r="F212" s="20"/>
      <c r="G212" s="50">
        <f>IF(C212&gt;B212,C212*0.02,0)</f>
        <v>2207.2344615261104</v>
      </c>
      <c r="H212" s="11">
        <f>D212*50/B212</f>
        <v>1.111111111111111E-2</v>
      </c>
      <c r="I212" s="9">
        <f>B212-(D212*1080)</f>
        <v>81038.559940089079</v>
      </c>
      <c r="J212" s="9"/>
      <c r="K212" s="9"/>
      <c r="L212" s="55">
        <f>SUM(G209:G212)+L207-4000</f>
        <v>14864.674226711173</v>
      </c>
    </row>
    <row r="213" spans="1:12" ht="15.75" thickBot="1">
      <c r="A213" s="7"/>
      <c r="B213" s="6"/>
      <c r="C213" s="2"/>
      <c r="D213" s="2"/>
      <c r="E213" s="5"/>
      <c r="F213" s="25"/>
      <c r="G213" s="4"/>
      <c r="H213" s="3"/>
      <c r="I213" s="24"/>
      <c r="J213" s="24"/>
      <c r="K213" s="24"/>
      <c r="L213" s="42"/>
    </row>
    <row r="214" spans="1:12">
      <c r="A214" s="46">
        <f>A212+7</f>
        <v>43562</v>
      </c>
      <c r="B214" s="10">
        <f>C212+F212-G212</f>
        <v>108154.4886147794</v>
      </c>
      <c r="C214" s="8">
        <f>B214+(B214*0.035)</f>
        <v>111939.89571629668</v>
      </c>
      <c r="D214" s="8">
        <f>B214/4500</f>
        <v>24.034330803284313</v>
      </c>
      <c r="E214" s="12">
        <f>(C214-B214)/D214</f>
        <v>157.50000000000009</v>
      </c>
      <c r="F214" s="20"/>
      <c r="G214" s="50">
        <f>IF(C214&gt;B214,C214*0.015,0)</f>
        <v>1679.0984357444502</v>
      </c>
      <c r="H214" s="11">
        <f>D214*50/B214</f>
        <v>1.111111111111111E-2</v>
      </c>
      <c r="I214" s="9">
        <f>B214-(D214*1080)</f>
        <v>82197.411347232352</v>
      </c>
      <c r="J214" s="9"/>
      <c r="K214" s="9"/>
      <c r="L214" s="43"/>
    </row>
    <row r="215" spans="1:12">
      <c r="A215" s="46">
        <f>A214+7</f>
        <v>43569</v>
      </c>
      <c r="B215" s="10">
        <f>C214+F214-G214</f>
        <v>110260.79728055223</v>
      </c>
      <c r="C215" s="8">
        <f>B215+(B215*0.035)</f>
        <v>114119.92518537155</v>
      </c>
      <c r="D215" s="8">
        <f>B215/4500</f>
        <v>24.502399395678275</v>
      </c>
      <c r="E215" s="12">
        <f>(C215-B215)/D215</f>
        <v>157.49999999999986</v>
      </c>
      <c r="F215" s="20"/>
      <c r="G215" s="50">
        <f>IF(C215&gt;B215,C215*0.015,0)</f>
        <v>1711.7988777805733</v>
      </c>
      <c r="H215" s="11">
        <f>D215*50/B215</f>
        <v>1.1111111111111112E-2</v>
      </c>
      <c r="I215" s="9">
        <f>B215-(D215*1080)</f>
        <v>83798.205933219695</v>
      </c>
      <c r="J215" s="9"/>
      <c r="K215" s="9"/>
      <c r="L215" s="43"/>
    </row>
    <row r="216" spans="1:12">
      <c r="A216" s="46">
        <f>A215+7</f>
        <v>43576</v>
      </c>
      <c r="B216" s="10">
        <f>C215+F215-G215</f>
        <v>112408.12630759098</v>
      </c>
      <c r="C216" s="8">
        <f>B216+(B216*0.035)</f>
        <v>116342.41072835667</v>
      </c>
      <c r="D216" s="8">
        <f>B216/4500</f>
        <v>24.979583623909107</v>
      </c>
      <c r="E216" s="12">
        <f>(C216-B216)/D216</f>
        <v>157.50000000000017</v>
      </c>
      <c r="F216" s="20"/>
      <c r="G216" s="50">
        <f>IF(C216&gt;B216,C216*0.015,0)</f>
        <v>1745.1361609253499</v>
      </c>
      <c r="H216" s="11">
        <f>D216*50/B216</f>
        <v>1.1111111111111112E-2</v>
      </c>
      <c r="I216" s="9">
        <f>B216-(D216*1080)</f>
        <v>85430.175993769139</v>
      </c>
      <c r="J216" s="9"/>
      <c r="K216" s="9"/>
      <c r="L216" s="43"/>
    </row>
    <row r="217" spans="1:12" ht="15.75" thickBot="1">
      <c r="A217" s="46">
        <f>A216+7</f>
        <v>43583</v>
      </c>
      <c r="B217" s="10">
        <f>C216+F216-G216</f>
        <v>114597.27456743132</v>
      </c>
      <c r="C217" s="8">
        <f>B217+(B217*0.035)</f>
        <v>118608.17917729141</v>
      </c>
      <c r="D217" s="8">
        <f>B217/4500</f>
        <v>25.466061014984739</v>
      </c>
      <c r="E217" s="12">
        <f>(C217-B217)/D217</f>
        <v>157.49999999999997</v>
      </c>
      <c r="F217" s="20"/>
      <c r="G217" s="50">
        <f>IF(C217&gt;B217,C217*0.02,0)</f>
        <v>2372.1635835458283</v>
      </c>
      <c r="H217" s="11">
        <f>D217*50/B217</f>
        <v>1.1111111111111112E-2</v>
      </c>
      <c r="I217" s="9">
        <f>B217-(D217*1080)</f>
        <v>87093.928671247806</v>
      </c>
      <c r="J217" s="9"/>
      <c r="K217" s="9"/>
      <c r="L217" s="55">
        <f>SUM(G214:G217)+L212-4000</f>
        <v>18372.871284707377</v>
      </c>
    </row>
    <row r="218" spans="1:12" ht="15.75" thickBot="1">
      <c r="A218" s="7"/>
      <c r="B218" s="6"/>
      <c r="C218" s="2"/>
      <c r="D218" s="2"/>
      <c r="E218" s="5"/>
      <c r="F218" s="25"/>
      <c r="G218" s="4"/>
      <c r="H218" s="3"/>
      <c r="I218" s="24"/>
      <c r="J218" s="24"/>
      <c r="K218" s="24"/>
      <c r="L218" s="42"/>
    </row>
    <row r="219" spans="1:12">
      <c r="A219" s="46">
        <f>A217+7</f>
        <v>43590</v>
      </c>
      <c r="B219" s="10">
        <f>C217+F217-G217</f>
        <v>116236.01559374559</v>
      </c>
      <c r="C219" s="8">
        <f>B219+(B219*0.035)</f>
        <v>120304.27613952669</v>
      </c>
      <c r="D219" s="8">
        <f>B219/4500</f>
        <v>25.83022568749902</v>
      </c>
      <c r="E219" s="12">
        <f>(C219-B219)/D219</f>
        <v>157.5000000000002</v>
      </c>
      <c r="F219" s="20"/>
      <c r="G219" s="50">
        <f>IF(C219&gt;B219,C219*0.015,0)</f>
        <v>1804.5641420929003</v>
      </c>
      <c r="H219" s="11">
        <f>D219*50/B219</f>
        <v>1.1111111111111112E-2</v>
      </c>
      <c r="I219" s="9">
        <f>B219-(D219*1080)</f>
        <v>88339.371851246644</v>
      </c>
      <c r="J219" s="9"/>
      <c r="K219" s="9"/>
      <c r="L219" s="43"/>
    </row>
    <row r="220" spans="1:12">
      <c r="A220" s="46">
        <f>A219+7</f>
        <v>43597</v>
      </c>
      <c r="B220" s="10">
        <f>C219+F219-G219</f>
        <v>118499.71199743378</v>
      </c>
      <c r="C220" s="8">
        <f>B220+(B220*0.035)</f>
        <v>122647.20191734396</v>
      </c>
      <c r="D220" s="8">
        <f>B220/4500</f>
        <v>26.333269332763063</v>
      </c>
      <c r="E220" s="12">
        <f>(C220-B220)/D220</f>
        <v>157.49999999999983</v>
      </c>
      <c r="F220" s="20"/>
      <c r="G220" s="50">
        <f>IF(C220&gt;B220,C220*0.015,0)</f>
        <v>1839.7080287601593</v>
      </c>
      <c r="H220" s="11">
        <f>D220*50/B220</f>
        <v>1.111111111111111E-2</v>
      </c>
      <c r="I220" s="9">
        <f>B220-(D220*1080)</f>
        <v>90059.781118049679</v>
      </c>
      <c r="J220" s="9"/>
      <c r="K220" s="9"/>
      <c r="L220" s="43"/>
    </row>
    <row r="221" spans="1:12">
      <c r="A221" s="46">
        <f>A220+7</f>
        <v>43604</v>
      </c>
      <c r="B221" s="10">
        <f>C220+F220-G220</f>
        <v>120807.49388858381</v>
      </c>
      <c r="C221" s="8">
        <f>B221+(B221*0.035)</f>
        <v>125035.75617468424</v>
      </c>
      <c r="D221" s="8">
        <f>B221/4500</f>
        <v>26.846109753018624</v>
      </c>
      <c r="E221" s="12">
        <f>(C221-B221)/D221</f>
        <v>157.50000000000006</v>
      </c>
      <c r="F221" s="20"/>
      <c r="G221" s="50">
        <f>IF(C221&gt;B221,C221*0.015,0)</f>
        <v>1875.5363426202634</v>
      </c>
      <c r="H221" s="11">
        <f>D221*50/B221</f>
        <v>1.1111111111111112E-2</v>
      </c>
      <c r="I221" s="9">
        <f>B221-(D221*1080)</f>
        <v>91813.695355323696</v>
      </c>
      <c r="J221" s="9"/>
      <c r="K221" s="9"/>
      <c r="L221" s="43"/>
    </row>
    <row r="222" spans="1:12" ht="15.75" thickBot="1">
      <c r="A222" s="46">
        <f>A221+7</f>
        <v>43611</v>
      </c>
      <c r="B222" s="10">
        <f>C221+F221-G221</f>
        <v>123160.21983206397</v>
      </c>
      <c r="C222" s="8">
        <f>B222+(B222*0.035)</f>
        <v>127470.82752618621</v>
      </c>
      <c r="D222" s="8">
        <f>B222/4500</f>
        <v>27.368937740458662</v>
      </c>
      <c r="E222" s="12">
        <f>(C222-B222)/D222</f>
        <v>157.50000000000009</v>
      </c>
      <c r="F222" s="20"/>
      <c r="G222" s="50">
        <f>IF(C222&gt;B222,C222*0.02,0)</f>
        <v>2549.4165505237243</v>
      </c>
      <c r="H222" s="11">
        <f>D222*50/B222</f>
        <v>1.1111111111111113E-2</v>
      </c>
      <c r="I222" s="9">
        <f>B222-(D222*1080)</f>
        <v>93601.767072368617</v>
      </c>
      <c r="J222" s="9"/>
      <c r="K222" s="9"/>
      <c r="L222" s="55">
        <f>SUM(G219:G222)+L217-4000</f>
        <v>22442.096348704425</v>
      </c>
    </row>
    <row r="223" spans="1:12" ht="15.75" thickBot="1">
      <c r="A223" s="7"/>
      <c r="B223" s="6"/>
      <c r="C223" s="2"/>
      <c r="D223" s="2"/>
      <c r="E223" s="5"/>
      <c r="F223" s="25"/>
      <c r="G223" s="4"/>
      <c r="H223" s="3"/>
      <c r="I223" s="24"/>
      <c r="J223" s="24"/>
      <c r="K223" s="24"/>
      <c r="L223" s="42"/>
    </row>
    <row r="224" spans="1:12">
      <c r="A224" s="46">
        <f>A222+7</f>
        <v>43618</v>
      </c>
      <c r="B224" s="10">
        <f>C222+F222-G222</f>
        <v>124921.4109756625</v>
      </c>
      <c r="C224" s="8">
        <f>B224+(B224*0.035)</f>
        <v>129293.66035981069</v>
      </c>
      <c r="D224" s="8">
        <f>B224/4500</f>
        <v>27.76031355014722</v>
      </c>
      <c r="E224" s="12">
        <f>(C224-B224)/D224</f>
        <v>157.50000000000017</v>
      </c>
      <c r="F224" s="20"/>
      <c r="G224" s="50">
        <f>IF(C224&gt;B224,C224*0.015,0)</f>
        <v>1939.4049053971603</v>
      </c>
      <c r="H224" s="11">
        <f>D224*50/B224</f>
        <v>1.1111111111111112E-2</v>
      </c>
      <c r="I224" s="9">
        <f>B224-(D224*1080)</f>
        <v>94940.2723415035</v>
      </c>
      <c r="J224" s="9"/>
      <c r="K224" s="9"/>
      <c r="L224" s="43"/>
    </row>
    <row r="225" spans="1:12">
      <c r="A225" s="46">
        <f>A224+7</f>
        <v>43625</v>
      </c>
      <c r="B225" s="10">
        <f>C224+F224-G224</f>
        <v>127354.25545441353</v>
      </c>
      <c r="C225" s="8">
        <f>B225+(B225*0.035)</f>
        <v>131811.65439531801</v>
      </c>
      <c r="D225" s="8">
        <f>B225/4500</f>
        <v>28.300945656536342</v>
      </c>
      <c r="E225" s="12">
        <f>(C225-B225)/D225</f>
        <v>157.49999999999997</v>
      </c>
      <c r="F225" s="20"/>
      <c r="G225" s="50">
        <f>IF(C225&gt;B225,C225*0.015,0)</f>
        <v>1977.1748159297701</v>
      </c>
      <c r="H225" s="11">
        <f>D225*50/B225</f>
        <v>1.1111111111111112E-2</v>
      </c>
      <c r="I225" s="9">
        <f>B225-(D225*1080)</f>
        <v>96789.23414535429</v>
      </c>
      <c r="J225" s="9"/>
      <c r="K225" s="9"/>
      <c r="L225" s="43"/>
    </row>
    <row r="226" spans="1:12">
      <c r="A226" s="46">
        <f>A225+7</f>
        <v>43632</v>
      </c>
      <c r="B226" s="10">
        <f>C225+F225-G225</f>
        <v>129834.47957938824</v>
      </c>
      <c r="C226" s="8">
        <f>B226+(B226*0.035)</f>
        <v>134378.68636466682</v>
      </c>
      <c r="D226" s="8">
        <f>B226/4500</f>
        <v>28.852106573197386</v>
      </c>
      <c r="E226" s="12">
        <f>(C226-B226)/D226</f>
        <v>157.49999999999986</v>
      </c>
      <c r="F226" s="20"/>
      <c r="G226" s="50">
        <f>IF(C226&gt;B226,C226*0.015,0)</f>
        <v>2015.6802954700022</v>
      </c>
      <c r="H226" s="11">
        <f>D226*50/B226</f>
        <v>1.111111111111111E-2</v>
      </c>
      <c r="I226" s="9">
        <f>B226-(D226*1080)</f>
        <v>98674.204480335058</v>
      </c>
      <c r="J226" s="9"/>
      <c r="K226" s="9"/>
      <c r="L226" s="43"/>
    </row>
    <row r="227" spans="1:12" ht="14.25" customHeight="1" thickBot="1">
      <c r="A227" s="46">
        <f>A226+7</f>
        <v>43639</v>
      </c>
      <c r="B227" s="10">
        <f>C226+F226-G226</f>
        <v>132363.00606919682</v>
      </c>
      <c r="C227" s="8">
        <f>B227+(B227*0.035)</f>
        <v>136995.71128161871</v>
      </c>
      <c r="D227" s="8">
        <f>B227/4500</f>
        <v>29.414001348710407</v>
      </c>
      <c r="E227" s="12">
        <f>(C227-B227)/D227</f>
        <v>157.50000000000003</v>
      </c>
      <c r="F227" s="20"/>
      <c r="G227" s="50">
        <f>IF(C227&gt;B227,C227*0.02,0)</f>
        <v>2739.9142256323744</v>
      </c>
      <c r="H227" s="11">
        <f>D227*50/B227</f>
        <v>1.1111111111111112E-2</v>
      </c>
      <c r="I227" s="9">
        <f>B227-(D227*1080)</f>
        <v>100595.88461258958</v>
      </c>
      <c r="J227" s="9"/>
      <c r="K227" s="9"/>
      <c r="L227" s="55">
        <f>SUM(G224:G227)+L222-4000</f>
        <v>27114.270591133733</v>
      </c>
    </row>
    <row r="228" spans="1:12" ht="15.75" thickBot="1">
      <c r="A228" s="7"/>
      <c r="B228" s="6"/>
      <c r="C228" s="2"/>
      <c r="D228" s="2"/>
      <c r="E228" s="5"/>
      <c r="F228" s="25"/>
      <c r="G228" s="4"/>
      <c r="H228" s="3"/>
      <c r="I228" s="24"/>
      <c r="J228" s="24"/>
      <c r="K228" s="24"/>
      <c r="L228" s="42"/>
    </row>
  </sheetData>
  <mergeCells count="1">
    <mergeCell ref="A1:L1"/>
  </mergeCells>
  <pageMargins left="0.7" right="0.7" top="0.75" bottom="0.75" header="0.3" footer="0.3"/>
  <pageSetup orientation="portrait" r:id="rId1"/>
  <ignoredErrors>
    <ignoredError sqref="C1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K228"/>
  <sheetViews>
    <sheetView workbookViewId="0">
      <selection activeCell="J32" sqref="J32"/>
    </sheetView>
  </sheetViews>
  <sheetFormatPr defaultRowHeight="15"/>
  <cols>
    <col min="1" max="1" width="9.140625" style="41"/>
    <col min="2" max="2" width="9.28515625" style="41" customWidth="1"/>
    <col min="3" max="3" width="9.5703125" style="41" bestFit="1" customWidth="1"/>
    <col min="4" max="4" width="6.5703125" style="41" bestFit="1" customWidth="1"/>
    <col min="5" max="5" width="5.42578125" style="41" bestFit="1" customWidth="1"/>
    <col min="6" max="6" width="6.85546875" style="41" bestFit="1" customWidth="1"/>
    <col min="7" max="7" width="12" style="41" bestFit="1" customWidth="1"/>
    <col min="8" max="8" width="9" style="41" bestFit="1" customWidth="1"/>
    <col min="9" max="10" width="11" style="41" customWidth="1"/>
    <col min="11" max="11" width="22.85546875" style="41" bestFit="1" customWidth="1"/>
    <col min="12" max="12" width="8.28515625" style="41" customWidth="1"/>
    <col min="13" max="16384" width="9.140625" style="41"/>
  </cols>
  <sheetData>
    <row r="1" spans="1:11" ht="16.5" thickBot="1">
      <c r="A1" s="88" t="s">
        <v>30</v>
      </c>
      <c r="B1" s="88"/>
      <c r="C1" s="88"/>
      <c r="D1" s="88"/>
      <c r="E1" s="88"/>
      <c r="F1" s="88"/>
      <c r="G1" s="88"/>
      <c r="H1" s="88"/>
      <c r="I1" s="88"/>
      <c r="J1" s="88"/>
    </row>
    <row r="2" spans="1:11" ht="15.75" thickBot="1">
      <c r="A2" s="14" t="s">
        <v>8</v>
      </c>
      <c r="B2" s="15" t="s">
        <v>14</v>
      </c>
      <c r="C2" s="16" t="s">
        <v>13</v>
      </c>
      <c r="D2" s="16" t="s">
        <v>12</v>
      </c>
      <c r="E2" s="16" t="s">
        <v>11</v>
      </c>
      <c r="F2" s="16" t="s">
        <v>7</v>
      </c>
      <c r="G2" s="16" t="s">
        <v>7</v>
      </c>
      <c r="H2" s="17" t="s">
        <v>15</v>
      </c>
      <c r="I2" s="17" t="s">
        <v>16</v>
      </c>
      <c r="J2" s="44" t="s">
        <v>19</v>
      </c>
    </row>
    <row r="3" spans="1:11" ht="15.75" thickBot="1">
      <c r="A3" s="14" t="s">
        <v>6</v>
      </c>
      <c r="B3" s="18" t="s">
        <v>5</v>
      </c>
      <c r="C3" s="19" t="s">
        <v>5</v>
      </c>
      <c r="D3" s="19" t="s">
        <v>0</v>
      </c>
      <c r="E3" s="19" t="s">
        <v>4</v>
      </c>
      <c r="F3" s="19" t="s">
        <v>1</v>
      </c>
      <c r="G3" s="19" t="s">
        <v>2</v>
      </c>
      <c r="H3" s="17" t="s">
        <v>3</v>
      </c>
      <c r="I3" s="17" t="s">
        <v>10</v>
      </c>
      <c r="J3" s="44" t="s">
        <v>9</v>
      </c>
    </row>
    <row r="4" spans="1:11">
      <c r="A4" s="46">
        <v>42386</v>
      </c>
      <c r="B4" s="45">
        <v>300</v>
      </c>
      <c r="C4" s="8">
        <f>B4+(B4*0.155)</f>
        <v>346.5</v>
      </c>
      <c r="D4" s="8">
        <f>B4/2000</f>
        <v>0.15</v>
      </c>
      <c r="E4" s="23">
        <f>(C4-B4)/D4</f>
        <v>310</v>
      </c>
      <c r="F4" s="9"/>
      <c r="G4" s="9"/>
      <c r="H4" s="11">
        <f>D4*50/B4</f>
        <v>2.5000000000000001E-2</v>
      </c>
      <c r="I4" s="9">
        <f>B4-(D4*1080)</f>
        <v>138</v>
      </c>
      <c r="J4" s="43"/>
    </row>
    <row r="5" spans="1:11">
      <c r="A5" s="46">
        <f>A4+7</f>
        <v>42393</v>
      </c>
      <c r="B5" s="10">
        <f>C4+F4-G4</f>
        <v>346.5</v>
      </c>
      <c r="C5" s="8">
        <f>B5+(B5*-0.1729)</f>
        <v>286.59014999999999</v>
      </c>
      <c r="D5" s="8">
        <f>B5/2000</f>
        <v>0.17324999999999999</v>
      </c>
      <c r="E5" s="52">
        <f>(C5-B5)/D5</f>
        <v>-345.80000000000007</v>
      </c>
      <c r="F5" s="9">
        <v>200</v>
      </c>
      <c r="G5" s="9"/>
      <c r="H5" s="11">
        <f>D5*50/B5</f>
        <v>2.4999999999999998E-2</v>
      </c>
      <c r="I5" s="9">
        <f>B5-(D5*1080)</f>
        <v>159.39000000000001</v>
      </c>
      <c r="J5" s="43"/>
    </row>
    <row r="6" spans="1:11">
      <c r="A6" s="46">
        <f>A5+7</f>
        <v>42400</v>
      </c>
      <c r="B6" s="10">
        <f>C5+F5-G5</f>
        <v>486.59014999999999</v>
      </c>
      <c r="C6" s="8">
        <f>B6+(B6*0.719865)</f>
        <v>836.86936832974993</v>
      </c>
      <c r="D6" s="8">
        <f>B6/2000</f>
        <v>0.243295075</v>
      </c>
      <c r="E6" s="23">
        <f>(C6-B6)/D6</f>
        <v>1439.7299999999998</v>
      </c>
      <c r="F6" s="9"/>
      <c r="G6" s="9"/>
      <c r="H6" s="11">
        <f>D6*50/B6</f>
        <v>2.4999999999999998E-2</v>
      </c>
      <c r="I6" s="9">
        <f>B6-(D6*1080)</f>
        <v>223.83146899999997</v>
      </c>
      <c r="J6" s="43"/>
    </row>
    <row r="7" spans="1:11" ht="15.75" thickBot="1">
      <c r="A7" s="46">
        <f>A6+7</f>
        <v>42407</v>
      </c>
      <c r="B7" s="10">
        <f>C6+F6-G6</f>
        <v>836.86936832974993</v>
      </c>
      <c r="C7" s="8">
        <f>B7+(B7*0.054)</f>
        <v>882.0603142195564</v>
      </c>
      <c r="D7" s="8">
        <f>B7/2000</f>
        <v>0.41843468416487495</v>
      </c>
      <c r="E7" s="23">
        <f>(C7-B7)/D7</f>
        <v>107.99999999999994</v>
      </c>
      <c r="F7" s="9"/>
      <c r="G7" s="21"/>
      <c r="H7" s="11">
        <f>D7*50/B7</f>
        <v>2.5000000000000001E-2</v>
      </c>
      <c r="I7" s="9">
        <f>B7-(D7*1080)</f>
        <v>384.95990943168499</v>
      </c>
      <c r="J7" s="43"/>
    </row>
    <row r="8" spans="1:11" ht="15.75" thickBot="1">
      <c r="A8" s="7"/>
      <c r="B8" s="6"/>
      <c r="C8" s="2"/>
      <c r="D8" s="2"/>
      <c r="E8" s="54"/>
      <c r="F8" s="2"/>
      <c r="G8" s="4"/>
      <c r="H8" s="3"/>
      <c r="I8" s="24"/>
      <c r="J8" s="42"/>
    </row>
    <row r="9" spans="1:11">
      <c r="A9" s="46">
        <f>A7+7</f>
        <v>42414</v>
      </c>
      <c r="B9" s="10">
        <f>C7+F7-G7</f>
        <v>882.0603142195564</v>
      </c>
      <c r="C9" s="8">
        <f>B9+(B9*0.138)</f>
        <v>1003.7846375818552</v>
      </c>
      <c r="D9" s="8">
        <f>B9/2000</f>
        <v>0.44103015710977822</v>
      </c>
      <c r="E9" s="23">
        <f>(C9-B9)/D9</f>
        <v>276.00000000000011</v>
      </c>
      <c r="F9" s="9"/>
      <c r="G9" s="9"/>
      <c r="H9" s="11">
        <f>D9*50/B9</f>
        <v>2.5000000000000001E-2</v>
      </c>
      <c r="I9" s="9">
        <f>B9-(D9*1080)</f>
        <v>405.74774454099594</v>
      </c>
      <c r="J9" s="43"/>
    </row>
    <row r="10" spans="1:11">
      <c r="A10" s="46">
        <f>A9+7</f>
        <v>42421</v>
      </c>
      <c r="B10" s="10">
        <f>C9+F9-G9</f>
        <v>1003.7846375818552</v>
      </c>
      <c r="C10" s="8">
        <f>B10+(B10*1)</f>
        <v>2007.5692751637105</v>
      </c>
      <c r="D10" s="8">
        <f>B10/2000</f>
        <v>0.50189231879092766</v>
      </c>
      <c r="E10" s="23">
        <f>(C10-B10)/D10</f>
        <v>1999.9999999999998</v>
      </c>
      <c r="F10" s="9"/>
      <c r="G10" s="9"/>
      <c r="H10" s="11">
        <f>D10*50/B10</f>
        <v>2.5000000000000001E-2</v>
      </c>
      <c r="I10" s="9">
        <f>B10-(D10*1080)</f>
        <v>461.74093328765332</v>
      </c>
      <c r="J10" s="43"/>
    </row>
    <row r="11" spans="1:11">
      <c r="A11" s="46">
        <f>A10+7</f>
        <v>42428</v>
      </c>
      <c r="B11" s="10">
        <f>C10+F10-G10</f>
        <v>2007.5692751637105</v>
      </c>
      <c r="C11" s="8">
        <f>B11+(B11*-0.185)</f>
        <v>1636.1689592584239</v>
      </c>
      <c r="D11" s="8">
        <f>B11/2000</f>
        <v>1.0037846375818553</v>
      </c>
      <c r="E11" s="56">
        <f>(C11-B11)/D11</f>
        <v>-370.00000000000011</v>
      </c>
      <c r="F11" s="9">
        <v>470</v>
      </c>
      <c r="G11" s="9"/>
      <c r="H11" s="11">
        <f>D11*50/B11</f>
        <v>2.5000000000000001E-2</v>
      </c>
      <c r="I11" s="9">
        <f>B11-(D11*1080)</f>
        <v>923.48186657530664</v>
      </c>
      <c r="J11" s="43"/>
    </row>
    <row r="12" spans="1:11" ht="15.75" thickBot="1">
      <c r="A12" s="46">
        <f>A11+7</f>
        <v>42435</v>
      </c>
      <c r="B12" s="10">
        <f>C11+F11-G11</f>
        <v>2106.1689592584239</v>
      </c>
      <c r="C12" s="8">
        <f>B12+(B12*-0.133)</f>
        <v>1826.0484876770536</v>
      </c>
      <c r="D12" s="8">
        <f>B12/2000</f>
        <v>1.053084479629212</v>
      </c>
      <c r="E12" s="56">
        <f>(C12-B12)/D12</f>
        <v>-265.99999999999994</v>
      </c>
      <c r="F12" s="9"/>
      <c r="G12" s="9"/>
      <c r="H12" s="11">
        <f>D12*50/B12</f>
        <v>2.5000000000000001E-2</v>
      </c>
      <c r="I12" s="9">
        <f>B12-(D12*1080)</f>
        <v>968.83772125887481</v>
      </c>
      <c r="J12" s="43"/>
    </row>
    <row r="13" spans="1:11" ht="15.75" thickBot="1">
      <c r="A13" s="7"/>
      <c r="B13" s="6"/>
      <c r="C13" s="2"/>
      <c r="D13" s="2"/>
      <c r="E13" s="54"/>
      <c r="F13" s="2"/>
      <c r="G13" s="4"/>
      <c r="H13" s="3"/>
      <c r="I13" s="24"/>
      <c r="J13" s="42"/>
    </row>
    <row r="14" spans="1:11">
      <c r="A14" s="46">
        <f>A12+7</f>
        <v>42442</v>
      </c>
      <c r="B14" s="10">
        <f>C12+F12-G12</f>
        <v>1826.0484876770536</v>
      </c>
      <c r="C14" s="8">
        <f>B14+(B14*-0.0368)</f>
        <v>1758.8499033305379</v>
      </c>
      <c r="D14" s="8">
        <f>B14/2000</f>
        <v>0.91302424383852676</v>
      </c>
      <c r="E14" s="56">
        <f>(C14-B14)/D14</f>
        <v>-73.60000000000008</v>
      </c>
      <c r="F14" s="9"/>
      <c r="G14" s="9"/>
      <c r="H14" s="11">
        <f>D14*50/B14</f>
        <v>2.5000000000000001E-2</v>
      </c>
      <c r="I14" s="9">
        <f>B14-(D14*1080)</f>
        <v>839.98230433144465</v>
      </c>
      <c r="J14" s="43"/>
    </row>
    <row r="15" spans="1:11">
      <c r="A15" s="46">
        <f>A14+7</f>
        <v>42449</v>
      </c>
      <c r="B15" s="10">
        <f>C14+F14-G14</f>
        <v>1758.8499033305379</v>
      </c>
      <c r="C15" s="8">
        <f>B15+(B15*0.47)</f>
        <v>2585.5093578958908</v>
      </c>
      <c r="D15" s="8">
        <f>B15/2000</f>
        <v>0.87942495166526902</v>
      </c>
      <c r="E15" s="23">
        <f>(C15-B15)/D15</f>
        <v>940</v>
      </c>
      <c r="F15" s="9"/>
      <c r="G15" s="9"/>
      <c r="H15" s="11">
        <f>D15*50/B15</f>
        <v>2.5000000000000001E-2</v>
      </c>
      <c r="I15" s="9">
        <f>B15-(D15*1080)</f>
        <v>809.07095553204738</v>
      </c>
      <c r="J15" s="43"/>
      <c r="K15" s="51"/>
    </row>
    <row r="16" spans="1:11">
      <c r="A16" s="46">
        <f>A15+7</f>
        <v>42456</v>
      </c>
      <c r="B16" s="10">
        <f>C15+F15-G15</f>
        <v>2585.5093578958908</v>
      </c>
      <c r="C16" s="8">
        <f>B16+(B16*0.264)</f>
        <v>3268.083828380406</v>
      </c>
      <c r="D16" s="8">
        <f>B16/2000</f>
        <v>1.2927546789479454</v>
      </c>
      <c r="E16" s="23">
        <f>(C16-B16)/D16</f>
        <v>528</v>
      </c>
      <c r="F16" s="20"/>
      <c r="G16" s="9"/>
      <c r="H16" s="11">
        <f>D16*50/B16</f>
        <v>2.4999999999999998E-2</v>
      </c>
      <c r="I16" s="9">
        <f>B16-(D16*1080)</f>
        <v>1189.3343046321099</v>
      </c>
      <c r="J16" s="43"/>
      <c r="K16" s="51"/>
    </row>
    <row r="17" spans="1:11" ht="15.75" thickBot="1">
      <c r="A17" s="46">
        <f>A16+7</f>
        <v>42463</v>
      </c>
      <c r="B17" s="10">
        <f>C16+F16-G16</f>
        <v>3268.083828380406</v>
      </c>
      <c r="C17" s="8">
        <f>B17+(B17*-0.067)</f>
        <v>3049.1222118789187</v>
      </c>
      <c r="D17" s="8">
        <f>B17/2000</f>
        <v>1.6340419141902029</v>
      </c>
      <c r="E17" s="53">
        <f>(C17-B17)/D17</f>
        <v>-134.00000000000003</v>
      </c>
      <c r="F17" s="20"/>
      <c r="G17" s="9"/>
      <c r="H17" s="11">
        <f>D17*50/B17</f>
        <v>2.4999999999999998E-2</v>
      </c>
      <c r="I17" s="9">
        <f>B17-(D17*1080)</f>
        <v>1503.3185610549867</v>
      </c>
      <c r="J17" s="43"/>
      <c r="K17" s="51"/>
    </row>
    <row r="18" spans="1:11" ht="15.75" thickBot="1">
      <c r="A18" s="7"/>
      <c r="B18" s="6"/>
      <c r="C18" s="2"/>
      <c r="D18" s="2"/>
      <c r="E18" s="5"/>
      <c r="F18" s="2"/>
      <c r="G18" s="4"/>
      <c r="H18" s="3"/>
      <c r="I18" s="24"/>
      <c r="J18" s="42"/>
      <c r="K18" s="22"/>
    </row>
    <row r="19" spans="1:11">
      <c r="A19" s="46">
        <f>A17+7</f>
        <v>42470</v>
      </c>
      <c r="B19" s="10">
        <f>C17+F17-G17</f>
        <v>3049.1222118789187</v>
      </c>
      <c r="C19" s="8">
        <f>B19+(B19*0.277)</f>
        <v>3893.7290645693793</v>
      </c>
      <c r="D19" s="8">
        <f>B19/2000</f>
        <v>1.5245611059394593</v>
      </c>
      <c r="E19" s="23">
        <f>(C19-B19)/D19</f>
        <v>554.00000000000011</v>
      </c>
      <c r="F19" s="9"/>
      <c r="G19" s="9"/>
      <c r="H19" s="11">
        <f>D19*50/B19</f>
        <v>2.5000000000000001E-2</v>
      </c>
      <c r="I19" s="9">
        <f>B19-(D19*1080)</f>
        <v>1402.5962174643028</v>
      </c>
      <c r="J19" s="43"/>
      <c r="K19" s="58" t="s">
        <v>21</v>
      </c>
    </row>
    <row r="20" spans="1:11">
      <c r="A20" s="46">
        <f>A19+7</f>
        <v>42477</v>
      </c>
      <c r="B20" s="10">
        <f>C19+F19-G19</f>
        <v>3893.7290645693793</v>
      </c>
      <c r="C20" s="8">
        <f>B20+(B20*0.0143)</f>
        <v>3949.4093901927213</v>
      </c>
      <c r="D20" s="8">
        <f>B20/4000</f>
        <v>0.97343226614234479</v>
      </c>
      <c r="E20" s="23">
        <f>(C20-B20)/D20</f>
        <v>57.199999999999889</v>
      </c>
      <c r="F20" s="9"/>
      <c r="G20" s="9"/>
      <c r="H20" s="11">
        <f>D20*50/B20</f>
        <v>1.2500000000000001E-2</v>
      </c>
      <c r="I20" s="9">
        <f>B20-(D20*1080)</f>
        <v>2842.4222171356469</v>
      </c>
      <c r="J20" s="43"/>
    </row>
    <row r="21" spans="1:11">
      <c r="A21" s="46">
        <f>A20+7</f>
        <v>42484</v>
      </c>
      <c r="B21" s="10">
        <f>C20+F20-G20</f>
        <v>3949.4093901927213</v>
      </c>
      <c r="C21" s="8">
        <f>B21+(B21*0.215)</f>
        <v>4798.5324090841568</v>
      </c>
      <c r="D21" s="8">
        <f t="shared" ref="D21" si="0">B21/4000</f>
        <v>0.98735234754818035</v>
      </c>
      <c r="E21" s="23">
        <f>(C21-B21)/D21</f>
        <v>860.00000000000045</v>
      </c>
      <c r="F21" s="20"/>
      <c r="G21" s="9"/>
      <c r="H21" s="11">
        <f>D21*50/B21</f>
        <v>1.2500000000000001E-2</v>
      </c>
      <c r="I21" s="9">
        <f>B21-(D21*1080)</f>
        <v>2883.0688548406865</v>
      </c>
      <c r="J21" s="43"/>
    </row>
    <row r="22" spans="1:11" ht="15.75" thickBot="1">
      <c r="A22" s="46">
        <f>A21+7</f>
        <v>42491</v>
      </c>
      <c r="B22" s="10">
        <f>C21+F21-G21</f>
        <v>4798.5324090841568</v>
      </c>
      <c r="C22" s="8">
        <f>B22+(B22*-0.1497495697)</f>
        <v>4079.9542456322997</v>
      </c>
      <c r="D22" s="8">
        <f>B22/4500</f>
        <v>1.0663405353520348</v>
      </c>
      <c r="E22" s="63">
        <f>(C22-B22)/D22</f>
        <v>-673.87306365000029</v>
      </c>
      <c r="F22" s="20"/>
      <c r="G22" s="9"/>
      <c r="H22" s="11">
        <f>D22*50/B22</f>
        <v>1.111111111111111E-2</v>
      </c>
      <c r="I22" s="9">
        <f>B22-(D22*1080)</f>
        <v>3646.8846309039591</v>
      </c>
      <c r="J22" s="43"/>
    </row>
    <row r="23" spans="1:11" ht="15.75" thickBot="1">
      <c r="A23" s="7"/>
      <c r="B23" s="6"/>
      <c r="C23" s="2"/>
      <c r="D23" s="2"/>
      <c r="E23" s="5"/>
      <c r="F23" s="2"/>
      <c r="G23" s="4"/>
      <c r="H23" s="3"/>
      <c r="I23" s="24"/>
      <c r="J23" s="42"/>
    </row>
    <row r="24" spans="1:11">
      <c r="A24" s="46">
        <f>A22+7</f>
        <v>42498</v>
      </c>
      <c r="B24" s="10">
        <f>C22+F22-G22</f>
        <v>4079.9542456322997</v>
      </c>
      <c r="C24" s="8">
        <f>B24+(B24*-0.179019999)</f>
        <v>3349.5608406591596</v>
      </c>
      <c r="D24" s="8">
        <f>B24/4500</f>
        <v>0.90665649902939993</v>
      </c>
      <c r="E24" s="63">
        <f>(C24-B24)/D24</f>
        <v>-805.5899955000001</v>
      </c>
      <c r="F24" s="9"/>
      <c r="G24" s="9"/>
      <c r="H24" s="11">
        <f>D24*50/B24</f>
        <v>1.111111111111111E-2</v>
      </c>
      <c r="I24" s="9">
        <f>B24-(D24*1080)</f>
        <v>3100.765226680548</v>
      </c>
      <c r="J24" s="43"/>
    </row>
    <row r="25" spans="1:11">
      <c r="A25" s="75">
        <f>A24+7</f>
        <v>42505</v>
      </c>
      <c r="B25" s="76">
        <f>C24+F24-G24</f>
        <v>3349.5608406591596</v>
      </c>
      <c r="C25" s="77">
        <f>B25+(B25*0.14)</f>
        <v>3818.499358351442</v>
      </c>
      <c r="D25" s="77">
        <f>B25/4500</f>
        <v>0.74434685347981322</v>
      </c>
      <c r="E25" s="84">
        <f>(C25-B25)/D25</f>
        <v>630.00000000000011</v>
      </c>
      <c r="F25" s="78"/>
      <c r="G25" s="79">
        <v>1500</v>
      </c>
      <c r="H25" s="80">
        <f>D25*50/B25</f>
        <v>1.111111111111111E-2</v>
      </c>
      <c r="I25" s="78">
        <f>B25-(D25*1080)</f>
        <v>2545.6662389009612</v>
      </c>
      <c r="J25" s="81"/>
    </row>
    <row r="26" spans="1:11">
      <c r="A26" s="75">
        <f>A25+7</f>
        <v>42512</v>
      </c>
      <c r="B26" s="86">
        <f>C25-G25</f>
        <v>2318.499358351442</v>
      </c>
      <c r="C26" s="77">
        <f>B26+(B26*0.035)</f>
        <v>2399.6468358937423</v>
      </c>
      <c r="D26" s="77">
        <f>B26/4500</f>
        <v>0.51522207963365374</v>
      </c>
      <c r="E26" s="84">
        <f>(C26-B26)/D26</f>
        <v>157.49999999999966</v>
      </c>
      <c r="F26" s="85"/>
      <c r="G26" s="78"/>
      <c r="H26" s="80">
        <f>D26*50/B26</f>
        <v>1.111111111111111E-2</v>
      </c>
      <c r="I26" s="78">
        <f>B26-(D26*1080)</f>
        <v>1762.059512347096</v>
      </c>
      <c r="J26" s="81"/>
    </row>
    <row r="27" spans="1:11" ht="15.75" thickBot="1">
      <c r="A27" s="46">
        <f>A26+7</f>
        <v>42519</v>
      </c>
      <c r="B27" s="83">
        <v>3000</v>
      </c>
      <c r="C27" s="8">
        <f>B27+(B27*0.04)</f>
        <v>3120</v>
      </c>
      <c r="D27" s="8">
        <f>B27/4500</f>
        <v>0.66666666666666663</v>
      </c>
      <c r="E27" s="12">
        <f>(C27-B27)/D27</f>
        <v>180</v>
      </c>
      <c r="F27" s="20"/>
      <c r="G27" s="9"/>
      <c r="H27" s="11">
        <f>D27*50/B27</f>
        <v>1.111111111111111E-2</v>
      </c>
      <c r="I27" s="9">
        <f>B27-(D27*1080)</f>
        <v>2280</v>
      </c>
      <c r="J27" s="43"/>
      <c r="K27" s="58" t="s">
        <v>28</v>
      </c>
    </row>
    <row r="28" spans="1:11" ht="15.75" thickBot="1">
      <c r="A28" s="7"/>
      <c r="B28" s="6"/>
      <c r="C28" s="2"/>
      <c r="D28" s="2"/>
      <c r="E28" s="5"/>
      <c r="F28" s="25"/>
      <c r="G28" s="4"/>
      <c r="H28" s="3"/>
      <c r="I28" s="24"/>
      <c r="J28" s="42"/>
    </row>
    <row r="29" spans="1:11">
      <c r="A29" s="46">
        <f>A27+7</f>
        <v>42526</v>
      </c>
      <c r="B29" s="10">
        <f>C27+F27-G27</f>
        <v>3120</v>
      </c>
      <c r="C29" s="8">
        <f>B29+(B29*0.04)</f>
        <v>3244.8</v>
      </c>
      <c r="D29" s="8">
        <f>B29/4500</f>
        <v>0.69333333333333336</v>
      </c>
      <c r="E29" s="12">
        <f>(C29-B29)/D29</f>
        <v>180.00000000000026</v>
      </c>
      <c r="F29" s="20"/>
      <c r="G29" s="9"/>
      <c r="H29" s="11">
        <f>D29*50/B29</f>
        <v>1.1111111111111113E-2</v>
      </c>
      <c r="I29" s="9">
        <f>B29-(D29*1080)</f>
        <v>2371.1999999999998</v>
      </c>
      <c r="J29" s="43"/>
    </row>
    <row r="30" spans="1:11">
      <c r="A30" s="46">
        <f>A29+7</f>
        <v>42533</v>
      </c>
      <c r="B30" s="10">
        <f>C29+F29-G29</f>
        <v>3244.8</v>
      </c>
      <c r="C30" s="8">
        <f>B30+(B30*0.04)</f>
        <v>3374.5920000000001</v>
      </c>
      <c r="D30" s="8">
        <f>B30/4500</f>
        <v>0.72106666666666674</v>
      </c>
      <c r="E30" s="12">
        <f>(C30-B30)/D30</f>
        <v>179.99999999999986</v>
      </c>
      <c r="F30" s="20"/>
      <c r="G30" s="9"/>
      <c r="H30" s="11">
        <f>D30*50/B30</f>
        <v>1.1111111111111112E-2</v>
      </c>
      <c r="I30" s="9">
        <f>B30-(D30*1080)</f>
        <v>2466.0480000000002</v>
      </c>
      <c r="J30" s="43"/>
      <c r="K30" s="57"/>
    </row>
    <row r="31" spans="1:11">
      <c r="A31" s="46">
        <f>A30+7</f>
        <v>42540</v>
      </c>
      <c r="B31" s="10">
        <f>C30+F30-G30</f>
        <v>3374.5920000000001</v>
      </c>
      <c r="C31" s="8">
        <f>B31+(B31*0.04)</f>
        <v>3509.5756799999999</v>
      </c>
      <c r="D31" s="8">
        <f>B31/4500</f>
        <v>0.74990933333333332</v>
      </c>
      <c r="E31" s="12">
        <f>(C31-B31)/D31</f>
        <v>179.99999999999977</v>
      </c>
      <c r="F31" s="20"/>
      <c r="G31" s="9"/>
      <c r="H31" s="11">
        <f>D31*50/B31</f>
        <v>1.111111111111111E-2</v>
      </c>
      <c r="I31" s="9">
        <f>B31-(D31*1080)</f>
        <v>2564.6899200000003</v>
      </c>
      <c r="J31" s="43"/>
      <c r="K31" s="57"/>
    </row>
    <row r="32" spans="1:11" ht="15.75" thickBot="1">
      <c r="A32" s="46">
        <f>A31+7</f>
        <v>42547</v>
      </c>
      <c r="B32" s="10">
        <f>C31+F31-G31</f>
        <v>3509.5756799999999</v>
      </c>
      <c r="C32" s="8">
        <f>B32+(B32*0.04)</f>
        <v>3649.9587071999999</v>
      </c>
      <c r="D32" s="8">
        <f>B32/4500</f>
        <v>0.7799057066666667</v>
      </c>
      <c r="E32" s="12">
        <f>(C32-B32)/D32</f>
        <v>180</v>
      </c>
      <c r="F32" s="20"/>
      <c r="G32" s="9"/>
      <c r="H32" s="11">
        <f>D32*50/B32</f>
        <v>1.1111111111111112E-2</v>
      </c>
      <c r="I32" s="9">
        <f>B32-(D32*1080)</f>
        <v>2667.2775167999998</v>
      </c>
      <c r="J32" s="43"/>
      <c r="K32" s="57"/>
    </row>
    <row r="33" spans="1:11" ht="15.75" thickBot="1">
      <c r="A33" s="7"/>
      <c r="B33" s="6"/>
      <c r="C33" s="2"/>
      <c r="D33" s="2"/>
      <c r="E33" s="5"/>
      <c r="F33" s="25"/>
      <c r="G33" s="4"/>
      <c r="H33" s="3"/>
      <c r="I33" s="24"/>
      <c r="J33" s="42"/>
    </row>
    <row r="34" spans="1:11" s="22" customFormat="1">
      <c r="A34" s="46">
        <f>A32+7</f>
        <v>42554</v>
      </c>
      <c r="B34" s="10">
        <f>C32+F32-G32</f>
        <v>3649.9587071999999</v>
      </c>
      <c r="C34" s="8">
        <f>B34+(B34*0.04)</f>
        <v>3795.9570554880002</v>
      </c>
      <c r="D34" s="8">
        <f>B34/4500</f>
        <v>0.81110193493333327</v>
      </c>
      <c r="E34" s="12">
        <f>(C34-B34)/D34</f>
        <v>180.00000000000028</v>
      </c>
      <c r="F34" s="20"/>
      <c r="G34" s="9"/>
      <c r="H34" s="11">
        <f>D34*50/B34</f>
        <v>1.111111111111111E-2</v>
      </c>
      <c r="I34" s="9">
        <f>B34-(D34*1080)</f>
        <v>2773.968617472</v>
      </c>
      <c r="J34" s="43"/>
    </row>
    <row r="35" spans="1:11" s="22" customFormat="1">
      <c r="A35" s="46">
        <f>A34+7</f>
        <v>42561</v>
      </c>
      <c r="B35" s="10">
        <f>C34+F34-G34</f>
        <v>3795.9570554880002</v>
      </c>
      <c r="C35" s="8">
        <f>B35+(B35*0.04)</f>
        <v>3947.79533770752</v>
      </c>
      <c r="D35" s="8">
        <f>B35/4500</f>
        <v>0.84354601233066673</v>
      </c>
      <c r="E35" s="12">
        <f>(C35-B35)/D35</f>
        <v>179.99999999999986</v>
      </c>
      <c r="F35" s="20"/>
      <c r="G35" s="9"/>
      <c r="H35" s="11">
        <f>D35*50/B35</f>
        <v>1.1111111111111112E-2</v>
      </c>
      <c r="I35" s="9">
        <f>B35-(D35*1080)</f>
        <v>2884.9273621708799</v>
      </c>
      <c r="J35" s="43"/>
    </row>
    <row r="36" spans="1:11" s="22" customFormat="1">
      <c r="A36" s="46">
        <f>A35+7</f>
        <v>42568</v>
      </c>
      <c r="B36" s="10">
        <f>C35+F35-G35</f>
        <v>3947.79533770752</v>
      </c>
      <c r="C36" s="8">
        <f>B36+(B36*0.04)</f>
        <v>4105.7071512158209</v>
      </c>
      <c r="D36" s="8">
        <f>B36/4500</f>
        <v>0.87728785282389332</v>
      </c>
      <c r="E36" s="12">
        <f>(C36-B36)/D36</f>
        <v>180.00000000000006</v>
      </c>
      <c r="F36" s="20"/>
      <c r="G36" s="9"/>
      <c r="H36" s="11">
        <f>D36*50/B36</f>
        <v>1.1111111111111112E-2</v>
      </c>
      <c r="I36" s="9">
        <f>B36-(D36*1080)</f>
        <v>3000.324456657715</v>
      </c>
      <c r="J36" s="43"/>
    </row>
    <row r="37" spans="1:11" ht="15.75" thickBot="1">
      <c r="A37" s="46">
        <f>A36+7</f>
        <v>42575</v>
      </c>
      <c r="B37" s="10">
        <f>C36+F36-G36</f>
        <v>4105.7071512158209</v>
      </c>
      <c r="C37" s="8">
        <f>B37+(B37*0.04)</f>
        <v>4269.9354372644539</v>
      </c>
      <c r="D37" s="8">
        <f>B37/4500</f>
        <v>0.91237936693684907</v>
      </c>
      <c r="E37" s="12">
        <f>(C37-B37)/D37</f>
        <v>180.00000000000017</v>
      </c>
      <c r="F37" s="20"/>
      <c r="G37" s="9"/>
      <c r="H37" s="11">
        <f>D37*50/B37</f>
        <v>1.111111111111111E-2</v>
      </c>
      <c r="I37" s="9">
        <f>B37-(D37*1080)</f>
        <v>3120.3374349240239</v>
      </c>
      <c r="J37" s="43"/>
    </row>
    <row r="38" spans="1:11" ht="15.75" thickBot="1">
      <c r="A38" s="7"/>
      <c r="B38" s="6"/>
      <c r="C38" s="2"/>
      <c r="D38" s="2"/>
      <c r="E38" s="5"/>
      <c r="F38" s="25"/>
      <c r="G38" s="4"/>
      <c r="H38" s="3"/>
      <c r="I38" s="24"/>
      <c r="J38" s="42"/>
    </row>
    <row r="39" spans="1:11">
      <c r="A39" s="46">
        <f>A37+7</f>
        <v>42582</v>
      </c>
      <c r="B39" s="10">
        <f>C37+F37-G37</f>
        <v>4269.9354372644539</v>
      </c>
      <c r="C39" s="8">
        <f>B39+(B39*0.04)</f>
        <v>4440.7328547550323</v>
      </c>
      <c r="D39" s="8">
        <f>B39/4500</f>
        <v>0.94887454161432305</v>
      </c>
      <c r="E39" s="12">
        <f>(C39-B39)/D39</f>
        <v>180.00000000000034</v>
      </c>
      <c r="F39" s="20"/>
      <c r="G39" s="9"/>
      <c r="H39" s="11">
        <f>D39*50/B39</f>
        <v>1.111111111111111E-2</v>
      </c>
      <c r="I39" s="9">
        <f>B39-(D39*1080)</f>
        <v>3245.1509323209848</v>
      </c>
      <c r="J39" s="43"/>
    </row>
    <row r="40" spans="1:11">
      <c r="A40" s="46">
        <f>A39+7</f>
        <v>42589</v>
      </c>
      <c r="B40" s="10">
        <f>C39+F39-G39</f>
        <v>4440.7328547550323</v>
      </c>
      <c r="C40" s="8">
        <f>B40+(B40*0.04)</f>
        <v>4618.3621689452339</v>
      </c>
      <c r="D40" s="8">
        <f>B40/4500</f>
        <v>0.98682952327889606</v>
      </c>
      <c r="E40" s="12">
        <f>(C40-B40)/D40</f>
        <v>180.00000000000023</v>
      </c>
      <c r="F40" s="20"/>
      <c r="G40" s="9"/>
      <c r="H40" s="11">
        <f>D40*50/B40</f>
        <v>1.1111111111111112E-2</v>
      </c>
      <c r="I40" s="9">
        <f>B40-(D40*1080)</f>
        <v>3374.9569696138246</v>
      </c>
      <c r="J40" s="43"/>
    </row>
    <row r="41" spans="1:11">
      <c r="A41" s="46">
        <f>A40+7</f>
        <v>42596</v>
      </c>
      <c r="B41" s="10">
        <f>C40+F40-G40</f>
        <v>4618.3621689452339</v>
      </c>
      <c r="C41" s="8">
        <f>B41+(B41*0.04)</f>
        <v>4803.0966557030433</v>
      </c>
      <c r="D41" s="8">
        <f>B41/4500</f>
        <v>1.0263027042100519</v>
      </c>
      <c r="E41" s="12">
        <f>(C41-B41)/D41</f>
        <v>180.00000000000011</v>
      </c>
      <c r="F41" s="20"/>
      <c r="G41" s="9"/>
      <c r="H41" s="11">
        <f>D41*50/B41</f>
        <v>1.111111111111111E-2</v>
      </c>
      <c r="I41" s="9">
        <f>B41-(D41*1080)</f>
        <v>3509.955248398378</v>
      </c>
      <c r="J41" s="43"/>
    </row>
    <row r="42" spans="1:11" ht="15.75" thickBot="1">
      <c r="A42" s="46">
        <f>A41+7</f>
        <v>42603</v>
      </c>
      <c r="B42" s="10">
        <f>C41+F41-G41</f>
        <v>4803.0966557030433</v>
      </c>
      <c r="C42" s="8">
        <f>B42+(B42*0.04)</f>
        <v>4995.2205219311654</v>
      </c>
      <c r="D42" s="8">
        <f>B42/4500</f>
        <v>1.067354812378454</v>
      </c>
      <c r="E42" s="12">
        <f>(C42-B42)/D42</f>
        <v>180.00000000000037</v>
      </c>
      <c r="F42" s="20"/>
      <c r="G42" s="9"/>
      <c r="H42" s="11">
        <f>D42*50/B42</f>
        <v>1.111111111111111E-2</v>
      </c>
      <c r="I42" s="9">
        <f>B42-(D42*1080)</f>
        <v>3650.353458334313</v>
      </c>
      <c r="J42" s="43"/>
    </row>
    <row r="43" spans="1:11" ht="15.75" thickBot="1">
      <c r="A43" s="7"/>
      <c r="B43" s="6"/>
      <c r="C43" s="2"/>
      <c r="D43" s="2"/>
      <c r="E43" s="5"/>
      <c r="F43" s="25"/>
      <c r="G43" s="4"/>
      <c r="H43" s="3"/>
      <c r="I43" s="24"/>
      <c r="J43" s="42"/>
    </row>
    <row r="44" spans="1:11">
      <c r="A44" s="46">
        <f>A42+7</f>
        <v>42610</v>
      </c>
      <c r="B44" s="10">
        <f>C42+F42-G42</f>
        <v>4995.2205219311654</v>
      </c>
      <c r="C44" s="8">
        <f>B44+(B44*0.04)</f>
        <v>5195.0293428084124</v>
      </c>
      <c r="D44" s="8">
        <f>B44/4500</f>
        <v>1.1100490048735923</v>
      </c>
      <c r="E44" s="12">
        <f>(C44-B44)/D44</f>
        <v>180.00000000000031</v>
      </c>
      <c r="F44" s="20"/>
      <c r="G44" s="9"/>
      <c r="H44" s="11">
        <f>D44*50/B44</f>
        <v>1.111111111111111E-2</v>
      </c>
      <c r="I44" s="9">
        <f>B44-(D44*1080)</f>
        <v>3796.3675966676856</v>
      </c>
      <c r="J44" s="43"/>
    </row>
    <row r="45" spans="1:11">
      <c r="A45" s="46">
        <f>A44+7</f>
        <v>42617</v>
      </c>
      <c r="B45" s="10">
        <f>C44+F44-G44</f>
        <v>5195.0293428084124</v>
      </c>
      <c r="C45" s="8">
        <f>B45+(B45*0.04)</f>
        <v>5402.8305165207485</v>
      </c>
      <c r="D45" s="8">
        <f>B45/4500</f>
        <v>1.1544509650685362</v>
      </c>
      <c r="E45" s="12">
        <f>(C45-B45)/D45</f>
        <v>179.99999999999963</v>
      </c>
      <c r="F45" s="20"/>
      <c r="G45" s="9"/>
      <c r="H45" s="11">
        <f>D45*50/B45</f>
        <v>1.1111111111111112E-2</v>
      </c>
      <c r="I45" s="9">
        <f>B45-(D45*1080)</f>
        <v>3948.2223005343931</v>
      </c>
      <c r="J45" s="43"/>
      <c r="K45" s="13"/>
    </row>
    <row r="46" spans="1:11">
      <c r="A46" s="46">
        <f>A45+7</f>
        <v>42624</v>
      </c>
      <c r="B46" s="10">
        <f>C45+F45-G45</f>
        <v>5402.8305165207485</v>
      </c>
      <c r="C46" s="8">
        <f>B46+(B46*0.04)</f>
        <v>5618.9437371815784</v>
      </c>
      <c r="D46" s="8">
        <f>B46/4500</f>
        <v>1.2006290036712775</v>
      </c>
      <c r="E46" s="12">
        <f>(C46-B46)/D46</f>
        <v>180</v>
      </c>
      <c r="F46" s="20"/>
      <c r="G46" s="9"/>
      <c r="H46" s="11">
        <f>D46*50/B46</f>
        <v>1.1111111111111112E-2</v>
      </c>
      <c r="I46" s="9">
        <f>B46-(D46*1080)</f>
        <v>4106.1511925557688</v>
      </c>
      <c r="J46" s="43"/>
      <c r="K46" s="13"/>
    </row>
    <row r="47" spans="1:11" ht="15.75" thickBot="1">
      <c r="A47" s="46">
        <f>A46+7</f>
        <v>42631</v>
      </c>
      <c r="B47" s="10">
        <f>C46+F46-G46</f>
        <v>5618.9437371815784</v>
      </c>
      <c r="C47" s="8">
        <f>B47+(B47*0.04)</f>
        <v>5843.7014866688414</v>
      </c>
      <c r="D47" s="8">
        <f>B47/4500</f>
        <v>1.2486541638181285</v>
      </c>
      <c r="E47" s="12">
        <f>(C47-B47)/D47</f>
        <v>179.99999999999991</v>
      </c>
      <c r="F47" s="20"/>
      <c r="G47" s="9"/>
      <c r="H47" s="11">
        <f>D47*50/B47</f>
        <v>1.1111111111111112E-2</v>
      </c>
      <c r="I47" s="9">
        <f>B47-(D47*1080)</f>
        <v>4270.3972402579993</v>
      </c>
      <c r="J47" s="43"/>
      <c r="K47" s="13"/>
    </row>
    <row r="48" spans="1:11" ht="15.75" thickBot="1">
      <c r="A48" s="7"/>
      <c r="B48" s="6"/>
      <c r="C48" s="2"/>
      <c r="D48" s="2"/>
      <c r="E48" s="5"/>
      <c r="F48" s="25"/>
      <c r="G48" s="4"/>
      <c r="H48" s="3"/>
      <c r="I48" s="24"/>
      <c r="J48" s="42"/>
    </row>
    <row r="49" spans="1:11">
      <c r="A49" s="46">
        <f>A47+7</f>
        <v>42638</v>
      </c>
      <c r="B49" s="10">
        <f>C47+F47-G47</f>
        <v>5843.7014866688414</v>
      </c>
      <c r="C49" s="8">
        <f>B49+(B49*0.04)</f>
        <v>6077.4495461355955</v>
      </c>
      <c r="D49" s="8">
        <f>B49/4500</f>
        <v>1.2986003303708535</v>
      </c>
      <c r="E49" s="12">
        <f>(C49-B49)/D49</f>
        <v>180.00000000000031</v>
      </c>
      <c r="F49" s="20"/>
      <c r="G49" s="9"/>
      <c r="H49" s="11">
        <f>D49*50/B49</f>
        <v>1.111111111111111E-2</v>
      </c>
      <c r="I49" s="9">
        <f>B49-(D49*1080)</f>
        <v>4441.2131298683198</v>
      </c>
      <c r="J49" s="43"/>
    </row>
    <row r="50" spans="1:11">
      <c r="A50" s="46">
        <f>A49+7</f>
        <v>42645</v>
      </c>
      <c r="B50" s="10">
        <f>C49+F49-G49</f>
        <v>6077.4495461355955</v>
      </c>
      <c r="C50" s="8">
        <f>B50+(B50*0.04)</f>
        <v>6320.5475279810189</v>
      </c>
      <c r="D50" s="8">
        <f>B50/4500</f>
        <v>1.3505443435856879</v>
      </c>
      <c r="E50" s="12">
        <f>(C50-B50)/D50</f>
        <v>179.99999999999972</v>
      </c>
      <c r="F50" s="20"/>
      <c r="G50" s="9"/>
      <c r="H50" s="11">
        <f>D50*50/B50</f>
        <v>1.1111111111111112E-2</v>
      </c>
      <c r="I50" s="9">
        <f>B50-(D50*1080)</f>
        <v>4618.8616550630522</v>
      </c>
      <c r="J50" s="43"/>
      <c r="K50" s="13"/>
    </row>
    <row r="51" spans="1:11">
      <c r="A51" s="46">
        <f>A50+7</f>
        <v>42652</v>
      </c>
      <c r="B51" s="10">
        <f>C50+F50-G50</f>
        <v>6320.5475279810189</v>
      </c>
      <c r="C51" s="8">
        <f>B51+(B51*0.04)</f>
        <v>6573.3694291002594</v>
      </c>
      <c r="D51" s="8">
        <f>B51/4500</f>
        <v>1.4045661173291153</v>
      </c>
      <c r="E51" s="12">
        <f>(C51-B51)/D51</f>
        <v>179.9999999999998</v>
      </c>
      <c r="F51" s="20"/>
      <c r="G51" s="9"/>
      <c r="H51" s="11">
        <f>D51*50/B51</f>
        <v>1.1111111111111112E-2</v>
      </c>
      <c r="I51" s="9">
        <f>B51-(D51*1080)</f>
        <v>4803.6161212655743</v>
      </c>
      <c r="J51" s="43"/>
      <c r="K51" s="13"/>
    </row>
    <row r="52" spans="1:11" s="22" customFormat="1" ht="15.75" thickBot="1">
      <c r="A52" s="46">
        <f>A51+7</f>
        <v>42659</v>
      </c>
      <c r="B52" s="10">
        <f>C51+F51-G51</f>
        <v>6573.3694291002594</v>
      </c>
      <c r="C52" s="8">
        <f>B52+(B52*0.04)</f>
        <v>6836.3042062642699</v>
      </c>
      <c r="D52" s="8">
        <f>B52/4500</f>
        <v>1.4607487620222799</v>
      </c>
      <c r="E52" s="12">
        <f>(C52-B52)/D52</f>
        <v>180.00000000000009</v>
      </c>
      <c r="F52" s="20"/>
      <c r="G52" s="9"/>
      <c r="H52" s="11">
        <f>D52*50/B52</f>
        <v>1.1111111111111112E-2</v>
      </c>
      <c r="I52" s="9">
        <f>B52-(D52*1080)</f>
        <v>4995.7607661161974</v>
      </c>
      <c r="J52" s="43"/>
      <c r="K52" s="13"/>
    </row>
    <row r="53" spans="1:11" ht="15.75" thickBot="1">
      <c r="A53" s="7"/>
      <c r="B53" s="6"/>
      <c r="C53" s="2"/>
      <c r="D53" s="2"/>
      <c r="E53" s="5"/>
      <c r="F53" s="25"/>
      <c r="G53" s="4"/>
      <c r="H53" s="3"/>
      <c r="I53" s="24"/>
      <c r="J53" s="42"/>
    </row>
    <row r="54" spans="1:11">
      <c r="A54" s="46">
        <f>A52+7</f>
        <v>42666</v>
      </c>
      <c r="B54" s="10">
        <f>C52+F52-G52</f>
        <v>6836.3042062642699</v>
      </c>
      <c r="C54" s="8">
        <f>B54+(B54*0.04)</f>
        <v>7109.7563745148409</v>
      </c>
      <c r="D54" s="8">
        <f>B54/4500</f>
        <v>1.519178712503171</v>
      </c>
      <c r="E54" s="12">
        <f>(C54-B54)/D54</f>
        <v>180.00000000000017</v>
      </c>
      <c r="F54" s="20"/>
      <c r="G54" s="9"/>
      <c r="H54" s="11">
        <f>D54*50/B54</f>
        <v>1.111111111111111E-2</v>
      </c>
      <c r="I54" s="9">
        <f>B54-(D54*1080)</f>
        <v>5195.5911967608454</v>
      </c>
      <c r="J54" s="43"/>
    </row>
    <row r="55" spans="1:11">
      <c r="A55" s="46">
        <f>A54+7</f>
        <v>42673</v>
      </c>
      <c r="B55" s="10">
        <f>C54+F54-G54</f>
        <v>7109.7563745148409</v>
      </c>
      <c r="C55" s="8">
        <f>B55+(B55*0.04)</f>
        <v>7394.1466294954344</v>
      </c>
      <c r="D55" s="8">
        <f>B55/4500</f>
        <v>1.5799458610032979</v>
      </c>
      <c r="E55" s="12">
        <f>(C55-B55)/D55</f>
        <v>179.99999999999989</v>
      </c>
      <c r="F55" s="20"/>
      <c r="G55" s="9"/>
      <c r="H55" s="11">
        <f>D55*50/B55</f>
        <v>1.1111111111111112E-2</v>
      </c>
      <c r="I55" s="9">
        <f>B55-(D55*1080)</f>
        <v>5403.4148446312793</v>
      </c>
      <c r="J55" s="43"/>
      <c r="K55" s="13"/>
    </row>
    <row r="56" spans="1:11">
      <c r="A56" s="46">
        <f>A55+7</f>
        <v>42680</v>
      </c>
      <c r="B56" s="10">
        <f>C55+F55-G55</f>
        <v>7394.1466294954344</v>
      </c>
      <c r="C56" s="8">
        <f>B56+(B56*0.04)</f>
        <v>7689.9124946752518</v>
      </c>
      <c r="D56" s="8">
        <f>B56/4500</f>
        <v>1.6431436954434298</v>
      </c>
      <c r="E56" s="12">
        <f>(C56-B56)/D56</f>
        <v>180.00000000000003</v>
      </c>
      <c r="F56" s="20"/>
      <c r="G56" s="9"/>
      <c r="H56" s="11">
        <f>D56*50/B56</f>
        <v>1.1111111111111112E-2</v>
      </c>
      <c r="I56" s="9">
        <f>B56-(D56*1080)</f>
        <v>5619.5514384165299</v>
      </c>
      <c r="J56" s="43"/>
      <c r="K56" s="13"/>
    </row>
    <row r="57" spans="1:11" ht="15.75" thickBot="1">
      <c r="A57" s="46">
        <f>A56+7</f>
        <v>42687</v>
      </c>
      <c r="B57" s="10">
        <f>C56+F56-G56</f>
        <v>7689.9124946752518</v>
      </c>
      <c r="C57" s="8">
        <f>B57+(B57*0.04)</f>
        <v>7997.5089944622614</v>
      </c>
      <c r="D57" s="8">
        <f>B57/4500</f>
        <v>1.7088694432611671</v>
      </c>
      <c r="E57" s="12">
        <f>(C57-B57)/D57</f>
        <v>179.99999999999974</v>
      </c>
      <c r="F57" s="20"/>
      <c r="G57" s="9"/>
      <c r="H57" s="11">
        <f>D57*50/B57</f>
        <v>1.1111111111111112E-2</v>
      </c>
      <c r="I57" s="9">
        <f>B57-(D57*1080)</f>
        <v>5844.3334959531912</v>
      </c>
      <c r="J57" s="43"/>
      <c r="K57" s="13"/>
    </row>
    <row r="58" spans="1:11" ht="15.75" thickBot="1">
      <c r="A58" s="7"/>
      <c r="B58" s="6"/>
      <c r="C58" s="2"/>
      <c r="D58" s="2"/>
      <c r="E58" s="5"/>
      <c r="F58" s="25"/>
      <c r="G58" s="4"/>
      <c r="H58" s="3"/>
      <c r="I58" s="24"/>
      <c r="J58" s="42"/>
    </row>
    <row r="59" spans="1:11">
      <c r="A59" s="46">
        <f>A57+7</f>
        <v>42694</v>
      </c>
      <c r="B59" s="10">
        <f>C57+F57-G57</f>
        <v>7997.5089944622614</v>
      </c>
      <c r="C59" s="8">
        <f>B59+(B59*0.04)</f>
        <v>8317.4093542407518</v>
      </c>
      <c r="D59" s="8">
        <f>B59/4500</f>
        <v>1.7772242209916136</v>
      </c>
      <c r="E59" s="12">
        <f>(C59-B59)/D59</f>
        <v>179.99999999999997</v>
      </c>
      <c r="F59" s="20"/>
      <c r="G59" s="9"/>
      <c r="H59" s="11">
        <f>D59*50/B59</f>
        <v>1.111111111111111E-2</v>
      </c>
      <c r="I59" s="9">
        <f>B59-(D59*1080)</f>
        <v>6078.1068357913191</v>
      </c>
      <c r="J59" s="43"/>
    </row>
    <row r="60" spans="1:11">
      <c r="A60" s="46">
        <f>A59+7</f>
        <v>42701</v>
      </c>
      <c r="B60" s="10">
        <f>C59+F59-G59</f>
        <v>8317.4093542407518</v>
      </c>
      <c r="C60" s="8">
        <f>B60+(B60*0.04)</f>
        <v>8650.1057284103827</v>
      </c>
      <c r="D60" s="8">
        <f>B60/4500</f>
        <v>1.8483131898312781</v>
      </c>
      <c r="E60" s="12">
        <f>(C60-B60)/D60</f>
        <v>180.00000000000043</v>
      </c>
      <c r="F60" s="20"/>
      <c r="G60" s="9"/>
      <c r="H60" s="11">
        <f>D60*50/B60</f>
        <v>1.111111111111111E-2</v>
      </c>
      <c r="I60" s="9">
        <f>B60-(D60*1080)</f>
        <v>6321.2311092229711</v>
      </c>
      <c r="J60" s="43"/>
      <c r="K60" s="13"/>
    </row>
    <row r="61" spans="1:11">
      <c r="A61" s="46">
        <f>A60+7</f>
        <v>42708</v>
      </c>
      <c r="B61" s="10">
        <f>C60+F60-G60</f>
        <v>8650.1057284103827</v>
      </c>
      <c r="C61" s="8">
        <f>B61+(B61*0.04)</f>
        <v>8996.1099575467979</v>
      </c>
      <c r="D61" s="8">
        <f>B61/4500</f>
        <v>1.9222457174245295</v>
      </c>
      <c r="E61" s="12">
        <f>(C61-B61)/D61</f>
        <v>179.99999999999994</v>
      </c>
      <c r="F61" s="20"/>
      <c r="G61" s="9"/>
      <c r="H61" s="11">
        <f>D61*50/B61</f>
        <v>1.1111111111111112E-2</v>
      </c>
      <c r="I61" s="9">
        <f>B61-(D61*1080)</f>
        <v>6574.0803535918913</v>
      </c>
      <c r="J61" s="43"/>
      <c r="K61" s="13"/>
    </row>
    <row r="62" spans="1:11" ht="15.75" thickBot="1">
      <c r="A62" s="46">
        <f>A61+7</f>
        <v>42715</v>
      </c>
      <c r="B62" s="10">
        <f>C61+F61-G61</f>
        <v>8996.1099575467979</v>
      </c>
      <c r="C62" s="8">
        <f>B62+(B62*0.04)</f>
        <v>9355.9543558486694</v>
      </c>
      <c r="D62" s="8">
        <f>B62/4500</f>
        <v>1.9991355461215106</v>
      </c>
      <c r="E62" s="12">
        <f>(C62-B62)/D62</f>
        <v>179.9999999999998</v>
      </c>
      <c r="F62" s="20"/>
      <c r="G62" s="9"/>
      <c r="H62" s="11">
        <f>D62*50/B62</f>
        <v>1.111111111111111E-2</v>
      </c>
      <c r="I62" s="9">
        <f>B62-(D62*1080)</f>
        <v>6837.0435677355663</v>
      </c>
      <c r="J62" s="43"/>
      <c r="K62" s="13"/>
    </row>
    <row r="63" spans="1:11" ht="15.75" thickBot="1">
      <c r="A63" s="7"/>
      <c r="B63" s="6"/>
      <c r="C63" s="2"/>
      <c r="D63" s="2"/>
      <c r="E63" s="5"/>
      <c r="F63" s="25"/>
      <c r="G63" s="4"/>
      <c r="H63" s="3"/>
      <c r="I63" s="24"/>
      <c r="J63" s="42"/>
    </row>
    <row r="64" spans="1:11">
      <c r="A64" s="46">
        <f>A62+7</f>
        <v>42722</v>
      </c>
      <c r="B64" s="10">
        <f>C62+F62-G62</f>
        <v>9355.9543558486694</v>
      </c>
      <c r="C64" s="8">
        <f>B64+(B64*0.04)</f>
        <v>9730.1925300826169</v>
      </c>
      <c r="D64" s="8">
        <f>B64/4500</f>
        <v>2.079100967966371</v>
      </c>
      <c r="E64" s="12">
        <f>(C64-B64)/D64</f>
        <v>180.00000000000037</v>
      </c>
      <c r="F64" s="20"/>
      <c r="G64" s="9"/>
      <c r="H64" s="11">
        <f>D64*50/B64</f>
        <v>1.1111111111111112E-2</v>
      </c>
      <c r="I64" s="9">
        <f>B64-(D64*1080)</f>
        <v>7110.5253104449885</v>
      </c>
      <c r="J64" s="43"/>
    </row>
    <row r="65" spans="1:11">
      <c r="A65" s="46">
        <f>A64+7</f>
        <v>42729</v>
      </c>
      <c r="B65" s="10">
        <f>C64+F64-G64</f>
        <v>9730.1925300826169</v>
      </c>
      <c r="C65" s="8">
        <f>B65+(B65*0.04)</f>
        <v>10119.400231285921</v>
      </c>
      <c r="D65" s="8">
        <f>B65/4500</f>
        <v>2.162265006685026</v>
      </c>
      <c r="E65" s="12">
        <f>(C65-B65)/D65</f>
        <v>179.99999999999977</v>
      </c>
      <c r="F65" s="20"/>
      <c r="G65" s="9"/>
      <c r="H65" s="11">
        <f>D65*50/B65</f>
        <v>1.1111111111111112E-2</v>
      </c>
      <c r="I65" s="9">
        <f>B65-(D65*1080)</f>
        <v>7394.9463228627883</v>
      </c>
      <c r="J65" s="43"/>
      <c r="K65" s="13"/>
    </row>
    <row r="66" spans="1:11">
      <c r="A66" s="46">
        <f>A65+7</f>
        <v>42736</v>
      </c>
      <c r="B66" s="10">
        <f>C65+F65-G65</f>
        <v>10119.400231285921</v>
      </c>
      <c r="C66" s="8">
        <f>B66+(B66*0.04)</f>
        <v>10524.176240537357</v>
      </c>
      <c r="D66" s="8">
        <f>B66/4500</f>
        <v>2.248755606952427</v>
      </c>
      <c r="E66" s="12">
        <f>(C66-B66)/D66</f>
        <v>179.99999999999977</v>
      </c>
      <c r="F66" s="20"/>
      <c r="G66" s="9"/>
      <c r="H66" s="11">
        <f>D66*50/B66</f>
        <v>1.1111111111111112E-2</v>
      </c>
      <c r="I66" s="9">
        <f>B66-(D66*1080)</f>
        <v>7690.7441757772995</v>
      </c>
      <c r="J66" s="43"/>
      <c r="K66" s="13"/>
    </row>
    <row r="67" spans="1:11" ht="15.75" thickBot="1">
      <c r="A67" s="46">
        <f>A66+7</f>
        <v>42743</v>
      </c>
      <c r="B67" s="10">
        <f>C66+F66-G66</f>
        <v>10524.176240537357</v>
      </c>
      <c r="C67" s="8">
        <f>B67+(B67*0.04)</f>
        <v>10945.143290158852</v>
      </c>
      <c r="D67" s="8">
        <f>B67/4500</f>
        <v>2.338705831230524</v>
      </c>
      <c r="E67" s="12">
        <f>(C67-B67)/D67</f>
        <v>180.00000000000023</v>
      </c>
      <c r="F67" s="20"/>
      <c r="G67" s="9"/>
      <c r="H67" s="11">
        <f>D67*50/B67</f>
        <v>1.1111111111111112E-2</v>
      </c>
      <c r="I67" s="9">
        <f>B67-(D67*1080)</f>
        <v>7998.3739428083918</v>
      </c>
      <c r="J67" s="43"/>
      <c r="K67" s="13"/>
    </row>
    <row r="68" spans="1:11" ht="15.75" thickBot="1">
      <c r="A68" s="7"/>
      <c r="B68" s="6"/>
      <c r="C68" s="2"/>
      <c r="D68" s="2"/>
      <c r="E68" s="5"/>
      <c r="F68" s="25"/>
      <c r="G68" s="4"/>
      <c r="H68" s="3"/>
      <c r="I68" s="24"/>
      <c r="J68" s="42"/>
    </row>
    <row r="69" spans="1:11">
      <c r="A69" s="46">
        <f>A67+7</f>
        <v>42750</v>
      </c>
      <c r="B69" s="10">
        <f>C67+F67-G67</f>
        <v>10945.143290158852</v>
      </c>
      <c r="C69" s="8">
        <f>B69+(B69*0.04)</f>
        <v>11382.949021765206</v>
      </c>
      <c r="D69" s="8">
        <f>B69/4500</f>
        <v>2.432254064479745</v>
      </c>
      <c r="E69" s="12">
        <f>(C69-B69)/D69</f>
        <v>179.99999999999963</v>
      </c>
      <c r="F69" s="20"/>
      <c r="G69" s="9"/>
      <c r="H69" s="11">
        <f>D69*50/B69</f>
        <v>1.1111111111111112E-2</v>
      </c>
      <c r="I69" s="9">
        <f>B69-(D69*1080)</f>
        <v>8318.3089005207275</v>
      </c>
      <c r="J69" s="43"/>
    </row>
    <row r="70" spans="1:11">
      <c r="A70" s="46">
        <f>A69+7</f>
        <v>42757</v>
      </c>
      <c r="B70" s="10">
        <f>C69+F69-G69</f>
        <v>11382.949021765206</v>
      </c>
      <c r="C70" s="8">
        <f>B70+(B70*0.04)</f>
        <v>11838.266982635814</v>
      </c>
      <c r="D70" s="8">
        <f>B70/4500</f>
        <v>2.5295442270589348</v>
      </c>
      <c r="E70" s="12">
        <f>(C70-B70)/D70</f>
        <v>180.00000000000017</v>
      </c>
      <c r="F70" s="20"/>
      <c r="G70" s="9"/>
      <c r="H70" s="11">
        <f>D70*50/B70</f>
        <v>1.1111111111111112E-2</v>
      </c>
      <c r="I70" s="9">
        <f>B70-(D70*1080)</f>
        <v>8651.0412565415554</v>
      </c>
      <c r="J70" s="43"/>
      <c r="K70" s="13"/>
    </row>
    <row r="71" spans="1:11">
      <c r="A71" s="46">
        <f>A70+7</f>
        <v>42764</v>
      </c>
      <c r="B71" s="10">
        <f>C70+F70-G70</f>
        <v>11838.266982635814</v>
      </c>
      <c r="C71" s="8">
        <f>B71+(B71*0.04)</f>
        <v>12311.797661941247</v>
      </c>
      <c r="D71" s="8">
        <f>B71/4500</f>
        <v>2.6307259961412921</v>
      </c>
      <c r="E71" s="12">
        <f>(C71-B71)/D71</f>
        <v>180.00000000000028</v>
      </c>
      <c r="F71" s="20"/>
      <c r="G71" s="9"/>
      <c r="H71" s="11">
        <f>D71*50/B71</f>
        <v>1.1111111111111112E-2</v>
      </c>
      <c r="I71" s="9">
        <f>B71-(D71*1080)</f>
        <v>8997.0829068032181</v>
      </c>
      <c r="J71" s="43"/>
      <c r="K71" s="13"/>
    </row>
    <row r="72" spans="1:11" ht="15.75" thickBot="1">
      <c r="A72" s="46">
        <f>A71+7</f>
        <v>42771</v>
      </c>
      <c r="B72" s="10">
        <f>C71+F71-G71</f>
        <v>12311.797661941247</v>
      </c>
      <c r="C72" s="8">
        <f>B72+(B72*0.04)</f>
        <v>12804.269568418897</v>
      </c>
      <c r="D72" s="8">
        <f>B72/4500</f>
        <v>2.7359550359869438</v>
      </c>
      <c r="E72" s="12">
        <f>(C72-B72)/D72</f>
        <v>179.99999999999972</v>
      </c>
      <c r="F72" s="20"/>
      <c r="G72" s="9"/>
      <c r="H72" s="11">
        <f>D72*50/B72</f>
        <v>1.1111111111111112E-2</v>
      </c>
      <c r="I72" s="9">
        <f>B72-(D72*1080)</f>
        <v>9356.9662230753493</v>
      </c>
      <c r="J72" s="43"/>
      <c r="K72" s="13"/>
    </row>
    <row r="73" spans="1:11" ht="15.75" thickBot="1">
      <c r="A73" s="7"/>
      <c r="B73" s="6"/>
      <c r="C73" s="2"/>
      <c r="D73" s="2"/>
      <c r="E73" s="5"/>
      <c r="F73" s="25"/>
      <c r="G73" s="4"/>
      <c r="H73" s="3"/>
      <c r="I73" s="24"/>
      <c r="J73" s="42"/>
    </row>
    <row r="74" spans="1:11">
      <c r="A74" s="46">
        <f>A72+7</f>
        <v>42778</v>
      </c>
      <c r="B74" s="10">
        <f>C72+F72-G72</f>
        <v>12804.269568418897</v>
      </c>
      <c r="C74" s="8">
        <f>B74+(B74*0.04)</f>
        <v>13316.440351155652</v>
      </c>
      <c r="D74" s="8">
        <f>B74/4500</f>
        <v>2.8453932374264213</v>
      </c>
      <c r="E74" s="12">
        <f>(C74-B74)/D74</f>
        <v>179.99999999999986</v>
      </c>
      <c r="F74" s="20"/>
      <c r="G74" s="9"/>
      <c r="H74" s="11">
        <f>D74*50/B74</f>
        <v>1.111111111111111E-2</v>
      </c>
      <c r="I74" s="9">
        <f>B74-(D74*1080)</f>
        <v>9731.2448719983622</v>
      </c>
      <c r="J74" s="43"/>
    </row>
    <row r="75" spans="1:11">
      <c r="A75" s="46">
        <f>A74+7</f>
        <v>42785</v>
      </c>
      <c r="B75" s="10">
        <f>C74+F74-G74</f>
        <v>13316.440351155652</v>
      </c>
      <c r="C75" s="8">
        <f>B75+(B75*0.04)</f>
        <v>13849.097965201878</v>
      </c>
      <c r="D75" s="8">
        <f>B75/4500</f>
        <v>2.959208966923478</v>
      </c>
      <c r="E75" s="12">
        <f>(C75-B75)/D75</f>
        <v>179.99999999999989</v>
      </c>
      <c r="F75" s="20"/>
      <c r="G75" s="9"/>
      <c r="H75" s="11">
        <f>D75*50/B75</f>
        <v>1.111111111111111E-2</v>
      </c>
      <c r="I75" s="9">
        <f>B75-(D75*1080)</f>
        <v>10120.494666878296</v>
      </c>
      <c r="J75" s="43"/>
      <c r="K75" s="13"/>
    </row>
    <row r="76" spans="1:11">
      <c r="A76" s="46">
        <f>A75+7</f>
        <v>42792</v>
      </c>
      <c r="B76" s="10">
        <f>C75+F75-G75</f>
        <v>13849.097965201878</v>
      </c>
      <c r="C76" s="8">
        <f>B76+(B76*0.04)</f>
        <v>14403.061883809953</v>
      </c>
      <c r="D76" s="8">
        <f>B76/4500</f>
        <v>3.0775773256004171</v>
      </c>
      <c r="E76" s="12">
        <f>(C76-B76)/D76</f>
        <v>179.99999999999994</v>
      </c>
      <c r="F76" s="20"/>
      <c r="G76" s="9"/>
      <c r="H76" s="11">
        <f>D76*50/B76</f>
        <v>1.111111111111111E-2</v>
      </c>
      <c r="I76" s="9">
        <f>B76-(D76*1080)</f>
        <v>10525.314453553427</v>
      </c>
      <c r="J76" s="43"/>
      <c r="K76" s="13"/>
    </row>
    <row r="77" spans="1:11" ht="15.75" thickBot="1">
      <c r="A77" s="46">
        <f>A76+7</f>
        <v>42799</v>
      </c>
      <c r="B77" s="10">
        <f>C76+F76-G76</f>
        <v>14403.061883809953</v>
      </c>
      <c r="C77" s="8">
        <f>B77+(B77*0.04)</f>
        <v>14979.184359162351</v>
      </c>
      <c r="D77" s="8">
        <f>B77/4500</f>
        <v>3.200680418624434</v>
      </c>
      <c r="E77" s="12">
        <f>(C77-B77)/D77</f>
        <v>180.00000000000009</v>
      </c>
      <c r="F77" s="20"/>
      <c r="G77" s="9"/>
      <c r="H77" s="11">
        <f>D77*50/B77</f>
        <v>1.1111111111111112E-2</v>
      </c>
      <c r="I77" s="9">
        <f>B77-(D77*1080)</f>
        <v>10946.327031695564</v>
      </c>
      <c r="J77" s="43"/>
      <c r="K77" s="13"/>
    </row>
    <row r="78" spans="1:11" ht="15.75" thickBot="1">
      <c r="A78" s="7"/>
      <c r="B78" s="6"/>
      <c r="C78" s="2"/>
      <c r="D78" s="2"/>
      <c r="E78" s="5"/>
      <c r="F78" s="25"/>
      <c r="G78" s="4"/>
      <c r="H78" s="3"/>
      <c r="I78" s="24"/>
      <c r="J78" s="42"/>
    </row>
    <row r="79" spans="1:11">
      <c r="A79" s="46">
        <f>A77+7</f>
        <v>42806</v>
      </c>
      <c r="B79" s="10">
        <f>C77+F77-G77</f>
        <v>14979.184359162351</v>
      </c>
      <c r="C79" s="8">
        <f>B79+(B79*0.04)</f>
        <v>15578.351733528845</v>
      </c>
      <c r="D79" s="8">
        <f>B79/4500</f>
        <v>3.3287076353694114</v>
      </c>
      <c r="E79" s="12">
        <f>(C79-B79)/D79</f>
        <v>180.00000000000003</v>
      </c>
      <c r="F79" s="20"/>
      <c r="G79" s="9"/>
      <c r="H79" s="11">
        <f>D79*50/B79</f>
        <v>1.1111111111111112E-2</v>
      </c>
      <c r="I79" s="9">
        <f>B79-(D79*1080)</f>
        <v>11384.180112963386</v>
      </c>
      <c r="J79" s="43"/>
    </row>
    <row r="80" spans="1:11">
      <c r="A80" s="46">
        <f>A79+7</f>
        <v>42813</v>
      </c>
      <c r="B80" s="10">
        <f>C79+F79-G79</f>
        <v>15578.351733528845</v>
      </c>
      <c r="C80" s="8">
        <f>B80+(B80*0.04)</f>
        <v>16201.485802869998</v>
      </c>
      <c r="D80" s="8">
        <f>B80/4500</f>
        <v>3.4618559407841878</v>
      </c>
      <c r="E80" s="12">
        <f>(C80-B80)/D80</f>
        <v>179.99999999999977</v>
      </c>
      <c r="F80" s="20"/>
      <c r="G80" s="9"/>
      <c r="H80" s="11">
        <f>D80*50/B80</f>
        <v>1.1111111111111112E-2</v>
      </c>
      <c r="I80" s="9">
        <f>B80-(D80*1080)</f>
        <v>11839.547317481924</v>
      </c>
      <c r="J80" s="43"/>
      <c r="K80" s="13"/>
    </row>
    <row r="81" spans="1:11">
      <c r="A81" s="46">
        <f>A80+7</f>
        <v>42820</v>
      </c>
      <c r="B81" s="10">
        <f>C80+F80-G80</f>
        <v>16201.485802869998</v>
      </c>
      <c r="C81" s="8">
        <f>B81+(B81*0.04)</f>
        <v>16849.545234984798</v>
      </c>
      <c r="D81" s="8">
        <f>B81/4500</f>
        <v>3.6003301784155552</v>
      </c>
      <c r="E81" s="12">
        <f>(C81-B81)/D81</f>
        <v>180.00000000000003</v>
      </c>
      <c r="F81" s="20"/>
      <c r="G81" s="9"/>
      <c r="H81" s="11">
        <f>D81*50/B81</f>
        <v>1.1111111111111112E-2</v>
      </c>
      <c r="I81" s="9">
        <f>B81-(D81*1080)</f>
        <v>12313.1292101812</v>
      </c>
      <c r="J81" s="43"/>
      <c r="K81" s="13"/>
    </row>
    <row r="82" spans="1:11" ht="15.75" thickBot="1">
      <c r="A82" s="46">
        <f>A81+7</f>
        <v>42827</v>
      </c>
      <c r="B82" s="10">
        <f>C81+F81-G81</f>
        <v>16849.545234984798</v>
      </c>
      <c r="C82" s="8">
        <f>B82+(B82*0.04)</f>
        <v>17523.527044384191</v>
      </c>
      <c r="D82" s="8">
        <f>B82/4500</f>
        <v>3.7443433855521775</v>
      </c>
      <c r="E82" s="12">
        <f>(C82-B82)/D82</f>
        <v>180.0000000000002</v>
      </c>
      <c r="F82" s="20"/>
      <c r="G82" s="9"/>
      <c r="H82" s="11">
        <f>D82*50/B82</f>
        <v>1.1111111111111112E-2</v>
      </c>
      <c r="I82" s="9">
        <f>B82-(D82*1080)</f>
        <v>12805.654378588446</v>
      </c>
      <c r="J82" s="43"/>
      <c r="K82" s="13"/>
    </row>
    <row r="83" spans="1:11" ht="15.75" thickBot="1">
      <c r="A83" s="7"/>
      <c r="B83" s="6"/>
      <c r="C83" s="2"/>
      <c r="D83" s="2"/>
      <c r="E83" s="5"/>
      <c r="F83" s="25"/>
      <c r="G83" s="4"/>
      <c r="H83" s="3"/>
      <c r="I83" s="24"/>
      <c r="J83" s="42"/>
    </row>
    <row r="84" spans="1:11">
      <c r="A84" s="46">
        <f>A82+7</f>
        <v>42834</v>
      </c>
      <c r="B84" s="10">
        <f>C82+F82-G82</f>
        <v>17523.527044384191</v>
      </c>
      <c r="C84" s="8">
        <f>B84+(B84*0.04)</f>
        <v>18224.468126159558</v>
      </c>
      <c r="D84" s="8">
        <f>B84/4500</f>
        <v>3.8941171209742649</v>
      </c>
      <c r="E84" s="12">
        <f>(C84-B84)/D84</f>
        <v>179.9999999999998</v>
      </c>
      <c r="F84" s="20"/>
      <c r="G84" s="9"/>
      <c r="H84" s="11">
        <f>D84*50/B84</f>
        <v>1.1111111111111113E-2</v>
      </c>
      <c r="I84" s="9">
        <f>B84-(D84*1080)</f>
        <v>13317.880553731986</v>
      </c>
      <c r="J84" s="43"/>
    </row>
    <row r="85" spans="1:11">
      <c r="A85" s="46">
        <f>A84+7</f>
        <v>42841</v>
      </c>
      <c r="B85" s="10">
        <f>C84+F84-G84</f>
        <v>18224.468126159558</v>
      </c>
      <c r="C85" s="8">
        <f>B85+(B85*0.04)</f>
        <v>18953.446851205939</v>
      </c>
      <c r="D85" s="8">
        <f>B85/4500</f>
        <v>4.0498818058132349</v>
      </c>
      <c r="E85" s="12">
        <f>(C85-B85)/D85</f>
        <v>179.9999999999998</v>
      </c>
      <c r="F85" s="20"/>
      <c r="G85" s="9"/>
      <c r="H85" s="11">
        <f>D85*50/B85</f>
        <v>1.111111111111111E-2</v>
      </c>
      <c r="I85" s="9">
        <f>B85-(D85*1080)</f>
        <v>13850.595775881264</v>
      </c>
      <c r="J85" s="43"/>
      <c r="K85" s="13"/>
    </row>
    <row r="86" spans="1:11">
      <c r="A86" s="46">
        <f>A85+7</f>
        <v>42848</v>
      </c>
      <c r="B86" s="10">
        <f>C85+F85-G85</f>
        <v>18953.446851205939</v>
      </c>
      <c r="C86" s="8">
        <f>B86+(B86*0.04)</f>
        <v>19711.584725254175</v>
      </c>
      <c r="D86" s="8">
        <f>B86/4500</f>
        <v>4.2118770780457639</v>
      </c>
      <c r="E86" s="12">
        <f>(C86-B86)/D86</f>
        <v>179.99999999999963</v>
      </c>
      <c r="F86" s="20"/>
      <c r="G86" s="9"/>
      <c r="H86" s="11">
        <f>D86*50/B86</f>
        <v>1.111111111111111E-2</v>
      </c>
      <c r="I86" s="9">
        <f>B86-(D86*1080)</f>
        <v>14404.619606916514</v>
      </c>
      <c r="J86" s="43"/>
      <c r="K86" s="13"/>
    </row>
    <row r="87" spans="1:11" ht="15.75" thickBot="1">
      <c r="A87" s="46">
        <f>A86+7</f>
        <v>42855</v>
      </c>
      <c r="B87" s="10">
        <f>C86+F86-G86</f>
        <v>19711.584725254175</v>
      </c>
      <c r="C87" s="8">
        <f>B87+(B87*0.04)</f>
        <v>20500.048114264344</v>
      </c>
      <c r="D87" s="8">
        <f>B87/4500</f>
        <v>4.3803521611675942</v>
      </c>
      <c r="E87" s="12">
        <f>(C87-B87)/D87</f>
        <v>180.00000000000037</v>
      </c>
      <c r="F87" s="20"/>
      <c r="G87" s="9"/>
      <c r="H87" s="11">
        <f>D87*50/B87</f>
        <v>1.1111111111111112E-2</v>
      </c>
      <c r="I87" s="9">
        <f>B87-(D87*1080)</f>
        <v>14980.804391193175</v>
      </c>
      <c r="J87" s="43"/>
      <c r="K87" s="13"/>
    </row>
    <row r="88" spans="1:11" ht="15.75" thickBot="1">
      <c r="A88" s="7"/>
      <c r="B88" s="6"/>
      <c r="C88" s="2"/>
      <c r="D88" s="2"/>
      <c r="E88" s="5"/>
      <c r="F88" s="25"/>
      <c r="G88" s="4"/>
      <c r="H88" s="3"/>
      <c r="I88" s="25"/>
      <c r="J88" s="42"/>
    </row>
    <row r="89" spans="1:11">
      <c r="A89" s="46">
        <f>A87+7</f>
        <v>42862</v>
      </c>
      <c r="B89" s="10">
        <f>C87+F87-G87</f>
        <v>20500.048114264344</v>
      </c>
      <c r="C89" s="8">
        <f>B89+(B89*0.04)</f>
        <v>21320.050038834917</v>
      </c>
      <c r="D89" s="8">
        <f>B89/4500</f>
        <v>4.5555662476142986</v>
      </c>
      <c r="E89" s="12">
        <f>(C89-B89)/D89</f>
        <v>179.99999999999994</v>
      </c>
      <c r="F89" s="20"/>
      <c r="G89" s="9"/>
      <c r="H89" s="11">
        <f>D89*50/B89</f>
        <v>1.1111111111111112E-2</v>
      </c>
      <c r="I89" s="9">
        <f>B89-(D89*1080)</f>
        <v>15580.036566840901</v>
      </c>
      <c r="J89" s="43"/>
    </row>
    <row r="90" spans="1:11">
      <c r="A90" s="46">
        <f>A89+7</f>
        <v>42869</v>
      </c>
      <c r="B90" s="10">
        <f>C89+F89-G89</f>
        <v>21320.050038834917</v>
      </c>
      <c r="C90" s="8">
        <f>B90+(B90*0.04)</f>
        <v>22172.852040388316</v>
      </c>
      <c r="D90" s="8">
        <f>B90/4500</f>
        <v>4.7377888975188709</v>
      </c>
      <c r="E90" s="12">
        <f>(C90-B90)/D90</f>
        <v>180.00000000000034</v>
      </c>
      <c r="F90" s="20"/>
      <c r="G90" s="9"/>
      <c r="H90" s="11">
        <f>D90*50/B90</f>
        <v>1.1111111111111112E-2</v>
      </c>
      <c r="I90" s="9">
        <f>B90-(D90*1080)</f>
        <v>16203.238029514538</v>
      </c>
      <c r="J90" s="43"/>
      <c r="K90" s="13"/>
    </row>
    <row r="91" spans="1:11">
      <c r="A91" s="46">
        <f>A90+7</f>
        <v>42876</v>
      </c>
      <c r="B91" s="10">
        <f>C90+F90-G90</f>
        <v>22172.852040388316</v>
      </c>
      <c r="C91" s="8">
        <f>B91+(B91*0.04)</f>
        <v>23059.76612200385</v>
      </c>
      <c r="D91" s="8">
        <f>B91/4500</f>
        <v>4.9273004534196261</v>
      </c>
      <c r="E91" s="12">
        <f>(C91-B91)/D91</f>
        <v>180.00000000000028</v>
      </c>
      <c r="F91" s="20"/>
      <c r="G91" s="9"/>
      <c r="H91" s="11">
        <f>D91*50/B91</f>
        <v>1.1111111111111113E-2</v>
      </c>
      <c r="I91" s="9">
        <f>B91-(D91*1080)</f>
        <v>16851.367550695119</v>
      </c>
      <c r="J91" s="43"/>
      <c r="K91" s="13"/>
    </row>
    <row r="92" spans="1:11" ht="15.75" thickBot="1">
      <c r="A92" s="46">
        <f>A91+7</f>
        <v>42883</v>
      </c>
      <c r="B92" s="10">
        <f>C91+F91-G91</f>
        <v>23059.76612200385</v>
      </c>
      <c r="C92" s="8">
        <f>B92+(B92*0.04)</f>
        <v>23982.156766884003</v>
      </c>
      <c r="D92" s="8">
        <f>B92/4500</f>
        <v>5.1243924715564111</v>
      </c>
      <c r="E92" s="12">
        <f>(C92-B92)/D92</f>
        <v>179.99999999999991</v>
      </c>
      <c r="F92" s="20"/>
      <c r="G92" s="9"/>
      <c r="H92" s="11">
        <f>D92*50/B92</f>
        <v>1.111111111111111E-2</v>
      </c>
      <c r="I92" s="9">
        <f>B92-(D92*1080)</f>
        <v>17525.422252722925</v>
      </c>
      <c r="J92" s="43"/>
      <c r="K92" s="13"/>
    </row>
    <row r="93" spans="1:11" ht="15.75" thickBot="1">
      <c r="A93" s="7"/>
      <c r="B93" s="6"/>
      <c r="C93" s="2"/>
      <c r="D93" s="2"/>
      <c r="E93" s="5"/>
      <c r="F93" s="25"/>
      <c r="G93" s="4"/>
      <c r="H93" s="3"/>
      <c r="I93" s="24"/>
      <c r="J93" s="42"/>
    </row>
    <row r="94" spans="1:11">
      <c r="A94" s="46">
        <f>A92+7</f>
        <v>42890</v>
      </c>
      <c r="B94" s="10">
        <f>C92+F92-G92</f>
        <v>23982.156766884003</v>
      </c>
      <c r="C94" s="8">
        <f>B94+(B94*0.04)</f>
        <v>24941.443037559362</v>
      </c>
      <c r="D94" s="8">
        <f>B94/4500</f>
        <v>5.3293681704186673</v>
      </c>
      <c r="E94" s="12">
        <f>(C94-B94)/D94</f>
        <v>179.99999999999972</v>
      </c>
      <c r="F94" s="20"/>
      <c r="G94" s="9"/>
      <c r="H94" s="11">
        <f>D94*50/B94</f>
        <v>1.111111111111111E-2</v>
      </c>
      <c r="I94" s="9">
        <f>B94-(D94*1080)</f>
        <v>18226.439142831841</v>
      </c>
      <c r="J94" s="43"/>
    </row>
    <row r="95" spans="1:11">
      <c r="A95" s="46">
        <f>A94+7</f>
        <v>42897</v>
      </c>
      <c r="B95" s="10">
        <f>C94+F94-G94</f>
        <v>24941.443037559362</v>
      </c>
      <c r="C95" s="8">
        <f>B95+(B95*0.04)</f>
        <v>25939.100759061737</v>
      </c>
      <c r="D95" s="8">
        <f>B95/4500</f>
        <v>5.542542897235414</v>
      </c>
      <c r="E95" s="12">
        <f>(C95-B95)/D95</f>
        <v>180.00000000000014</v>
      </c>
      <c r="F95" s="20"/>
      <c r="G95" s="9"/>
      <c r="H95" s="11">
        <f>D95*50/B95</f>
        <v>1.1111111111111112E-2</v>
      </c>
      <c r="I95" s="9">
        <f>B95-(D95*1080)</f>
        <v>18955.496708545114</v>
      </c>
      <c r="J95" s="43"/>
      <c r="K95" s="13"/>
    </row>
    <row r="96" spans="1:11">
      <c r="A96" s="46">
        <f>A95+7</f>
        <v>42904</v>
      </c>
      <c r="B96" s="10">
        <f>C95+F95-G95</f>
        <v>25939.100759061737</v>
      </c>
      <c r="C96" s="8">
        <f>B96+(B96*0.04)</f>
        <v>26976.664789424205</v>
      </c>
      <c r="D96" s="8">
        <f>B96/4500</f>
        <v>5.7642446131248306</v>
      </c>
      <c r="E96" s="12">
        <f>(C96-B96)/D96</f>
        <v>179.99999999999969</v>
      </c>
      <c r="F96" s="20"/>
      <c r="G96" s="9"/>
      <c r="H96" s="11">
        <f>D96*50/B96</f>
        <v>1.1111111111111112E-2</v>
      </c>
      <c r="I96" s="9">
        <f>B96-(D96*1080)</f>
        <v>19713.71657688692</v>
      </c>
      <c r="J96" s="43"/>
      <c r="K96" s="13"/>
    </row>
    <row r="97" spans="1:11" ht="15.75" thickBot="1">
      <c r="A97" s="46">
        <f>A96+7</f>
        <v>42911</v>
      </c>
      <c r="B97" s="10">
        <f>C96+F96-G96</f>
        <v>26976.664789424205</v>
      </c>
      <c r="C97" s="8">
        <f>B97+(B97*0.04)</f>
        <v>28055.731381001173</v>
      </c>
      <c r="D97" s="8">
        <f>B97/4500</f>
        <v>5.9948143976498232</v>
      </c>
      <c r="E97" s="12">
        <f>(C97-B97)/D97</f>
        <v>179.99999999999994</v>
      </c>
      <c r="F97" s="20"/>
      <c r="G97" s="9"/>
      <c r="H97" s="11">
        <f>D97*50/B97</f>
        <v>1.111111111111111E-2</v>
      </c>
      <c r="I97" s="9">
        <f>B97-(D97*1080)</f>
        <v>20502.265239962395</v>
      </c>
      <c r="J97" s="43"/>
      <c r="K97" s="13"/>
    </row>
    <row r="98" spans="1:11" ht="15.75" thickBot="1">
      <c r="A98" s="7"/>
      <c r="B98" s="6"/>
      <c r="C98" s="2"/>
      <c r="D98" s="2"/>
      <c r="E98" s="5"/>
      <c r="F98" s="25"/>
      <c r="G98" s="4"/>
      <c r="H98" s="3"/>
      <c r="I98" s="24"/>
      <c r="J98" s="42"/>
    </row>
    <row r="99" spans="1:11" s="22" customFormat="1">
      <c r="A99" s="46">
        <f>A97+7</f>
        <v>42918</v>
      </c>
      <c r="B99" s="10">
        <f>C97+F97-G97</f>
        <v>28055.731381001173</v>
      </c>
      <c r="C99" s="8">
        <f>B99+(B99*0.04)</f>
        <v>29177.96063624122</v>
      </c>
      <c r="D99" s="8">
        <f>B99/4500</f>
        <v>6.2346069735558158</v>
      </c>
      <c r="E99" s="12">
        <f>(C99-B99)/D99</f>
        <v>180</v>
      </c>
      <c r="F99" s="20"/>
      <c r="G99" s="9"/>
      <c r="H99" s="11">
        <f>D99*50/B99</f>
        <v>1.1111111111111112E-2</v>
      </c>
      <c r="I99" s="9">
        <f>B99-(D99*1080)</f>
        <v>21322.355849560892</v>
      </c>
      <c r="J99" s="43"/>
    </row>
    <row r="100" spans="1:11" s="22" customFormat="1">
      <c r="A100" s="46">
        <f>A99+7</f>
        <v>42925</v>
      </c>
      <c r="B100" s="10">
        <f>C99+F99-G99</f>
        <v>29177.96063624122</v>
      </c>
      <c r="C100" s="8">
        <f>B100+(B100*0.04)</f>
        <v>30345.079061690867</v>
      </c>
      <c r="D100" s="8">
        <f>B100/4500</f>
        <v>6.4839912524980488</v>
      </c>
      <c r="E100" s="12">
        <f>(C100-B100)/D100</f>
        <v>179.9999999999998</v>
      </c>
      <c r="F100" s="20"/>
      <c r="G100" s="9"/>
      <c r="H100" s="11">
        <f>D100*50/B100</f>
        <v>1.1111111111111112E-2</v>
      </c>
      <c r="I100" s="9">
        <f>B100-(D100*1080)</f>
        <v>22175.250083543327</v>
      </c>
      <c r="J100" s="43"/>
      <c r="K100" s="13"/>
    </row>
    <row r="101" spans="1:11" s="22" customFormat="1">
      <c r="A101" s="46">
        <f>A100+7</f>
        <v>42932</v>
      </c>
      <c r="B101" s="10">
        <f>C100+F100-G100</f>
        <v>30345.079061690867</v>
      </c>
      <c r="C101" s="8">
        <f>B101+(B101*0.04)</f>
        <v>31558.8822241585</v>
      </c>
      <c r="D101" s="8">
        <f>B101/4500</f>
        <v>6.7433509025979701</v>
      </c>
      <c r="E101" s="12">
        <f>(C101-B101)/D101</f>
        <v>179.9999999999998</v>
      </c>
      <c r="F101" s="20"/>
      <c r="G101" s="9"/>
      <c r="H101" s="11">
        <f>D101*50/B101</f>
        <v>1.111111111111111E-2</v>
      </c>
      <c r="I101" s="9">
        <f>B101-(D101*1080)</f>
        <v>23062.26008688506</v>
      </c>
      <c r="J101" s="43"/>
      <c r="K101" s="13"/>
    </row>
    <row r="102" spans="1:11" s="22" customFormat="1" ht="15.75" thickBot="1">
      <c r="A102" s="46">
        <f>A101+7</f>
        <v>42939</v>
      </c>
      <c r="B102" s="10">
        <f>C101+F101-G101</f>
        <v>31558.8822241585</v>
      </c>
      <c r="C102" s="8">
        <f>B102+(B102*0.04)</f>
        <v>32821.237513124841</v>
      </c>
      <c r="D102" s="8">
        <f>B102/4500</f>
        <v>7.0130849387018888</v>
      </c>
      <c r="E102" s="12">
        <f>(C102-B102)/D102</f>
        <v>180.00000000000009</v>
      </c>
      <c r="F102" s="20"/>
      <c r="G102" s="9"/>
      <c r="H102" s="11">
        <f>D102*50/B102</f>
        <v>1.111111111111111E-2</v>
      </c>
      <c r="I102" s="9">
        <f>B102-(D102*1080)</f>
        <v>23984.75049036046</v>
      </c>
      <c r="J102" s="43"/>
      <c r="K102" s="13"/>
    </row>
    <row r="103" spans="1:11" s="22" customFormat="1" ht="15.75" thickBot="1">
      <c r="A103" s="7"/>
      <c r="B103" s="6"/>
      <c r="C103" s="2"/>
      <c r="D103" s="2"/>
      <c r="E103" s="5"/>
      <c r="F103" s="25"/>
      <c r="G103" s="4"/>
      <c r="H103" s="3"/>
      <c r="I103" s="24"/>
      <c r="J103" s="42"/>
    </row>
    <row r="104" spans="1:11" s="22" customFormat="1">
      <c r="A104" s="46">
        <f>A102+7</f>
        <v>42946</v>
      </c>
      <c r="B104" s="10">
        <f>C102+F102-G102</f>
        <v>32821.237513124841</v>
      </c>
      <c r="C104" s="8">
        <f>B104+(B104*0.04)</f>
        <v>34134.087013649834</v>
      </c>
      <c r="D104" s="8">
        <f>B104/4500</f>
        <v>7.2936083362499646</v>
      </c>
      <c r="E104" s="12">
        <f>(C104-B104)/D104</f>
        <v>179.99999999999997</v>
      </c>
      <c r="F104" s="20"/>
      <c r="G104" s="9"/>
      <c r="H104" s="11">
        <f>D104*50/B104</f>
        <v>1.111111111111111E-2</v>
      </c>
      <c r="I104" s="9">
        <f>B104-(D104*1080)</f>
        <v>24944.140509974881</v>
      </c>
      <c r="J104" s="43"/>
    </row>
    <row r="105" spans="1:11" s="22" customFormat="1">
      <c r="A105" s="46">
        <f>A104+7</f>
        <v>42953</v>
      </c>
      <c r="B105" s="10">
        <f>C104+F104-G104</f>
        <v>34134.087013649834</v>
      </c>
      <c r="C105" s="8">
        <f>B105+(B105*0.04)</f>
        <v>35499.450494195829</v>
      </c>
      <c r="D105" s="8">
        <f>B105/4500</f>
        <v>7.5853526696999634</v>
      </c>
      <c r="E105" s="12">
        <f>(C105-B105)/D105</f>
        <v>180.00000000000023</v>
      </c>
      <c r="F105" s="20"/>
      <c r="G105" s="9"/>
      <c r="H105" s="11">
        <f>D105*50/B105</f>
        <v>1.1111111111111112E-2</v>
      </c>
      <c r="I105" s="9">
        <f>B105-(D105*1080)</f>
        <v>25941.906130373874</v>
      </c>
      <c r="J105" s="43"/>
    </row>
    <row r="106" spans="1:11" s="22" customFormat="1">
      <c r="A106" s="46">
        <f>A105+7</f>
        <v>42960</v>
      </c>
      <c r="B106" s="10">
        <f>C105+F105-G105</f>
        <v>35499.450494195829</v>
      </c>
      <c r="C106" s="8">
        <f>B106+(B106*0.04)</f>
        <v>36919.428513963663</v>
      </c>
      <c r="D106" s="8">
        <f>B106/4500</f>
        <v>7.8887667764879623</v>
      </c>
      <c r="E106" s="12">
        <f>(C106-B106)/D106</f>
        <v>180.00000000000006</v>
      </c>
      <c r="F106" s="20"/>
      <c r="G106" s="9"/>
      <c r="H106" s="11">
        <f>D106*50/B106</f>
        <v>1.1111111111111112E-2</v>
      </c>
      <c r="I106" s="9">
        <f>B106-(D106*1080)</f>
        <v>26979.58237558883</v>
      </c>
      <c r="J106" s="43"/>
    </row>
    <row r="107" spans="1:11" s="22" customFormat="1" ht="15.75" thickBot="1">
      <c r="A107" s="46">
        <f>A106+7</f>
        <v>42967</v>
      </c>
      <c r="B107" s="10">
        <f>C106+F106-G106</f>
        <v>36919.428513963663</v>
      </c>
      <c r="C107" s="8">
        <f>B107+(B107*0.04)</f>
        <v>38396.205654522208</v>
      </c>
      <c r="D107" s="8">
        <f>B107/4500</f>
        <v>8.2043174475474814</v>
      </c>
      <c r="E107" s="12">
        <f>(C107-B107)/D107</f>
        <v>179.99999999999974</v>
      </c>
      <c r="F107" s="20"/>
      <c r="G107" s="9"/>
      <c r="H107" s="11">
        <f>D107*50/B107</f>
        <v>1.1111111111111112E-2</v>
      </c>
      <c r="I107" s="9">
        <f>B107-(D107*1080)</f>
        <v>28058.765670612382</v>
      </c>
      <c r="J107" s="43"/>
    </row>
    <row r="108" spans="1:11" s="22" customFormat="1" ht="15.75" thickBot="1">
      <c r="A108" s="7"/>
      <c r="B108" s="6"/>
      <c r="C108" s="2"/>
      <c r="D108" s="2"/>
      <c r="E108" s="5"/>
      <c r="F108" s="25"/>
      <c r="G108" s="4"/>
      <c r="H108" s="3"/>
      <c r="I108" s="24"/>
      <c r="J108" s="42"/>
    </row>
    <row r="109" spans="1:11" s="22" customFormat="1">
      <c r="A109" s="46">
        <f>A107+7</f>
        <v>42974</v>
      </c>
      <c r="B109" s="10">
        <f>C107+F107-G107</f>
        <v>38396.205654522208</v>
      </c>
      <c r="C109" s="8">
        <f>B109+(B109*0.04)</f>
        <v>39932.053880703097</v>
      </c>
      <c r="D109" s="8">
        <f>B109/4500</f>
        <v>8.5324901454493798</v>
      </c>
      <c r="E109" s="12">
        <f>(C109-B109)/D109</f>
        <v>180.00000000000014</v>
      </c>
      <c r="F109" s="20"/>
      <c r="G109" s="9"/>
      <c r="H109" s="11">
        <f>D109*50/B109</f>
        <v>1.1111111111111112E-2</v>
      </c>
      <c r="I109" s="9">
        <f>B109-(D109*1080)</f>
        <v>29181.116297436878</v>
      </c>
      <c r="J109" s="43"/>
    </row>
    <row r="110" spans="1:11" s="22" customFormat="1">
      <c r="A110" s="46">
        <f>A109+7</f>
        <v>42981</v>
      </c>
      <c r="B110" s="10">
        <f>C109+F109-G109</f>
        <v>39932.053880703097</v>
      </c>
      <c r="C110" s="8">
        <f>B110+(B110*0.04)</f>
        <v>41529.336035931221</v>
      </c>
      <c r="D110" s="8">
        <f>B110/4500</f>
        <v>8.8737897512673545</v>
      </c>
      <c r="E110" s="12">
        <f>(C110-B110)/D110</f>
        <v>180</v>
      </c>
      <c r="F110" s="20"/>
      <c r="G110" s="9"/>
      <c r="H110" s="11">
        <f>D110*50/B110</f>
        <v>1.111111111111111E-2</v>
      </c>
      <c r="I110" s="9">
        <f>B110-(D110*1080)</f>
        <v>30348.360949334354</v>
      </c>
      <c r="J110" s="43"/>
      <c r="K110" s="13"/>
    </row>
    <row r="111" spans="1:11" s="22" customFormat="1">
      <c r="A111" s="46">
        <f>A110+7</f>
        <v>42988</v>
      </c>
      <c r="B111" s="10">
        <f>C110+F110-G110</f>
        <v>41529.336035931221</v>
      </c>
      <c r="C111" s="8">
        <f>B111+(B111*0.04)</f>
        <v>43190.509477368469</v>
      </c>
      <c r="D111" s="8">
        <f>B111/4500</f>
        <v>9.2287413413180488</v>
      </c>
      <c r="E111" s="12">
        <f>(C111-B111)/D111</f>
        <v>179.99999999999989</v>
      </c>
      <c r="F111" s="20"/>
      <c r="G111" s="9"/>
      <c r="H111" s="11">
        <f>D111*50/B111</f>
        <v>1.1111111111111112E-2</v>
      </c>
      <c r="I111" s="9">
        <f>B111-(D111*1080)</f>
        <v>31562.295387307728</v>
      </c>
      <c r="J111" s="43"/>
      <c r="K111" s="13"/>
    </row>
    <row r="112" spans="1:11" s="22" customFormat="1" ht="15.75" thickBot="1">
      <c r="A112" s="46">
        <f>A111+7</f>
        <v>42995</v>
      </c>
      <c r="B112" s="10">
        <f>C111+F111-G111</f>
        <v>43190.509477368469</v>
      </c>
      <c r="C112" s="8">
        <f>B112+(B112*0.04)</f>
        <v>44918.129856463209</v>
      </c>
      <c r="D112" s="8">
        <f>B112/4500</f>
        <v>9.5978909949707703</v>
      </c>
      <c r="E112" s="12">
        <f>(C112-B112)/D112</f>
        <v>180.00000000000017</v>
      </c>
      <c r="F112" s="20"/>
      <c r="G112" s="9"/>
      <c r="H112" s="11">
        <f>D112*50/B112</f>
        <v>1.111111111111111E-2</v>
      </c>
      <c r="I112" s="9">
        <f>B112-(D112*1080)</f>
        <v>32824.787202800035</v>
      </c>
      <c r="J112" s="43"/>
      <c r="K112" s="13"/>
    </row>
    <row r="113" spans="1:11" s="22" customFormat="1" ht="15.75" thickBot="1">
      <c r="A113" s="7"/>
      <c r="B113" s="6"/>
      <c r="C113" s="2"/>
      <c r="D113" s="2"/>
      <c r="E113" s="5"/>
      <c r="F113" s="25"/>
      <c r="G113" s="4"/>
      <c r="H113" s="3"/>
      <c r="I113" s="24"/>
      <c r="J113" s="42"/>
    </row>
    <row r="114" spans="1:11" s="22" customFormat="1">
      <c r="A114" s="46">
        <f>A112+7</f>
        <v>43002</v>
      </c>
      <c r="B114" s="10">
        <f>C112+F112-G112</f>
        <v>44918.129856463209</v>
      </c>
      <c r="C114" s="8">
        <f>B114+(B114*0.04)</f>
        <v>46714.855050721737</v>
      </c>
      <c r="D114" s="8">
        <f>B114/4500</f>
        <v>9.9818066347696028</v>
      </c>
      <c r="E114" s="12">
        <f>(C114-B114)/D114</f>
        <v>179.99999999999994</v>
      </c>
      <c r="F114" s="20"/>
      <c r="G114" s="50">
        <f>C114/2</f>
        <v>23357.427525360868</v>
      </c>
      <c r="H114" s="11">
        <f>D114*50/B114</f>
        <v>1.1111111111111112E-2</v>
      </c>
      <c r="I114" s="9">
        <f>B114-(D114*1080)</f>
        <v>34137.77869091204</v>
      </c>
      <c r="J114" s="43"/>
    </row>
    <row r="115" spans="1:11" s="22" customFormat="1">
      <c r="A115" s="46">
        <f>A114+7</f>
        <v>43009</v>
      </c>
      <c r="B115" s="10">
        <f>C114+F114-G114</f>
        <v>23357.427525360868</v>
      </c>
      <c r="C115" s="8">
        <f>B115+(B115*0.04)</f>
        <v>24291.724626375304</v>
      </c>
      <c r="D115" s="8">
        <f>B115/4500</f>
        <v>5.1905394500801929</v>
      </c>
      <c r="E115" s="12">
        <f>(C115-B115)/D115</f>
        <v>180.00000000000017</v>
      </c>
      <c r="F115" s="20"/>
      <c r="G115" s="9"/>
      <c r="H115" s="11">
        <f>D115*50/B115</f>
        <v>1.111111111111111E-2</v>
      </c>
      <c r="I115" s="9">
        <f>B115-(D115*1080)</f>
        <v>17751.644919274258</v>
      </c>
      <c r="J115" s="43"/>
      <c r="K115" s="13"/>
    </row>
    <row r="116" spans="1:11" s="22" customFormat="1">
      <c r="A116" s="46">
        <f>A115+7</f>
        <v>43016</v>
      </c>
      <c r="B116" s="10">
        <f>C115+F115-G115</f>
        <v>24291.724626375304</v>
      </c>
      <c r="C116" s="8">
        <f>B116+(B116*0.04)</f>
        <v>25263.393611430318</v>
      </c>
      <c r="D116" s="8">
        <f>B116/4500</f>
        <v>5.3981610280834005</v>
      </c>
      <c r="E116" s="12">
        <f>(C116-B116)/D116</f>
        <v>180.00000000000031</v>
      </c>
      <c r="F116" s="20"/>
      <c r="G116" s="9"/>
      <c r="H116" s="11">
        <f>D116*50/B116</f>
        <v>1.111111111111111E-2</v>
      </c>
      <c r="I116" s="9">
        <f>B116-(D116*1080)</f>
        <v>18461.710716045232</v>
      </c>
      <c r="J116" s="43"/>
      <c r="K116" s="13"/>
    </row>
    <row r="117" spans="1:11" s="22" customFormat="1" ht="15.75" thickBot="1">
      <c r="A117" s="46">
        <f>A116+7</f>
        <v>43023</v>
      </c>
      <c r="B117" s="10">
        <f>C116+F116-G116</f>
        <v>25263.393611430318</v>
      </c>
      <c r="C117" s="8">
        <f>B117+(B117*0.04)</f>
        <v>26273.929355887529</v>
      </c>
      <c r="D117" s="8">
        <f>B117/4500</f>
        <v>5.6140874692067371</v>
      </c>
      <c r="E117" s="12">
        <f>(C117-B117)/D117</f>
        <v>179.99999999999969</v>
      </c>
      <c r="F117" s="20"/>
      <c r="G117" s="9"/>
      <c r="H117" s="11">
        <f>D117*50/B117</f>
        <v>1.111111111111111E-2</v>
      </c>
      <c r="I117" s="9">
        <f>B117-(D117*1080)</f>
        <v>19200.179144687041</v>
      </c>
      <c r="J117" s="43"/>
      <c r="K117" s="13"/>
    </row>
    <row r="118" spans="1:11" s="22" customFormat="1" ht="15.75" thickBot="1">
      <c r="A118" s="7"/>
      <c r="B118" s="6"/>
      <c r="C118" s="2"/>
      <c r="D118" s="2"/>
      <c r="E118" s="5"/>
      <c r="F118" s="25"/>
      <c r="G118" s="4"/>
      <c r="H118" s="3"/>
      <c r="I118" s="24"/>
      <c r="J118" s="42"/>
    </row>
    <row r="119" spans="1:11" s="22" customFormat="1">
      <c r="A119" s="46">
        <f>A117+7</f>
        <v>43030</v>
      </c>
      <c r="B119" s="10">
        <f>C117+F117-G117</f>
        <v>26273.929355887529</v>
      </c>
      <c r="C119" s="8">
        <f>B119+(B119*0.04)</f>
        <v>27324.886530123029</v>
      </c>
      <c r="D119" s="8">
        <f>B119/4500</f>
        <v>5.8386509679750063</v>
      </c>
      <c r="E119" s="12">
        <f>(C119-B119)/D119</f>
        <v>179.99999999999983</v>
      </c>
      <c r="F119" s="20"/>
      <c r="G119" s="9"/>
      <c r="H119" s="11">
        <f>D119*50/B119</f>
        <v>1.1111111111111112E-2</v>
      </c>
      <c r="I119" s="9">
        <f>B119-(D119*1080)</f>
        <v>19968.186310474521</v>
      </c>
      <c r="J119" s="43"/>
    </row>
    <row r="120" spans="1:11" s="22" customFormat="1">
      <c r="A120" s="46">
        <f>A119+7</f>
        <v>43037</v>
      </c>
      <c r="B120" s="10">
        <f>C119+F119-G119</f>
        <v>27324.886530123029</v>
      </c>
      <c r="C120" s="8">
        <f>B120+(B120*0.04)</f>
        <v>28417.881991327951</v>
      </c>
      <c r="D120" s="8">
        <f>B120/4500</f>
        <v>6.0721970066940063</v>
      </c>
      <c r="E120" s="12">
        <f>(C120-B120)/D120</f>
        <v>180.0000000000002</v>
      </c>
      <c r="F120" s="20"/>
      <c r="G120" s="9"/>
      <c r="H120" s="11">
        <f>D120*50/B120</f>
        <v>1.111111111111111E-2</v>
      </c>
      <c r="I120" s="9">
        <f>B120-(D120*1080)</f>
        <v>20766.913762893502</v>
      </c>
      <c r="J120" s="43"/>
      <c r="K120" s="13"/>
    </row>
    <row r="121" spans="1:11" s="22" customFormat="1">
      <c r="A121" s="46">
        <f>A120+7</f>
        <v>43044</v>
      </c>
      <c r="B121" s="10">
        <f>C120+F120-G120</f>
        <v>28417.881991327951</v>
      </c>
      <c r="C121" s="8">
        <f>B121+(B121*0.04)</f>
        <v>29554.59727098107</v>
      </c>
      <c r="D121" s="8">
        <f>B121/4500</f>
        <v>6.3150848869617668</v>
      </c>
      <c r="E121" s="12">
        <f>(C121-B121)/D121</f>
        <v>180.00000000000017</v>
      </c>
      <c r="F121" s="20"/>
      <c r="G121" s="9"/>
      <c r="H121" s="11">
        <f>D121*50/B121</f>
        <v>1.111111111111111E-2</v>
      </c>
      <c r="I121" s="9">
        <f>B121-(D121*1080)</f>
        <v>21597.590313409244</v>
      </c>
      <c r="J121" s="43"/>
      <c r="K121" s="13"/>
    </row>
    <row r="122" spans="1:11" s="22" customFormat="1" ht="15.75" thickBot="1">
      <c r="A122" s="46">
        <f>A121+7</f>
        <v>43051</v>
      </c>
      <c r="B122" s="10">
        <f>C121+F121-G121</f>
        <v>29554.59727098107</v>
      </c>
      <c r="C122" s="8">
        <f>B122+(B122*0.04)</f>
        <v>30736.781161820312</v>
      </c>
      <c r="D122" s="8">
        <f>B122/4500</f>
        <v>6.5676882824402378</v>
      </c>
      <c r="E122" s="12">
        <f>(C122-B122)/D122</f>
        <v>179.99999999999986</v>
      </c>
      <c r="F122" s="20"/>
      <c r="G122" s="9"/>
      <c r="H122" s="11">
        <f>D122*50/B122</f>
        <v>1.1111111111111112E-2</v>
      </c>
      <c r="I122" s="9">
        <f>B122-(D122*1080)</f>
        <v>22461.493925945615</v>
      </c>
      <c r="J122" s="43"/>
      <c r="K122" s="13"/>
    </row>
    <row r="123" spans="1:11" s="22" customFormat="1" ht="15.75" thickBot="1">
      <c r="A123" s="7"/>
      <c r="B123" s="6"/>
      <c r="C123" s="2"/>
      <c r="D123" s="2"/>
      <c r="E123" s="5"/>
      <c r="F123" s="25"/>
      <c r="G123" s="4"/>
      <c r="H123" s="3"/>
      <c r="I123" s="24"/>
      <c r="J123" s="42"/>
    </row>
    <row r="124" spans="1:11" s="22" customFormat="1">
      <c r="A124" s="46">
        <f>A122+7</f>
        <v>43058</v>
      </c>
      <c r="B124" s="10">
        <f>C122+F122-G122</f>
        <v>30736.781161820312</v>
      </c>
      <c r="C124" s="8">
        <f>B124+(B124*0.04)</f>
        <v>31966.252408293123</v>
      </c>
      <c r="D124" s="8">
        <f>B124/4500</f>
        <v>6.8303958137378471</v>
      </c>
      <c r="E124" s="12">
        <f>(C124-B124)/D124</f>
        <v>179.99999999999977</v>
      </c>
      <c r="F124" s="20"/>
      <c r="G124" s="9"/>
      <c r="H124" s="11">
        <f>D124*50/B124</f>
        <v>1.1111111111111112E-2</v>
      </c>
      <c r="I124" s="9">
        <f>B124-(D124*1080)</f>
        <v>23359.95368298344</v>
      </c>
      <c r="J124" s="43"/>
    </row>
    <row r="125" spans="1:11" s="22" customFormat="1">
      <c r="A125" s="46">
        <f>A124+7</f>
        <v>43065</v>
      </c>
      <c r="B125" s="10">
        <f>C124+F124-G124</f>
        <v>31966.252408293123</v>
      </c>
      <c r="C125" s="8">
        <f>B125+(B125*0.04)</f>
        <v>33244.90250462485</v>
      </c>
      <c r="D125" s="8">
        <f>B125/4500</f>
        <v>7.1036116462873604</v>
      </c>
      <c r="E125" s="12">
        <f>(C125-B125)/D125</f>
        <v>180.00000000000026</v>
      </c>
      <c r="F125" s="20"/>
      <c r="G125" s="9"/>
      <c r="H125" s="11">
        <f>D125*50/B125</f>
        <v>1.111111111111111E-2</v>
      </c>
      <c r="I125" s="9">
        <f>B125-(D125*1080)</f>
        <v>24294.351830302774</v>
      </c>
      <c r="J125" s="43"/>
      <c r="K125" s="13"/>
    </row>
    <row r="126" spans="1:11" s="22" customFormat="1">
      <c r="A126" s="46">
        <f>A125+7</f>
        <v>43072</v>
      </c>
      <c r="B126" s="10">
        <f>C125+F125-G125</f>
        <v>33244.90250462485</v>
      </c>
      <c r="C126" s="8">
        <f>B126+(B126*0.04)</f>
        <v>34574.698604809841</v>
      </c>
      <c r="D126" s="8">
        <f>B126/4500</f>
        <v>7.3877561121388551</v>
      </c>
      <c r="E126" s="12">
        <f>(C126-B126)/D126</f>
        <v>179.99999999999957</v>
      </c>
      <c r="F126" s="20"/>
      <c r="G126" s="9"/>
      <c r="H126" s="11">
        <f>D126*50/B126</f>
        <v>1.1111111111111112E-2</v>
      </c>
      <c r="I126" s="9">
        <f>B126-(D126*1080)</f>
        <v>25266.125903514887</v>
      </c>
      <c r="J126" s="43"/>
      <c r="K126" s="13"/>
    </row>
    <row r="127" spans="1:11" s="22" customFormat="1" ht="15.75" thickBot="1">
      <c r="A127" s="46">
        <f>A126+7</f>
        <v>43079</v>
      </c>
      <c r="B127" s="10">
        <f>C126+F126-G126</f>
        <v>34574.698604809841</v>
      </c>
      <c r="C127" s="8">
        <f>B127+(B127*0.04)</f>
        <v>35957.686549002232</v>
      </c>
      <c r="D127" s="8">
        <f>B127/4500</f>
        <v>7.6832663566244088</v>
      </c>
      <c r="E127" s="12">
        <f>(C127-B127)/D127</f>
        <v>179.99999999999972</v>
      </c>
      <c r="F127" s="20"/>
      <c r="G127" s="9"/>
      <c r="H127" s="11">
        <f>D127*50/B127</f>
        <v>1.1111111111111112E-2</v>
      </c>
      <c r="I127" s="9">
        <f>B127-(D127*1080)</f>
        <v>26276.770939655478</v>
      </c>
      <c r="J127" s="43"/>
      <c r="K127" s="13"/>
    </row>
    <row r="128" spans="1:11" s="22" customFormat="1" ht="15.75" thickBot="1">
      <c r="A128" s="7"/>
      <c r="B128" s="6"/>
      <c r="C128" s="2"/>
      <c r="D128" s="2"/>
      <c r="E128" s="5"/>
      <c r="F128" s="25"/>
      <c r="G128" s="4"/>
      <c r="H128" s="3"/>
      <c r="I128" s="24"/>
      <c r="J128" s="42"/>
    </row>
    <row r="129" spans="1:11" s="22" customFormat="1">
      <c r="A129" s="46">
        <f>A127+7</f>
        <v>43086</v>
      </c>
      <c r="B129" s="10">
        <f>C127+F127-G127</f>
        <v>35957.686549002232</v>
      </c>
      <c r="C129" s="8">
        <f>B129+(B129*0.04)</f>
        <v>37395.99401096232</v>
      </c>
      <c r="D129" s="8">
        <f>B129/4500</f>
        <v>7.9905970108893847</v>
      </c>
      <c r="E129" s="12">
        <f>(C129-B129)/D129</f>
        <v>179.99999999999989</v>
      </c>
      <c r="F129" s="20"/>
      <c r="G129" s="9"/>
      <c r="H129" s="11">
        <f>D129*50/B129</f>
        <v>1.1111111111111112E-2</v>
      </c>
      <c r="I129" s="9">
        <f>B129-(D129*1080)</f>
        <v>27327.841777241694</v>
      </c>
      <c r="J129" s="43"/>
    </row>
    <row r="130" spans="1:11" s="22" customFormat="1">
      <c r="A130" s="46">
        <f>A129+7</f>
        <v>43093</v>
      </c>
      <c r="B130" s="10">
        <f>C129+F129-G129</f>
        <v>37395.99401096232</v>
      </c>
      <c r="C130" s="8">
        <f>B130+(B130*0.04)</f>
        <v>38891.833771400816</v>
      </c>
      <c r="D130" s="8">
        <f>B130/4500</f>
        <v>8.3102208913249598</v>
      </c>
      <c r="E130" s="12">
        <f>(C130-B130)/D130</f>
        <v>180.00000000000031</v>
      </c>
      <c r="F130" s="20"/>
      <c r="G130" s="9"/>
      <c r="H130" s="11">
        <f>D130*50/B130</f>
        <v>1.111111111111111E-2</v>
      </c>
      <c r="I130" s="9">
        <f>B130-(D130*1080)</f>
        <v>28420.955448331362</v>
      </c>
      <c r="J130" s="43"/>
      <c r="K130" s="13"/>
    </row>
    <row r="131" spans="1:11" s="22" customFormat="1">
      <c r="A131" s="46">
        <f>A130+7</f>
        <v>43100</v>
      </c>
      <c r="B131" s="10">
        <f>C130+F130-G130</f>
        <v>38891.833771400816</v>
      </c>
      <c r="C131" s="8">
        <f>B131+(B131*0.04)</f>
        <v>40447.507122256851</v>
      </c>
      <c r="D131" s="8">
        <f>B131/4500</f>
        <v>8.6426297269779582</v>
      </c>
      <c r="E131" s="12">
        <f>(C131-B131)/D131</f>
        <v>180.00000000000034</v>
      </c>
      <c r="F131" s="20"/>
      <c r="G131" s="9"/>
      <c r="H131" s="11">
        <f>D131*50/B131</f>
        <v>1.111111111111111E-2</v>
      </c>
      <c r="I131" s="9">
        <f>B131-(D131*1080)</f>
        <v>29557.793666264621</v>
      </c>
      <c r="J131" s="43"/>
      <c r="K131" s="13"/>
    </row>
    <row r="132" spans="1:11" s="22" customFormat="1" ht="15.75" thickBot="1">
      <c r="A132" s="46">
        <f>A131+7</f>
        <v>43107</v>
      </c>
      <c r="B132" s="10">
        <f>C131+F131-G131</f>
        <v>40447.507122256851</v>
      </c>
      <c r="C132" s="8">
        <f>B132+(B132*0.04)</f>
        <v>42065.407407147126</v>
      </c>
      <c r="D132" s="8">
        <f>B132/4500</f>
        <v>8.9883349160570774</v>
      </c>
      <c r="E132" s="12">
        <f>(C132-B132)/D132</f>
        <v>180.00000000000009</v>
      </c>
      <c r="F132" s="20"/>
      <c r="G132" s="9"/>
      <c r="H132" s="11">
        <f>D132*50/B132</f>
        <v>1.111111111111111E-2</v>
      </c>
      <c r="I132" s="9">
        <f>B132-(D132*1080)</f>
        <v>30740.105412915207</v>
      </c>
      <c r="J132" s="43"/>
      <c r="K132" s="13"/>
    </row>
    <row r="133" spans="1:11" s="22" customFormat="1" ht="15.75" thickBot="1">
      <c r="A133" s="7"/>
      <c r="B133" s="6"/>
      <c r="C133" s="2"/>
      <c r="D133" s="2"/>
      <c r="E133" s="5"/>
      <c r="F133" s="25"/>
      <c r="G133" s="4"/>
      <c r="H133" s="3"/>
      <c r="I133" s="24"/>
      <c r="J133" s="42"/>
    </row>
    <row r="134" spans="1:11" s="22" customFormat="1">
      <c r="A134" s="46">
        <f>A132+7</f>
        <v>43114</v>
      </c>
      <c r="B134" s="10">
        <f>C132+F132-G132</f>
        <v>42065.407407147126</v>
      </c>
      <c r="C134" s="8">
        <f>B134+(B134*0.04)</f>
        <v>43748.023703433013</v>
      </c>
      <c r="D134" s="8">
        <f>B134/4500</f>
        <v>9.3478683126993616</v>
      </c>
      <c r="E134" s="12">
        <f>(C134-B134)/D134</f>
        <v>180.0000000000002</v>
      </c>
      <c r="F134" s="20"/>
      <c r="G134" s="50">
        <f>IF(C134&gt;B134,C134*0.02,0)</f>
        <v>874.96047406866023</v>
      </c>
      <c r="H134" s="11">
        <f>D134*50/B134</f>
        <v>1.1111111111111112E-2</v>
      </c>
      <c r="I134" s="9">
        <f>B134-(D134*1080)</f>
        <v>31969.709629431818</v>
      </c>
      <c r="J134" s="43"/>
    </row>
    <row r="135" spans="1:11" s="22" customFormat="1">
      <c r="A135" s="46">
        <f>A134+7</f>
        <v>43121</v>
      </c>
      <c r="B135" s="10">
        <f>C134+F134-G134</f>
        <v>42873.06322936435</v>
      </c>
      <c r="C135" s="8">
        <f>B135+(B135*0.04)</f>
        <v>44587.985758538925</v>
      </c>
      <c r="D135" s="8">
        <f>B135/4500</f>
        <v>9.5273473843031891</v>
      </c>
      <c r="E135" s="12">
        <f>(C135-B135)/D135</f>
        <v>180.00000000000011</v>
      </c>
      <c r="F135" s="20"/>
      <c r="G135" s="50">
        <f>IF(C135&gt;B135,C135*0.02,0)</f>
        <v>891.75971517077858</v>
      </c>
      <c r="H135" s="11">
        <f>D135*50/B135</f>
        <v>1.1111111111111112E-2</v>
      </c>
      <c r="I135" s="9">
        <f>B135-(D135*1080)</f>
        <v>32583.528054316906</v>
      </c>
      <c r="J135" s="43"/>
      <c r="K135" s="13"/>
    </row>
    <row r="136" spans="1:11" s="22" customFormat="1">
      <c r="A136" s="46">
        <f>A135+7</f>
        <v>43128</v>
      </c>
      <c r="B136" s="10">
        <f>C135+F135-G135</f>
        <v>43696.226043368144</v>
      </c>
      <c r="C136" s="8">
        <f>B136+(B136*0.04)</f>
        <v>45444.075085102872</v>
      </c>
      <c r="D136" s="8">
        <f>B136/4500</f>
        <v>9.7102724540818102</v>
      </c>
      <c r="E136" s="12">
        <f>(C136-B136)/D136</f>
        <v>180.00000000000017</v>
      </c>
      <c r="F136" s="20"/>
      <c r="G136" s="50">
        <f>IF(C136&gt;B136,C136*0.02,0)</f>
        <v>908.88150170205745</v>
      </c>
      <c r="H136" s="11">
        <f>D136*50/B136</f>
        <v>1.1111111111111112E-2</v>
      </c>
      <c r="I136" s="9">
        <f>B136-(D136*1080)</f>
        <v>33209.131792959786</v>
      </c>
      <c r="J136" s="43"/>
      <c r="K136" s="13"/>
    </row>
    <row r="137" spans="1:11" s="22" customFormat="1" ht="15.75" thickBot="1">
      <c r="A137" s="46">
        <f>A136+7</f>
        <v>43135</v>
      </c>
      <c r="B137" s="10">
        <f>C136+F136-G136</f>
        <v>44535.193583400811</v>
      </c>
      <c r="C137" s="8">
        <f>B137+(B137*0.04)</f>
        <v>46316.60132673684</v>
      </c>
      <c r="D137" s="8">
        <f>B137/4500</f>
        <v>9.8967096852001806</v>
      </c>
      <c r="E137" s="12">
        <f>(C137-B137)/D137</f>
        <v>179.99999999999963</v>
      </c>
      <c r="F137" s="20"/>
      <c r="G137" s="50">
        <f>IF(C137&gt;B137,C137*0.02,0)</f>
        <v>926.33202653473677</v>
      </c>
      <c r="H137" s="11">
        <f>D137*50/B137</f>
        <v>1.1111111111111112E-2</v>
      </c>
      <c r="I137" s="9">
        <f>B137-(D137*1080)</f>
        <v>33846.747123384615</v>
      </c>
      <c r="J137" s="43">
        <f>SUM(G134:G137)</f>
        <v>3601.9337174762331</v>
      </c>
      <c r="K137" s="13"/>
    </row>
    <row r="138" spans="1:11" s="22" customFormat="1" ht="15.75" thickBot="1">
      <c r="A138" s="7"/>
      <c r="B138" s="6"/>
      <c r="C138" s="2"/>
      <c r="D138" s="2"/>
      <c r="E138" s="5"/>
      <c r="F138" s="25"/>
      <c r="G138" s="4"/>
      <c r="H138" s="3"/>
      <c r="I138" s="24"/>
      <c r="J138" s="42"/>
    </row>
    <row r="139" spans="1:11" s="22" customFormat="1">
      <c r="A139" s="46">
        <f>A137+7</f>
        <v>43142</v>
      </c>
      <c r="B139" s="10">
        <f>C137+F137-G137</f>
        <v>45390.269300202104</v>
      </c>
      <c r="C139" s="8">
        <f>B139+(B139*0.04)</f>
        <v>47205.880072210188</v>
      </c>
      <c r="D139" s="8">
        <f>B139/4500</f>
        <v>10.086726511156023</v>
      </c>
      <c r="E139" s="12">
        <f>(C139-B139)/D139</f>
        <v>179.99999999999994</v>
      </c>
      <c r="F139" s="20"/>
      <c r="G139" s="50">
        <f>IF(C139&gt;B139,C139*0.02,0)</f>
        <v>944.11760144420373</v>
      </c>
      <c r="H139" s="11">
        <f>D139*50/B139</f>
        <v>1.1111111111111112E-2</v>
      </c>
      <c r="I139" s="9">
        <f>B139-(D139*1080)</f>
        <v>34496.604668153595</v>
      </c>
      <c r="J139" s="43"/>
    </row>
    <row r="140" spans="1:11" s="22" customFormat="1">
      <c r="A140" s="46">
        <f>A139+7</f>
        <v>43149</v>
      </c>
      <c r="B140" s="10">
        <f>C139+F139-G139</f>
        <v>46261.762470765985</v>
      </c>
      <c r="C140" s="8">
        <f>B140+(B140*0.04)</f>
        <v>48112.232969596625</v>
      </c>
      <c r="D140" s="8">
        <f>B140/4500</f>
        <v>10.280391660170219</v>
      </c>
      <c r="E140" s="12">
        <f>(C140-B140)/D140</f>
        <v>180.00000000000009</v>
      </c>
      <c r="F140" s="20"/>
      <c r="G140" s="50">
        <f>IF(C140&gt;B140,C140*0.02,0)</f>
        <v>962.24465939193249</v>
      </c>
      <c r="H140" s="11">
        <f>D140*50/B140</f>
        <v>1.1111111111111112E-2</v>
      </c>
      <c r="I140" s="9">
        <f>B140-(D140*1080)</f>
        <v>35158.939477782151</v>
      </c>
      <c r="J140" s="43"/>
      <c r="K140" s="13"/>
    </row>
    <row r="141" spans="1:11" s="22" customFormat="1">
      <c r="A141" s="46">
        <f>A140+7</f>
        <v>43156</v>
      </c>
      <c r="B141" s="10">
        <f>C140+F140-G140</f>
        <v>47149.988310204695</v>
      </c>
      <c r="C141" s="8">
        <f>B141+(B141*0.04)</f>
        <v>49035.987842612885</v>
      </c>
      <c r="D141" s="8">
        <f>B141/4500</f>
        <v>10.477775180045487</v>
      </c>
      <c r="E141" s="12">
        <f>(C141-B141)/D141</f>
        <v>180.00000000000023</v>
      </c>
      <c r="F141" s="20"/>
      <c r="G141" s="50">
        <f>IF(C141&gt;B141,C141*0.02,0)</f>
        <v>980.71975685225777</v>
      </c>
      <c r="H141" s="11">
        <f>D141*50/B141</f>
        <v>1.111111111111111E-2</v>
      </c>
      <c r="I141" s="9">
        <f>B141-(D141*1080)</f>
        <v>35833.991115755569</v>
      </c>
      <c r="J141" s="43"/>
      <c r="K141" s="13"/>
    </row>
    <row r="142" spans="1:11" s="22" customFormat="1" ht="15.75" thickBot="1">
      <c r="A142" s="46">
        <f>A141+7</f>
        <v>43163</v>
      </c>
      <c r="B142" s="10">
        <f>C141+F141-G141</f>
        <v>48055.268085760625</v>
      </c>
      <c r="C142" s="8">
        <f>B142+(B142*0.04)</f>
        <v>49977.478809191052</v>
      </c>
      <c r="D142" s="8">
        <f>B142/4500</f>
        <v>10.67894846350236</v>
      </c>
      <c r="E142" s="12">
        <f>(C142-B142)/D142</f>
        <v>180.00000000000026</v>
      </c>
      <c r="F142" s="20"/>
      <c r="G142" s="50">
        <f>IF(C142&gt;B142,C142*0.02,0)</f>
        <v>999.54957618382105</v>
      </c>
      <c r="H142" s="11">
        <f>D142*50/B142</f>
        <v>1.1111111111111112E-2</v>
      </c>
      <c r="I142" s="9">
        <f>B142-(D142*1080)</f>
        <v>36522.003745178074</v>
      </c>
      <c r="J142" s="43">
        <f>SUM(G139:G142)+J137</f>
        <v>7488.5653113484477</v>
      </c>
      <c r="K142" s="13"/>
    </row>
    <row r="143" spans="1:11" s="22" customFormat="1" ht="15.75" thickBot="1">
      <c r="A143" s="7"/>
      <c r="B143" s="6"/>
      <c r="C143" s="2"/>
      <c r="D143" s="2"/>
      <c r="E143" s="5"/>
      <c r="F143" s="25"/>
      <c r="G143" s="4"/>
      <c r="H143" s="3"/>
      <c r="I143" s="24"/>
      <c r="J143" s="42"/>
    </row>
    <row r="144" spans="1:11" s="22" customFormat="1">
      <c r="A144" s="46">
        <f>A142+7</f>
        <v>43170</v>
      </c>
      <c r="B144" s="10">
        <f>C142+F142-G142</f>
        <v>48977.929233007235</v>
      </c>
      <c r="C144" s="8">
        <f>B144+(B144*0.04)</f>
        <v>50937.046402327527</v>
      </c>
      <c r="D144" s="8">
        <f>B144/4500</f>
        <v>10.883984274001607</v>
      </c>
      <c r="E144" s="12">
        <f>(C144-B144)/D144</f>
        <v>180.00000000000028</v>
      </c>
      <c r="F144" s="20"/>
      <c r="G144" s="50">
        <f>IF(C144&gt;B144,C144*0.02,0)</f>
        <v>1018.7409280465506</v>
      </c>
      <c r="H144" s="11">
        <f>D144*50/B144</f>
        <v>1.111111111111111E-2</v>
      </c>
      <c r="I144" s="9">
        <f>B144-(D144*1080)</f>
        <v>37223.226217085496</v>
      </c>
      <c r="J144" s="43"/>
    </row>
    <row r="145" spans="1:11" s="22" customFormat="1">
      <c r="A145" s="46">
        <f>A144+7</f>
        <v>43177</v>
      </c>
      <c r="B145" s="10">
        <f>C144+F144-G144</f>
        <v>49918.305474280976</v>
      </c>
      <c r="C145" s="8">
        <f>B145+(B145*0.04)</f>
        <v>51915.037693252212</v>
      </c>
      <c r="D145" s="8">
        <f>B145/4500</f>
        <v>11.09295677206244</v>
      </c>
      <c r="E145" s="12">
        <f>(C145-B145)/D145</f>
        <v>179.99999999999969</v>
      </c>
      <c r="F145" s="20"/>
      <c r="G145" s="50">
        <f>IF(C145&gt;B145,C145*0.02,0)</f>
        <v>1038.3007538650443</v>
      </c>
      <c r="H145" s="11">
        <f>D145*50/B145</f>
        <v>1.1111111111111112E-2</v>
      </c>
      <c r="I145" s="9">
        <f>B145-(D145*1080)</f>
        <v>37937.912160453539</v>
      </c>
      <c r="J145" s="43"/>
      <c r="K145" s="13"/>
    </row>
    <row r="146" spans="1:11" s="22" customFormat="1">
      <c r="A146" s="46">
        <f>A145+7</f>
        <v>43184</v>
      </c>
      <c r="B146" s="10">
        <f>C145+F145-G145</f>
        <v>50876.73693938717</v>
      </c>
      <c r="C146" s="8">
        <f>B146+(B146*0.04)</f>
        <v>52911.80641696266</v>
      </c>
      <c r="D146" s="8">
        <f>B146/4500</f>
        <v>11.305941542086037</v>
      </c>
      <c r="E146" s="12">
        <f>(C146-B146)/D146</f>
        <v>180.00000000000023</v>
      </c>
      <c r="F146" s="20"/>
      <c r="G146" s="50">
        <f>IF(C146&gt;B146,C146*0.02,0)</f>
        <v>1058.2361283392531</v>
      </c>
      <c r="H146" s="11">
        <f>D146*50/B146</f>
        <v>1.111111111111111E-2</v>
      </c>
      <c r="I146" s="9">
        <f>B146-(D146*1080)</f>
        <v>38666.32007393425</v>
      </c>
      <c r="J146" s="43"/>
      <c r="K146" s="13"/>
    </row>
    <row r="147" spans="1:11" s="22" customFormat="1" ht="15.75" thickBot="1">
      <c r="A147" s="46">
        <f>A146+7</f>
        <v>43191</v>
      </c>
      <c r="B147" s="10">
        <f>C146+F146-G146</f>
        <v>51853.570288623407</v>
      </c>
      <c r="C147" s="8">
        <f>B147+(B147*0.04)</f>
        <v>53927.713100168345</v>
      </c>
      <c r="D147" s="8">
        <f>B147/4500</f>
        <v>11.523015619694091</v>
      </c>
      <c r="E147" s="12">
        <f>(C147-B147)/D147</f>
        <v>180.00000000000014</v>
      </c>
      <c r="F147" s="20"/>
      <c r="G147" s="50">
        <f>IF(C147&gt;B147,C147*0.02,0)</f>
        <v>1078.5542620033668</v>
      </c>
      <c r="H147" s="11">
        <f>D147*50/B147</f>
        <v>1.1111111111111112E-2</v>
      </c>
      <c r="I147" s="9">
        <f>B147-(D147*1080)</f>
        <v>39408.713419353793</v>
      </c>
      <c r="J147" s="43">
        <f>SUM(G144:G147)+J142</f>
        <v>11682.397383602663</v>
      </c>
      <c r="K147" s="13"/>
    </row>
    <row r="148" spans="1:11" s="22" customFormat="1" ht="15.75" thickBot="1">
      <c r="A148" s="7"/>
      <c r="B148" s="6"/>
      <c r="C148" s="2"/>
      <c r="D148" s="2"/>
      <c r="E148" s="5"/>
      <c r="F148" s="25"/>
      <c r="G148" s="4"/>
      <c r="H148" s="3"/>
      <c r="I148" s="24"/>
      <c r="J148" s="42"/>
    </row>
    <row r="149" spans="1:11" s="22" customFormat="1">
      <c r="A149" s="46">
        <f>A147+7</f>
        <v>43198</v>
      </c>
      <c r="B149" s="10">
        <f>C147+F147-G147</f>
        <v>52849.158838164978</v>
      </c>
      <c r="C149" s="8">
        <f>B149+(B149*0.04)</f>
        <v>54963.125191691579</v>
      </c>
      <c r="D149" s="8">
        <f>B149/4500</f>
        <v>11.744257519592217</v>
      </c>
      <c r="E149" s="12">
        <f>(C149-B149)/D149</f>
        <v>180.00000000000014</v>
      </c>
      <c r="F149" s="20"/>
      <c r="G149" s="50">
        <f>IF(C149&gt;B149,C149*0.02,0)</f>
        <v>1099.2625038338317</v>
      </c>
      <c r="H149" s="11">
        <f>D149*50/B149</f>
        <v>1.1111111111111112E-2</v>
      </c>
      <c r="I149" s="9">
        <f>B149-(D149*1080)</f>
        <v>40165.360717005387</v>
      </c>
      <c r="J149" s="43"/>
    </row>
    <row r="150" spans="1:11" s="22" customFormat="1">
      <c r="A150" s="46">
        <f>A149+7</f>
        <v>43205</v>
      </c>
      <c r="B150" s="10">
        <f>C149+F149-G149</f>
        <v>53863.862687857749</v>
      </c>
      <c r="C150" s="8">
        <f>B150+(B150*0.04)</f>
        <v>56018.417195372058</v>
      </c>
      <c r="D150" s="8">
        <f>B150/4500</f>
        <v>11.969747263968388</v>
      </c>
      <c r="E150" s="12">
        <f>(C150-B150)/D150</f>
        <v>179.99999999999994</v>
      </c>
      <c r="F150" s="20"/>
      <c r="G150" s="50">
        <f>IF(C150&gt;B150,C150*0.02,0)</f>
        <v>1120.3683439074412</v>
      </c>
      <c r="H150" s="11">
        <f>D150*50/B150</f>
        <v>1.1111111111111112E-2</v>
      </c>
      <c r="I150" s="9">
        <f>B150-(D150*1080)</f>
        <v>40936.535642771887</v>
      </c>
      <c r="J150" s="43"/>
      <c r="K150" s="13"/>
    </row>
    <row r="151" spans="1:11" s="22" customFormat="1">
      <c r="A151" s="46">
        <f>A150+7</f>
        <v>43212</v>
      </c>
      <c r="B151" s="10">
        <f>C150+F150-G150</f>
        <v>54898.048851464613</v>
      </c>
      <c r="C151" s="8">
        <f>B151+(B151*0.04)</f>
        <v>57093.970805523197</v>
      </c>
      <c r="D151" s="8">
        <f>B151/4500</f>
        <v>12.19956641143658</v>
      </c>
      <c r="E151" s="12">
        <f>(C151-B151)/D151</f>
        <v>179.99999999999994</v>
      </c>
      <c r="F151" s="20"/>
      <c r="G151" s="50">
        <f>IF(C151&gt;B151,C151*0.02,0)</f>
        <v>1141.879416110464</v>
      </c>
      <c r="H151" s="11">
        <f>D151*50/B151</f>
        <v>1.1111111111111112E-2</v>
      </c>
      <c r="I151" s="9">
        <f>B151-(D151*1080)</f>
        <v>41722.517127113111</v>
      </c>
      <c r="J151" s="43"/>
      <c r="K151" s="13"/>
    </row>
    <row r="152" spans="1:11" s="22" customFormat="1" ht="15.75" thickBot="1">
      <c r="A152" s="46">
        <f>A151+7</f>
        <v>43219</v>
      </c>
      <c r="B152" s="10">
        <f>C151+F151-G151</f>
        <v>55952.09138941273</v>
      </c>
      <c r="C152" s="8">
        <f>B152+(B152*0.04)</f>
        <v>58190.175044989242</v>
      </c>
      <c r="D152" s="8">
        <f>B152/4500</f>
        <v>12.433798086536163</v>
      </c>
      <c r="E152" s="12">
        <f>(C152-B152)/D152</f>
        <v>180.00000000000028</v>
      </c>
      <c r="F152" s="20"/>
      <c r="G152" s="50">
        <f>IF(C152&gt;B152,C152*0.02,0)</f>
        <v>1163.8035008997849</v>
      </c>
      <c r="H152" s="11">
        <f>D152*50/B152</f>
        <v>1.1111111111111112E-2</v>
      </c>
      <c r="I152" s="9">
        <f>B152-(D152*1080)</f>
        <v>42523.589455953675</v>
      </c>
      <c r="J152" s="43">
        <f>SUM(G149:G152)+J147</f>
        <v>16207.711148354185</v>
      </c>
      <c r="K152" s="13"/>
    </row>
    <row r="153" spans="1:11" s="22" customFormat="1" ht="15.75" thickBot="1">
      <c r="A153" s="7"/>
      <c r="B153" s="6"/>
      <c r="C153" s="2"/>
      <c r="D153" s="2"/>
      <c r="E153" s="5"/>
      <c r="F153" s="25"/>
      <c r="G153" s="4"/>
      <c r="H153" s="3"/>
      <c r="I153" s="24"/>
      <c r="J153" s="42"/>
    </row>
    <row r="154" spans="1:11" s="22" customFormat="1">
      <c r="A154" s="46">
        <f>A152+7</f>
        <v>43226</v>
      </c>
      <c r="B154" s="10">
        <f>C152+F152-G152</f>
        <v>57026.371544089459</v>
      </c>
      <c r="C154" s="8">
        <f>B154+(B154*0.04)</f>
        <v>59307.426405853039</v>
      </c>
      <c r="D154" s="8">
        <f>B154/4500</f>
        <v>12.672527009797658</v>
      </c>
      <c r="E154" s="12">
        <f>(C154-B154)/D154</f>
        <v>180.00000000000009</v>
      </c>
      <c r="F154" s="20"/>
      <c r="G154" s="50">
        <f>IF(C154&gt;B154,C154*0.02,0)</f>
        <v>1186.1485281170608</v>
      </c>
      <c r="H154" s="11">
        <f>D154*50/B154</f>
        <v>1.1111111111111112E-2</v>
      </c>
      <c r="I154" s="9">
        <f>B154-(D154*1080)</f>
        <v>43340.042373507989</v>
      </c>
      <c r="J154" s="43"/>
    </row>
    <row r="155" spans="1:11" s="22" customFormat="1">
      <c r="A155" s="46">
        <f>A154+7</f>
        <v>43233</v>
      </c>
      <c r="B155" s="10">
        <f>C154+F154-G154</f>
        <v>58121.277877735978</v>
      </c>
      <c r="C155" s="8">
        <f>B155+(B155*0.04)</f>
        <v>60446.128992845421</v>
      </c>
      <c r="D155" s="8">
        <f>B155/4500</f>
        <v>12.915839528385773</v>
      </c>
      <c r="E155" s="12">
        <f>(C155-B155)/D155</f>
        <v>180.00000000000028</v>
      </c>
      <c r="F155" s="20"/>
      <c r="G155" s="50">
        <f>IF(C155&gt;B155,C155*0.02,0)</f>
        <v>1208.9225798569084</v>
      </c>
      <c r="H155" s="11">
        <f>D155*50/B155</f>
        <v>1.1111111111111112E-2</v>
      </c>
      <c r="I155" s="9">
        <f>B155-(D155*1080)</f>
        <v>44172.171187079344</v>
      </c>
      <c r="J155" s="43"/>
      <c r="K155" s="13"/>
    </row>
    <row r="156" spans="1:11" s="22" customFormat="1">
      <c r="A156" s="46">
        <f>A155+7</f>
        <v>43240</v>
      </c>
      <c r="B156" s="10">
        <f>C155+F155-G155</f>
        <v>59237.206412988511</v>
      </c>
      <c r="C156" s="8">
        <f>B156+(B156*0.04)</f>
        <v>61606.694669508055</v>
      </c>
      <c r="D156" s="8">
        <f>B156/4500</f>
        <v>13.16382364733078</v>
      </c>
      <c r="E156" s="12">
        <f>(C156-B156)/D156</f>
        <v>180.00000000000026</v>
      </c>
      <c r="F156" s="20"/>
      <c r="G156" s="50">
        <f>IF(C156&gt;B156,C156*0.02,0)</f>
        <v>1232.1338933901611</v>
      </c>
      <c r="H156" s="11">
        <f>D156*50/B156</f>
        <v>1.1111111111111112E-2</v>
      </c>
      <c r="I156" s="9">
        <f>B156-(D156*1080)</f>
        <v>45020.276873871269</v>
      </c>
      <c r="J156" s="43"/>
      <c r="K156" s="13"/>
    </row>
    <row r="157" spans="1:11" s="22" customFormat="1" ht="15.75" thickBot="1">
      <c r="A157" s="46">
        <f>A156+7</f>
        <v>43247</v>
      </c>
      <c r="B157" s="10">
        <f>C156+F156-G156</f>
        <v>60374.560776117891</v>
      </c>
      <c r="C157" s="8">
        <f>B157+(B157*0.04)</f>
        <v>62789.543207162606</v>
      </c>
      <c r="D157" s="8">
        <f>B157/4500</f>
        <v>13.416569061359532</v>
      </c>
      <c r="E157" s="12">
        <f>(C157-B157)/D157</f>
        <v>179.99999999999994</v>
      </c>
      <c r="F157" s="20"/>
      <c r="G157" s="50">
        <f>IF(C157&gt;B157,C157*0.02,0)</f>
        <v>1255.7908641432521</v>
      </c>
      <c r="H157" s="11">
        <f>D157*50/B157</f>
        <v>1.1111111111111112E-2</v>
      </c>
      <c r="I157" s="9">
        <f>B157-(D157*1080)</f>
        <v>45884.666189849595</v>
      </c>
      <c r="J157" s="43">
        <f>SUM(G154:G157)+J152</f>
        <v>21090.707013861567</v>
      </c>
      <c r="K157" s="13"/>
    </row>
    <row r="158" spans="1:11" s="22" customFormat="1" ht="15.75" thickBot="1">
      <c r="A158" s="7"/>
      <c r="B158" s="6"/>
      <c r="C158" s="2"/>
      <c r="D158" s="2"/>
      <c r="E158" s="5"/>
      <c r="F158" s="25"/>
      <c r="G158" s="4"/>
      <c r="H158" s="3"/>
      <c r="I158" s="24"/>
      <c r="J158" s="42"/>
    </row>
    <row r="159" spans="1:11" s="22" customFormat="1">
      <c r="A159" s="46">
        <f>A157+7</f>
        <v>43254</v>
      </c>
      <c r="B159" s="10">
        <f>C157+F157-G157</f>
        <v>61533.752343019354</v>
      </c>
      <c r="C159" s="8">
        <f>B159+(B159*0.04)</f>
        <v>63995.102436740126</v>
      </c>
      <c r="D159" s="8">
        <f>B159/4500</f>
        <v>13.674167187337634</v>
      </c>
      <c r="E159" s="12">
        <f>(C159-B159)/D159</f>
        <v>179.99999999999983</v>
      </c>
      <c r="F159" s="20"/>
      <c r="G159" s="50">
        <f>IF(C159&gt;B159,C159*0.02,0)</f>
        <v>1279.9020487348025</v>
      </c>
      <c r="H159" s="11">
        <f>D159*50/B159</f>
        <v>1.1111111111111112E-2</v>
      </c>
      <c r="I159" s="9">
        <f>B159-(D159*1080)</f>
        <v>46765.651780694709</v>
      </c>
      <c r="J159" s="43"/>
    </row>
    <row r="160" spans="1:11" s="22" customFormat="1">
      <c r="A160" s="46">
        <f>A159+7</f>
        <v>43261</v>
      </c>
      <c r="B160" s="10">
        <f>C159+F159-G159</f>
        <v>62715.200388005323</v>
      </c>
      <c r="C160" s="8">
        <f>B160+(B160*0.04)</f>
        <v>65223.808403525538</v>
      </c>
      <c r="D160" s="8">
        <f>B160/4500</f>
        <v>13.936711197334516</v>
      </c>
      <c r="E160" s="12">
        <f>(C160-B160)/D160</f>
        <v>180.00000000000011</v>
      </c>
      <c r="F160" s="20"/>
      <c r="G160" s="50">
        <f>IF(C160&gt;B160,C160*0.02,0)</f>
        <v>1304.4761680705108</v>
      </c>
      <c r="H160" s="11">
        <f>D160*50/B160</f>
        <v>1.1111111111111112E-2</v>
      </c>
      <c r="I160" s="9">
        <f>B160-(D160*1080)</f>
        <v>47663.552294884044</v>
      </c>
      <c r="J160" s="43"/>
      <c r="K160" s="13"/>
    </row>
    <row r="161" spans="1:11" s="22" customFormat="1">
      <c r="A161" s="46">
        <f>A160+7</f>
        <v>43268</v>
      </c>
      <c r="B161" s="10">
        <f>C160+F160-G160</f>
        <v>63919.332235455026</v>
      </c>
      <c r="C161" s="8">
        <f>B161+(B161*0.04)</f>
        <v>66476.10552487323</v>
      </c>
      <c r="D161" s="8">
        <f>B161/4500</f>
        <v>14.20429605232334</v>
      </c>
      <c r="E161" s="12">
        <f>(C161-B161)/D161</f>
        <v>180.00000000000023</v>
      </c>
      <c r="F161" s="20"/>
      <c r="G161" s="50">
        <f>IF(C161&gt;B161,C161*0.02,0)</f>
        <v>1329.5221104974646</v>
      </c>
      <c r="H161" s="11">
        <f>D161*50/B161</f>
        <v>1.1111111111111112E-2</v>
      </c>
      <c r="I161" s="9">
        <f>B161-(D161*1080)</f>
        <v>48578.69249894582</v>
      </c>
      <c r="J161" s="43"/>
      <c r="K161" s="13"/>
    </row>
    <row r="162" spans="1:11" s="22" customFormat="1" ht="15.75" thickBot="1">
      <c r="A162" s="46">
        <f>A161+7</f>
        <v>43275</v>
      </c>
      <c r="B162" s="10">
        <f>C161+F161-G161</f>
        <v>65146.583414375767</v>
      </c>
      <c r="C162" s="8">
        <f>B162+(B162*0.04)</f>
        <v>67752.446750950796</v>
      </c>
      <c r="D162" s="8">
        <f>B162/4500</f>
        <v>14.477018536527948</v>
      </c>
      <c r="E162" s="12">
        <f>(C162-B162)/D162</f>
        <v>179.99999999999983</v>
      </c>
      <c r="F162" s="20"/>
      <c r="G162" s="50">
        <f>IF(C162&gt;B162,C162*0.02,0)</f>
        <v>1355.048935019016</v>
      </c>
      <c r="H162" s="11">
        <f>D162*50/B162</f>
        <v>1.1111111111111112E-2</v>
      </c>
      <c r="I162" s="9">
        <f>B162-(D162*1080)</f>
        <v>49511.403394925583</v>
      </c>
      <c r="J162" s="43">
        <f>SUM(G159:G162)+J157</f>
        <v>26359.656276183363</v>
      </c>
      <c r="K162" s="13"/>
    </row>
    <row r="163" spans="1:11" s="22" customFormat="1" ht="15.75" thickBot="1">
      <c r="A163" s="7"/>
      <c r="B163" s="6"/>
      <c r="C163" s="2"/>
      <c r="D163" s="2"/>
      <c r="E163" s="5"/>
      <c r="F163" s="25"/>
      <c r="G163" s="4"/>
      <c r="H163" s="3"/>
      <c r="I163" s="24"/>
      <c r="J163" s="42"/>
    </row>
    <row r="164" spans="1:11" s="22" customFormat="1">
      <c r="A164" s="46">
        <f>A162+7</f>
        <v>43282</v>
      </c>
      <c r="B164" s="10">
        <f>C162+F162-G162</f>
        <v>66397.397815931778</v>
      </c>
      <c r="C164" s="8">
        <f>B164+(B164*0.04)</f>
        <v>69053.293728569042</v>
      </c>
      <c r="D164" s="8">
        <f>B164/4500</f>
        <v>14.754977292429285</v>
      </c>
      <c r="E164" s="12">
        <f>(C164-B164)/D164</f>
        <v>179.99999999999955</v>
      </c>
      <c r="F164" s="20"/>
      <c r="G164" s="50">
        <f>IF(C164&gt;B164,C164*0.02,0)</f>
        <v>1381.0658745713808</v>
      </c>
      <c r="H164" s="11">
        <f>D164*50/B164</f>
        <v>1.1111111111111112E-2</v>
      </c>
      <c r="I164" s="9">
        <f>B164-(D164*1080)</f>
        <v>50462.022340108146</v>
      </c>
      <c r="J164" s="43"/>
    </row>
    <row r="165" spans="1:11" s="22" customFormat="1">
      <c r="A165" s="46">
        <f>A164+7</f>
        <v>43289</v>
      </c>
      <c r="B165" s="10">
        <f>C164+F164-G164</f>
        <v>67672.227853997669</v>
      </c>
      <c r="C165" s="8">
        <f>B165+(B165*0.04)</f>
        <v>70379.11696815757</v>
      </c>
      <c r="D165" s="8">
        <f>B165/4500</f>
        <v>15.038272856443927</v>
      </c>
      <c r="E165" s="12">
        <f>(C165-B165)/D165</f>
        <v>179.99999999999966</v>
      </c>
      <c r="F165" s="20"/>
      <c r="G165" s="50">
        <f>IF(C165&gt;B165,C165*0.02,0)</f>
        <v>1407.5823393631515</v>
      </c>
      <c r="H165" s="11">
        <f>D165*50/B165</f>
        <v>1.1111111111111112E-2</v>
      </c>
      <c r="I165" s="9">
        <f>B165-(D165*1080)</f>
        <v>51430.893169038231</v>
      </c>
      <c r="J165" s="43"/>
      <c r="K165" s="13"/>
    </row>
    <row r="166" spans="1:11" s="22" customFormat="1">
      <c r="A166" s="46">
        <f>A165+7</f>
        <v>43296</v>
      </c>
      <c r="B166" s="10">
        <f>C165+F165-G165</f>
        <v>68971.534628794412</v>
      </c>
      <c r="C166" s="8">
        <f>B166+(B166*0.04)</f>
        <v>71730.396013946185</v>
      </c>
      <c r="D166" s="8">
        <f>B166/4500</f>
        <v>15.327007695287648</v>
      </c>
      <c r="E166" s="12">
        <f>(C166-B166)/D166</f>
        <v>179.99999999999977</v>
      </c>
      <c r="F166" s="20"/>
      <c r="G166" s="50">
        <f>IF(C166&gt;B166,C166*0.02,0)</f>
        <v>1434.6079202789238</v>
      </c>
      <c r="H166" s="11">
        <f>D166*50/B166</f>
        <v>1.1111111111111112E-2</v>
      </c>
      <c r="I166" s="9">
        <f>B166-(D166*1080)</f>
        <v>52418.366317883752</v>
      </c>
      <c r="J166" s="43"/>
      <c r="K166" s="13"/>
    </row>
    <row r="167" spans="1:11" s="22" customFormat="1" ht="15.75" thickBot="1">
      <c r="A167" s="46">
        <f>A166+7</f>
        <v>43303</v>
      </c>
      <c r="B167" s="10">
        <f>C166+F166-G166</f>
        <v>70295.788093667259</v>
      </c>
      <c r="C167" s="8">
        <f>B167+(B167*0.04)</f>
        <v>73107.619617413948</v>
      </c>
      <c r="D167" s="8">
        <f>B167/4500</f>
        <v>15.621286243037169</v>
      </c>
      <c r="E167" s="12">
        <f>(C167-B167)/D167</f>
        <v>179.99999999999989</v>
      </c>
      <c r="F167" s="20"/>
      <c r="G167" s="50">
        <f>IF(C167&gt;B167,C167*0.02,0)</f>
        <v>1462.1523923482789</v>
      </c>
      <c r="H167" s="11">
        <f>D167*50/B167</f>
        <v>1.1111111111111112E-2</v>
      </c>
      <c r="I167" s="9">
        <f>B167-(D167*1080)</f>
        <v>53424.798951187113</v>
      </c>
      <c r="J167" s="43">
        <f>SUM(G164:G167)+J162</f>
        <v>32045.064802745099</v>
      </c>
      <c r="K167" s="13"/>
    </row>
    <row r="168" spans="1:11" s="22" customFormat="1" ht="15.75" thickBot="1">
      <c r="A168" s="7"/>
      <c r="B168" s="6"/>
      <c r="C168" s="2"/>
      <c r="D168" s="2"/>
      <c r="E168" s="5"/>
      <c r="F168" s="25"/>
      <c r="G168" s="4"/>
      <c r="H168" s="3"/>
      <c r="I168" s="24"/>
      <c r="J168" s="42"/>
    </row>
    <row r="169" spans="1:11" s="22" customFormat="1">
      <c r="A169" s="46">
        <f>A167+7</f>
        <v>43310</v>
      </c>
      <c r="B169" s="10">
        <f>C167+F167-G167</f>
        <v>71645.467225065673</v>
      </c>
      <c r="C169" s="8">
        <f>B169+(B169*0.04)</f>
        <v>74511.285914068299</v>
      </c>
      <c r="D169" s="8">
        <f>B169/4500</f>
        <v>15.921214938903482</v>
      </c>
      <c r="E169" s="12">
        <f>(C169-B169)/D169</f>
        <v>179.99999999999997</v>
      </c>
      <c r="F169" s="20"/>
      <c r="G169" s="50">
        <f>IF(C169&gt;B169,C169*0.02,0)</f>
        <v>1490.225718281366</v>
      </c>
      <c r="H169" s="11">
        <f>D169*50/B169</f>
        <v>1.111111111111111E-2</v>
      </c>
      <c r="I169" s="9">
        <f>B169-(D169*1080)</f>
        <v>54450.555091049915</v>
      </c>
      <c r="J169" s="43"/>
    </row>
    <row r="170" spans="1:11" s="22" customFormat="1">
      <c r="A170" s="46">
        <f>A169+7</f>
        <v>43317</v>
      </c>
      <c r="B170" s="10">
        <f>C169+F169-G169</f>
        <v>73021.060195786937</v>
      </c>
      <c r="C170" s="8">
        <f>B170+(B170*0.04)</f>
        <v>75941.902603618408</v>
      </c>
      <c r="D170" s="8">
        <f>B170/4500</f>
        <v>16.22690226573043</v>
      </c>
      <c r="E170" s="12">
        <f>(C170-B170)/D170</f>
        <v>179.9999999999996</v>
      </c>
      <c r="F170" s="20"/>
      <c r="G170" s="50">
        <f>IF(C170&gt;B170,C170*0.02,0)</f>
        <v>1518.8380520723681</v>
      </c>
      <c r="H170" s="11">
        <f>D170*50/B170</f>
        <v>1.1111111111111112E-2</v>
      </c>
      <c r="I170" s="9">
        <f>B170-(D170*1080)</f>
        <v>55496.005748798067</v>
      </c>
      <c r="J170" s="43"/>
    </row>
    <row r="171" spans="1:11" s="22" customFormat="1">
      <c r="A171" s="46">
        <f>A170+7</f>
        <v>43324</v>
      </c>
      <c r="B171" s="10">
        <f>C170+F170-G170</f>
        <v>74423.064551546035</v>
      </c>
      <c r="C171" s="8">
        <f>B171+(B171*0.04)</f>
        <v>77399.98713360788</v>
      </c>
      <c r="D171" s="8">
        <f>B171/4500</f>
        <v>16.53845878923245</v>
      </c>
      <c r="E171" s="12">
        <f>(C171-B171)/D171</f>
        <v>180.00000000000023</v>
      </c>
      <c r="F171" s="20"/>
      <c r="G171" s="50">
        <f>IF(C171&gt;B171,C171*0.02,0)</f>
        <v>1547.9997426721577</v>
      </c>
      <c r="H171" s="11">
        <f>D171*50/B171</f>
        <v>1.111111111111111E-2</v>
      </c>
      <c r="I171" s="9">
        <f>B171-(D171*1080)</f>
        <v>56561.529059174987</v>
      </c>
      <c r="J171" s="43"/>
    </row>
    <row r="172" spans="1:11" s="22" customFormat="1" ht="15.75" thickBot="1">
      <c r="A172" s="46">
        <f>A171+7</f>
        <v>43331</v>
      </c>
      <c r="B172" s="10">
        <f>C171+F171-G171</f>
        <v>75851.987390935727</v>
      </c>
      <c r="C172" s="8">
        <f>B172+(B172*0.04)</f>
        <v>78886.066886573157</v>
      </c>
      <c r="D172" s="8">
        <f>B172/4500</f>
        <v>16.855997197985715</v>
      </c>
      <c r="E172" s="12">
        <f>(C172-B172)/D172</f>
        <v>180.00000000000009</v>
      </c>
      <c r="F172" s="20"/>
      <c r="G172" s="50">
        <f>IF(C172&gt;B172,C172*0.02,0)</f>
        <v>1577.7213377314631</v>
      </c>
      <c r="H172" s="11">
        <f>D172*50/B172</f>
        <v>1.1111111111111112E-2</v>
      </c>
      <c r="I172" s="9">
        <f>B172-(D172*1080)</f>
        <v>57647.510417111152</v>
      </c>
      <c r="J172" s="43">
        <f>SUM(G169:G172)+J167</f>
        <v>38179.849653502453</v>
      </c>
    </row>
    <row r="173" spans="1:11" s="22" customFormat="1" ht="15.75" thickBot="1">
      <c r="A173" s="7"/>
      <c r="B173" s="6"/>
      <c r="C173" s="2"/>
      <c r="D173" s="2"/>
      <c r="E173" s="5"/>
      <c r="F173" s="25"/>
      <c r="G173" s="4"/>
      <c r="H173" s="3"/>
      <c r="I173" s="24"/>
      <c r="J173" s="42"/>
    </row>
    <row r="174" spans="1:11" s="22" customFormat="1">
      <c r="A174" s="46">
        <f>A172+7</f>
        <v>43338</v>
      </c>
      <c r="B174" s="10">
        <f>C172+F172-G172</f>
        <v>77308.345548841695</v>
      </c>
      <c r="C174" s="8">
        <f>B174+(B174*0.04)</f>
        <v>80400.679370795362</v>
      </c>
      <c r="D174" s="8">
        <f>B174/4500</f>
        <v>17.179632344187045</v>
      </c>
      <c r="E174" s="12">
        <f>(C174-B174)/D174</f>
        <v>179.99999999999994</v>
      </c>
      <c r="F174" s="20"/>
      <c r="G174" s="50">
        <f>IF(C174&gt;B174,C174*0.02,0)</f>
        <v>1608.0135874159073</v>
      </c>
      <c r="H174" s="11">
        <f>D174*50/B174</f>
        <v>1.1111111111111113E-2</v>
      </c>
      <c r="I174" s="9">
        <f>B174-(D174*1080)</f>
        <v>58754.342617119692</v>
      </c>
      <c r="J174" s="43"/>
    </row>
    <row r="175" spans="1:11" s="22" customFormat="1">
      <c r="A175" s="46">
        <f>A174+7</f>
        <v>43345</v>
      </c>
      <c r="B175" s="10">
        <f>C174+F174-G174</f>
        <v>78792.66578337946</v>
      </c>
      <c r="C175" s="8">
        <f>B175+(B175*0.04)</f>
        <v>81944.372414714642</v>
      </c>
      <c r="D175" s="8">
        <f>B175/4500</f>
        <v>17.509481285195434</v>
      </c>
      <c r="E175" s="12">
        <f>(C175-B175)/D175</f>
        <v>180.00000000000026</v>
      </c>
      <c r="F175" s="20"/>
      <c r="G175" s="50">
        <f>IF(C175&gt;B175,C175*0.02,0)</f>
        <v>1638.8874482942929</v>
      </c>
      <c r="H175" s="11">
        <f>D175*50/B175</f>
        <v>1.111111111111111E-2</v>
      </c>
      <c r="I175" s="9">
        <f>B175-(D175*1080)</f>
        <v>59882.425995368394</v>
      </c>
      <c r="J175" s="43"/>
    </row>
    <row r="176" spans="1:11" s="22" customFormat="1">
      <c r="A176" s="46">
        <f>A175+7</f>
        <v>43352</v>
      </c>
      <c r="B176" s="10">
        <f>C175+F175-G175</f>
        <v>80305.48496642035</v>
      </c>
      <c r="C176" s="8">
        <f>B176+(B176*0.04)</f>
        <v>83517.704365077167</v>
      </c>
      <c r="D176" s="8">
        <f>B176/4500</f>
        <v>17.84566332587119</v>
      </c>
      <c r="E176" s="12">
        <f>(C176-B176)/D176</f>
        <v>180.00000000000011</v>
      </c>
      <c r="F176" s="20"/>
      <c r="G176" s="50">
        <f>IF(C176&gt;B176,C176*0.02,0)</f>
        <v>1670.3540873015434</v>
      </c>
      <c r="H176" s="11">
        <f>D176*50/B176</f>
        <v>1.1111111111111112E-2</v>
      </c>
      <c r="I176" s="9">
        <f>B176-(D176*1080)</f>
        <v>61032.168574479467</v>
      </c>
      <c r="J176" s="43"/>
    </row>
    <row r="177" spans="1:10" s="22" customFormat="1" ht="15.75" thickBot="1">
      <c r="A177" s="46">
        <f>A176+7</f>
        <v>43359</v>
      </c>
      <c r="B177" s="10">
        <f>C176+F176-G176</f>
        <v>81847.350277775622</v>
      </c>
      <c r="C177" s="8">
        <f>B177+(B177*0.04)</f>
        <v>85121.24428888665</v>
      </c>
      <c r="D177" s="8">
        <f>B177/4500</f>
        <v>18.188300061727915</v>
      </c>
      <c r="E177" s="12">
        <f>(C177-B177)/D177</f>
        <v>180.00000000000017</v>
      </c>
      <c r="F177" s="20"/>
      <c r="G177" s="50">
        <f>IF(C177&gt;B177,C177*0.02,0)</f>
        <v>1702.4248857777329</v>
      </c>
      <c r="H177" s="11">
        <f>D177*50/B177</f>
        <v>1.111111111111111E-2</v>
      </c>
      <c r="I177" s="9">
        <f>B177-(D177*1080)</f>
        <v>62203.98621110947</v>
      </c>
      <c r="J177" s="43">
        <f>SUM(G174:G177)+J172</f>
        <v>44799.529662291927</v>
      </c>
    </row>
    <row r="178" spans="1:10" s="22" customFormat="1" ht="15.75" thickBot="1">
      <c r="A178" s="7"/>
      <c r="B178" s="6"/>
      <c r="C178" s="2"/>
      <c r="D178" s="2"/>
      <c r="E178" s="5"/>
      <c r="F178" s="25"/>
      <c r="G178" s="4"/>
      <c r="H178" s="3"/>
      <c r="I178" s="24"/>
      <c r="J178" s="42"/>
    </row>
    <row r="179" spans="1:10" s="22" customFormat="1">
      <c r="A179" s="46">
        <f>A177+7</f>
        <v>43366</v>
      </c>
      <c r="B179" s="10">
        <f>C177+F177-G177</f>
        <v>83418.819403108922</v>
      </c>
      <c r="C179" s="8">
        <f>B179+(B179*0.04)</f>
        <v>86755.572179233277</v>
      </c>
      <c r="D179" s="8">
        <f>B179/4500</f>
        <v>18.537515422913096</v>
      </c>
      <c r="E179" s="12">
        <f>(C179-B179)/D179</f>
        <v>179.99999999999986</v>
      </c>
      <c r="F179" s="20"/>
      <c r="G179" s="50">
        <f>IF(C179&gt;B179,C179*0.02,0)</f>
        <v>1735.1114435846655</v>
      </c>
      <c r="H179" s="11">
        <f>D179*50/B179</f>
        <v>1.1111111111111112E-2</v>
      </c>
      <c r="I179" s="9">
        <f>B179-(D179*1080)</f>
        <v>63398.30274636278</v>
      </c>
      <c r="J179" s="43"/>
    </row>
    <row r="180" spans="1:10" s="22" customFormat="1">
      <c r="A180" s="46">
        <f>A179+7</f>
        <v>43373</v>
      </c>
      <c r="B180" s="10">
        <f>C179+F179-G179</f>
        <v>85020.460735648609</v>
      </c>
      <c r="C180" s="8">
        <f>B180+(B180*0.04)</f>
        <v>88421.279165074549</v>
      </c>
      <c r="D180" s="8">
        <f>B180/4500</f>
        <v>18.893435719033025</v>
      </c>
      <c r="E180" s="12">
        <f>(C180-B180)/D180</f>
        <v>179.9999999999998</v>
      </c>
      <c r="F180" s="20"/>
      <c r="G180" s="50">
        <f>IF(C180&gt;B180,C180*0.02,0)</f>
        <v>1768.4255833014911</v>
      </c>
      <c r="H180" s="11">
        <f>D180*50/B180</f>
        <v>1.1111111111111112E-2</v>
      </c>
      <c r="I180" s="9">
        <f>B180-(D180*1080)</f>
        <v>64615.550159092942</v>
      </c>
      <c r="J180" s="43"/>
    </row>
    <row r="181" spans="1:10" s="22" customFormat="1">
      <c r="A181" s="46">
        <f>A180+7</f>
        <v>43380</v>
      </c>
      <c r="B181" s="10">
        <f>C180+F180-G180</f>
        <v>86652.853581773059</v>
      </c>
      <c r="C181" s="8">
        <f>B181+(B181*0.04)</f>
        <v>90118.967725043985</v>
      </c>
      <c r="D181" s="8">
        <f>B181/4500</f>
        <v>19.256189684838457</v>
      </c>
      <c r="E181" s="12">
        <f>(C181-B181)/D181</f>
        <v>180.00000000000023</v>
      </c>
      <c r="F181" s="20"/>
      <c r="G181" s="50">
        <f>IF(C181&gt;B181,C181*0.02,0)</f>
        <v>1802.3793545008798</v>
      </c>
      <c r="H181" s="11">
        <f>D181*50/B181</f>
        <v>1.1111111111111112E-2</v>
      </c>
      <c r="I181" s="9">
        <f>B181-(D181*1080)</f>
        <v>65856.168722147529</v>
      </c>
      <c r="J181" s="43"/>
    </row>
    <row r="182" spans="1:10" s="22" customFormat="1" ht="15.75" thickBot="1">
      <c r="A182" s="46">
        <f>A181+7</f>
        <v>43387</v>
      </c>
      <c r="B182" s="10">
        <f>C181+F181-G181</f>
        <v>88316.588370543104</v>
      </c>
      <c r="C182" s="8">
        <f>B182+(B182*0.04)</f>
        <v>91849.251905364828</v>
      </c>
      <c r="D182" s="8">
        <f>B182/4500</f>
        <v>19.625908526787356</v>
      </c>
      <c r="E182" s="12">
        <f>(C182-B182)/D182</f>
        <v>180</v>
      </c>
      <c r="F182" s="20"/>
      <c r="G182" s="50">
        <f>IF(C182&gt;B182,C182*0.02,0)</f>
        <v>1836.9850381072965</v>
      </c>
      <c r="H182" s="11">
        <f>D182*50/B182</f>
        <v>1.1111111111111112E-2</v>
      </c>
      <c r="I182" s="9">
        <f>B182-(D182*1080)</f>
        <v>67120.607161612759</v>
      </c>
      <c r="J182" s="43">
        <f>SUM(G179:G182)+J177</f>
        <v>51942.431081786257</v>
      </c>
    </row>
    <row r="183" spans="1:10" s="22" customFormat="1" ht="15.75" thickBot="1">
      <c r="A183" s="7"/>
      <c r="B183" s="6"/>
      <c r="C183" s="2"/>
      <c r="D183" s="2"/>
      <c r="E183" s="5"/>
      <c r="F183" s="25"/>
      <c r="G183" s="4"/>
      <c r="H183" s="3"/>
      <c r="I183" s="24"/>
      <c r="J183" s="42"/>
    </row>
    <row r="184" spans="1:10" s="22" customFormat="1">
      <c r="A184" s="46">
        <f>A182+7</f>
        <v>43394</v>
      </c>
      <c r="B184" s="10">
        <f>C182+F182-G182</f>
        <v>90012.266867257538</v>
      </c>
      <c r="C184" s="8">
        <f>B184+(B184*0.04)</f>
        <v>93612.757541947838</v>
      </c>
      <c r="D184" s="8">
        <f>B184/4500</f>
        <v>20.002725970501675</v>
      </c>
      <c r="E184" s="12">
        <f>(C184-B184)/D184</f>
        <v>179.99999999999991</v>
      </c>
      <c r="F184" s="20"/>
      <c r="G184" s="50">
        <f>IF(C184&gt;B184,C184*0.02,0)</f>
        <v>1872.2551508389568</v>
      </c>
      <c r="H184" s="11">
        <f>D184*50/B184</f>
        <v>1.1111111111111112E-2</v>
      </c>
      <c r="I184" s="9">
        <f>B184-(D184*1080)</f>
        <v>68409.322819115725</v>
      </c>
      <c r="J184" s="43"/>
    </row>
    <row r="185" spans="1:10" s="22" customFormat="1">
      <c r="A185" s="46">
        <f>A184+7</f>
        <v>43401</v>
      </c>
      <c r="B185" s="10">
        <f>C184+F184-G184</f>
        <v>91740.502391108879</v>
      </c>
      <c r="C185" s="8">
        <f>B185+(B185*0.04)</f>
        <v>95410.122486753229</v>
      </c>
      <c r="D185" s="8">
        <f>B185/4500</f>
        <v>20.386778309135305</v>
      </c>
      <c r="E185" s="12">
        <f>(C185-B185)/D185</f>
        <v>179.99999999999974</v>
      </c>
      <c r="F185" s="20"/>
      <c r="G185" s="50">
        <f>IF(C185&gt;B185,C185*0.02,0)</f>
        <v>1908.2024497350646</v>
      </c>
      <c r="H185" s="11">
        <f>D185*50/B185</f>
        <v>1.111111111111111E-2</v>
      </c>
      <c r="I185" s="9">
        <f>B185-(D185*1080)</f>
        <v>69722.781817242751</v>
      </c>
      <c r="J185" s="43"/>
    </row>
    <row r="186" spans="1:10" s="22" customFormat="1">
      <c r="A186" s="46">
        <f>A185+7</f>
        <v>43408</v>
      </c>
      <c r="B186" s="10">
        <f>C185+F185-G185</f>
        <v>93501.920037018164</v>
      </c>
      <c r="C186" s="8">
        <f>B186+(B186*0.04)</f>
        <v>97241.99683849889</v>
      </c>
      <c r="D186" s="8">
        <f>B186/4500</f>
        <v>20.778204452670703</v>
      </c>
      <c r="E186" s="12">
        <f>(C186-B186)/D186</f>
        <v>179.99999999999994</v>
      </c>
      <c r="F186" s="20"/>
      <c r="G186" s="50">
        <f>IF(C186&gt;B186,C186*0.02,0)</f>
        <v>1944.8399367699778</v>
      </c>
      <c r="H186" s="11">
        <f>D186*50/B186</f>
        <v>1.111111111111111E-2</v>
      </c>
      <c r="I186" s="9">
        <f>B186-(D186*1080)</f>
        <v>71061.459228133812</v>
      </c>
      <c r="J186" s="43"/>
    </row>
    <row r="187" spans="1:10" s="22" customFormat="1" ht="15.75" thickBot="1">
      <c r="A187" s="46">
        <f>A186+7</f>
        <v>43415</v>
      </c>
      <c r="B187" s="10">
        <f>C186+F186-G186</f>
        <v>95297.156901728915</v>
      </c>
      <c r="C187" s="8">
        <f>B187+(B187*0.04)</f>
        <v>99109.04317779807</v>
      </c>
      <c r="D187" s="8">
        <f>B187/4500</f>
        <v>21.177145978161981</v>
      </c>
      <c r="E187" s="12">
        <f>(C187-B187)/D187</f>
        <v>179.99999999999994</v>
      </c>
      <c r="F187" s="20"/>
      <c r="G187" s="50">
        <f>IF(C187&gt;B187,C187*0.02,0)</f>
        <v>1982.1808635559614</v>
      </c>
      <c r="H187" s="11">
        <f>D187*50/B187</f>
        <v>1.111111111111111E-2</v>
      </c>
      <c r="I187" s="9">
        <f>B187-(D187*1080)</f>
        <v>72425.839245313982</v>
      </c>
      <c r="J187" s="43">
        <f>SUM(G184:G187)+J182</f>
        <v>59649.90948268622</v>
      </c>
    </row>
    <row r="188" spans="1:10" s="22" customFormat="1" ht="15.75" thickBot="1">
      <c r="A188" s="7"/>
      <c r="B188" s="6"/>
      <c r="C188" s="2"/>
      <c r="D188" s="2"/>
      <c r="E188" s="5"/>
      <c r="F188" s="25"/>
      <c r="G188" s="4"/>
      <c r="H188" s="3"/>
      <c r="I188" s="24"/>
      <c r="J188" s="42"/>
    </row>
    <row r="189" spans="1:10" s="22" customFormat="1">
      <c r="A189" s="46">
        <f>A187+7</f>
        <v>43422</v>
      </c>
      <c r="B189" s="10">
        <f>C187+F187-G187</f>
        <v>97126.862314242113</v>
      </c>
      <c r="C189" s="8">
        <f>B189+(B189*0.04)</f>
        <v>101011.93680681179</v>
      </c>
      <c r="D189" s="8">
        <f>B189/4500</f>
        <v>21.583747180942691</v>
      </c>
      <c r="E189" s="12">
        <f>(C189-B189)/D189</f>
        <v>179.99999999999972</v>
      </c>
      <c r="F189" s="20"/>
      <c r="G189" s="50">
        <f>IF(C189&gt;B189,C189*0.02,0)</f>
        <v>2020.238736136236</v>
      </c>
      <c r="H189" s="11">
        <f>D189*50/B189</f>
        <v>1.1111111111111112E-2</v>
      </c>
      <c r="I189" s="9">
        <f>B189-(D189*1080)</f>
        <v>73816.415358824015</v>
      </c>
      <c r="J189" s="43"/>
    </row>
    <row r="190" spans="1:10" s="22" customFormat="1">
      <c r="A190" s="46">
        <f>A189+7</f>
        <v>43429</v>
      </c>
      <c r="B190" s="10">
        <f>C189+F189-G189</f>
        <v>98991.698070675557</v>
      </c>
      <c r="C190" s="8">
        <f>B190+(B190*0.04)</f>
        <v>102951.36599350258</v>
      </c>
      <c r="D190" s="8">
        <f>B190/4500</f>
        <v>21.998155126816791</v>
      </c>
      <c r="E190" s="12">
        <f>(C190-B190)/D190</f>
        <v>180</v>
      </c>
      <c r="F190" s="20"/>
      <c r="G190" s="50">
        <f>IF(C190&gt;B190,C190*0.02,0)</f>
        <v>2059.0273198700515</v>
      </c>
      <c r="H190" s="11">
        <f>D190*50/B190</f>
        <v>1.1111111111111112E-2</v>
      </c>
      <c r="I190" s="9">
        <f>B190-(D190*1080)</f>
        <v>75233.690533713423</v>
      </c>
      <c r="J190" s="43"/>
    </row>
    <row r="191" spans="1:10" s="22" customFormat="1">
      <c r="A191" s="46">
        <f>A190+7</f>
        <v>43436</v>
      </c>
      <c r="B191" s="10">
        <f>C190+F190-G190</f>
        <v>100892.33867363253</v>
      </c>
      <c r="C191" s="8">
        <f>B191+(B191*0.04)</f>
        <v>104928.03222057784</v>
      </c>
      <c r="D191" s="8">
        <f>B191/4500</f>
        <v>22.420519705251674</v>
      </c>
      <c r="E191" s="12">
        <f>(C191-B191)/D191</f>
        <v>180.00000000000003</v>
      </c>
      <c r="F191" s="20"/>
      <c r="G191" s="50">
        <f>IF(C191&gt;B191,C191*0.02,0)</f>
        <v>2098.560644411557</v>
      </c>
      <c r="H191" s="11">
        <f>D191*50/B191</f>
        <v>1.111111111111111E-2</v>
      </c>
      <c r="I191" s="9">
        <f>B191-(D191*1080)</f>
        <v>76678.177391960722</v>
      </c>
      <c r="J191" s="43"/>
    </row>
    <row r="192" spans="1:10" s="22" customFormat="1" ht="15.75" thickBot="1">
      <c r="A192" s="46">
        <f>A191+7</f>
        <v>43443</v>
      </c>
      <c r="B192" s="10">
        <f>C191+F191-G191</f>
        <v>102829.47157616628</v>
      </c>
      <c r="C192" s="8">
        <f>B192+(B192*0.04)</f>
        <v>106942.65043921293</v>
      </c>
      <c r="D192" s="8">
        <f>B192/4500</f>
        <v>22.850993683592506</v>
      </c>
      <c r="E192" s="12">
        <f>(C192-B192)/D192</f>
        <v>179.99999999999983</v>
      </c>
      <c r="F192" s="20"/>
      <c r="G192" s="50">
        <f>IF(C192&gt;B192,C192*0.02,0)</f>
        <v>2138.8530087842587</v>
      </c>
      <c r="H192" s="11">
        <f>D192*50/B192</f>
        <v>1.111111111111111E-2</v>
      </c>
      <c r="I192" s="9">
        <f>B192-(D192*1080)</f>
        <v>78150.398397886369</v>
      </c>
      <c r="J192" s="55">
        <f>SUM(G189:G192)+J187-4000</f>
        <v>63966.589191888328</v>
      </c>
    </row>
    <row r="193" spans="1:10" ht="15.75" thickBot="1">
      <c r="A193" s="7"/>
      <c r="B193" s="6"/>
      <c r="C193" s="2"/>
      <c r="D193" s="2"/>
      <c r="E193" s="5"/>
      <c r="F193" s="25"/>
      <c r="G193" s="4"/>
      <c r="H193" s="3"/>
      <c r="I193" s="24"/>
      <c r="J193" s="42"/>
    </row>
    <row r="194" spans="1:10" s="22" customFormat="1">
      <c r="A194" s="46">
        <f>A192+7</f>
        <v>43450</v>
      </c>
      <c r="B194" s="10">
        <f>C192+F192-G192</f>
        <v>104803.79743042868</v>
      </c>
      <c r="C194" s="8">
        <f>B194+(B194*0.04)</f>
        <v>108995.94932764582</v>
      </c>
      <c r="D194" s="8">
        <f>B194/4500</f>
        <v>23.289732762317485</v>
      </c>
      <c r="E194" s="12">
        <f>(C194-B194)/D194</f>
        <v>180</v>
      </c>
      <c r="F194" s="20"/>
      <c r="G194" s="50">
        <f>IF(C194&gt;B194,C194*0.02,0)</f>
        <v>2179.9189865529165</v>
      </c>
      <c r="H194" s="11">
        <f>D194*50/B194</f>
        <v>1.1111111111111112E-2</v>
      </c>
      <c r="I194" s="9">
        <f>B194-(D194*1080)</f>
        <v>79650.886047125794</v>
      </c>
      <c r="J194" s="43"/>
    </row>
    <row r="195" spans="1:10" s="22" customFormat="1">
      <c r="A195" s="46">
        <f>A194+7</f>
        <v>43457</v>
      </c>
      <c r="B195" s="10">
        <f>C194+F194-G194</f>
        <v>106816.0303410929</v>
      </c>
      <c r="C195" s="8">
        <f>B195+(B195*0.04)</f>
        <v>111088.67155473662</v>
      </c>
      <c r="D195" s="8">
        <f>B195/4500</f>
        <v>23.736895631353978</v>
      </c>
      <c r="E195" s="12">
        <f>(C195-B195)/D195</f>
        <v>179.99999999999991</v>
      </c>
      <c r="F195" s="20"/>
      <c r="G195" s="50">
        <f>IF(C195&gt;B195,C195*0.02,0)</f>
        <v>2221.7734310947326</v>
      </c>
      <c r="H195" s="11">
        <f>D195*50/B195</f>
        <v>1.111111111111111E-2</v>
      </c>
      <c r="I195" s="9">
        <f>B195-(D195*1080)</f>
        <v>81180.183059230607</v>
      </c>
      <c r="J195" s="43"/>
    </row>
    <row r="196" spans="1:10" s="22" customFormat="1">
      <c r="A196" s="46">
        <f>A195+7</f>
        <v>43464</v>
      </c>
      <c r="B196" s="10">
        <f>C195+F195-G195</f>
        <v>108866.89812364189</v>
      </c>
      <c r="C196" s="8">
        <f>B196+(B196*0.04)</f>
        <v>113221.57404858757</v>
      </c>
      <c r="D196" s="8">
        <f>B196/4500</f>
        <v>24.192644027475975</v>
      </c>
      <c r="E196" s="12">
        <f>(C196-B196)/D196</f>
        <v>180.00000000000023</v>
      </c>
      <c r="F196" s="20"/>
      <c r="G196" s="50">
        <f>IF(C196&gt;B196,C196*0.02,0)</f>
        <v>2264.4314809717516</v>
      </c>
      <c r="H196" s="11">
        <f>D196*50/B196</f>
        <v>1.1111111111111112E-2</v>
      </c>
      <c r="I196" s="9">
        <f>B196-(D196*1080)</f>
        <v>82738.842573967835</v>
      </c>
      <c r="J196" s="43"/>
    </row>
    <row r="197" spans="1:10" s="22" customFormat="1" ht="15.75" thickBot="1">
      <c r="A197" s="46">
        <f>A196+7</f>
        <v>43471</v>
      </c>
      <c r="B197" s="10">
        <f>C196+F196-G196</f>
        <v>110957.14256761583</v>
      </c>
      <c r="C197" s="8">
        <f>B197+(B197*0.04)</f>
        <v>115395.42827032045</v>
      </c>
      <c r="D197" s="8">
        <f>B197/4500</f>
        <v>24.657142792803516</v>
      </c>
      <c r="E197" s="12">
        <f>(C197-B197)/D197</f>
        <v>179.99999999999974</v>
      </c>
      <c r="F197" s="20"/>
      <c r="G197" s="50">
        <f>IF(C197&gt;B197,C197*0.02,0)</f>
        <v>2307.9085654064093</v>
      </c>
      <c r="H197" s="11">
        <f>D197*50/B197</f>
        <v>1.111111111111111E-2</v>
      </c>
      <c r="I197" s="9">
        <f>B197-(D197*1080)</f>
        <v>84327.428351388022</v>
      </c>
      <c r="J197" s="55">
        <f>SUM(G194:G197)+J192-4000</f>
        <v>68940.621655914147</v>
      </c>
    </row>
    <row r="198" spans="1:10" ht="15.75" thickBot="1">
      <c r="A198" s="7"/>
      <c r="B198" s="6"/>
      <c r="C198" s="2"/>
      <c r="D198" s="2"/>
      <c r="E198" s="5"/>
      <c r="F198" s="25"/>
      <c r="G198" s="4"/>
      <c r="H198" s="3"/>
      <c r="I198" s="24"/>
      <c r="J198" s="42"/>
    </row>
    <row r="199" spans="1:10">
      <c r="A199" s="46">
        <f>A197+7</f>
        <v>43478</v>
      </c>
      <c r="B199" s="10">
        <f>C197+F197-G197</f>
        <v>113087.51970491404</v>
      </c>
      <c r="C199" s="8">
        <f>B199+(B199*0.04)</f>
        <v>117611.0204931106</v>
      </c>
      <c r="D199" s="8">
        <f>B199/4500</f>
        <v>25.130559934425342</v>
      </c>
      <c r="E199" s="12">
        <f>(C199-B199)/D199</f>
        <v>179.99999999999983</v>
      </c>
      <c r="F199" s="20"/>
      <c r="G199" s="50">
        <f>IF(C199&gt;B199,C199*0.02,0)</f>
        <v>2352.2204098622119</v>
      </c>
      <c r="H199" s="11">
        <f>D199*50/B199</f>
        <v>1.1111111111111112E-2</v>
      </c>
      <c r="I199" s="9">
        <f>B199-(D199*1080)</f>
        <v>85946.514975734666</v>
      </c>
      <c r="J199" s="43"/>
    </row>
    <row r="200" spans="1:10">
      <c r="A200" s="46">
        <f>A199+7</f>
        <v>43485</v>
      </c>
      <c r="B200" s="10">
        <f>C199+F199-G199</f>
        <v>115258.80008324838</v>
      </c>
      <c r="C200" s="8">
        <f>B200+(B200*0.04)</f>
        <v>119869.15208657831</v>
      </c>
      <c r="D200" s="8">
        <f>B200/4500</f>
        <v>25.613066685166306</v>
      </c>
      <c r="E200" s="12">
        <f>(C200-B200)/D200</f>
        <v>179.99999999999974</v>
      </c>
      <c r="F200" s="20"/>
      <c r="G200" s="50">
        <f>IF(C200&gt;B200,C200*0.02,0)</f>
        <v>2397.3830417315662</v>
      </c>
      <c r="H200" s="11">
        <f>D200*50/B200</f>
        <v>1.111111111111111E-2</v>
      </c>
      <c r="I200" s="9">
        <f>B200-(D200*1080)</f>
        <v>87596.688063268768</v>
      </c>
      <c r="J200" s="43"/>
    </row>
    <row r="201" spans="1:10">
      <c r="A201" s="46">
        <f>A200+7</f>
        <v>43492</v>
      </c>
      <c r="B201" s="10">
        <f>C200+F200-G200</f>
        <v>117471.76904484675</v>
      </c>
      <c r="C201" s="8">
        <f>B201+(B201*0.04)</f>
        <v>122170.63980664061</v>
      </c>
      <c r="D201" s="8">
        <f>B201/4500</f>
        <v>26.1048375655215</v>
      </c>
      <c r="E201" s="12">
        <f>(C201-B201)/D201</f>
        <v>179.99999999999974</v>
      </c>
      <c r="F201" s="20"/>
      <c r="G201" s="50">
        <f>IF(C201&gt;B201,C201*0.02,0)</f>
        <v>2443.4127961328122</v>
      </c>
      <c r="H201" s="11">
        <f>D201*50/B201</f>
        <v>1.111111111111111E-2</v>
      </c>
      <c r="I201" s="9">
        <f>B201-(D201*1080)</f>
        <v>89278.544474083523</v>
      </c>
      <c r="J201" s="43"/>
    </row>
    <row r="202" spans="1:10" ht="15.75" thickBot="1">
      <c r="A202" s="46">
        <f>A201+7</f>
        <v>43499</v>
      </c>
      <c r="B202" s="10">
        <f>C201+F201-G201</f>
        <v>119727.22701050781</v>
      </c>
      <c r="C202" s="8">
        <f>B202+(B202*0.04)</f>
        <v>124516.31609092811</v>
      </c>
      <c r="D202" s="8">
        <f>B202/4500</f>
        <v>26.606050446779513</v>
      </c>
      <c r="E202" s="12">
        <f>(C202-B202)/D202</f>
        <v>179.99999999999986</v>
      </c>
      <c r="F202" s="20"/>
      <c r="G202" s="50">
        <f>IF(C202&gt;B202,C202*0.02,0)</f>
        <v>2490.3263218185625</v>
      </c>
      <c r="H202" s="11">
        <f>D202*50/B202</f>
        <v>1.1111111111111112E-2</v>
      </c>
      <c r="I202" s="9">
        <f>B202-(D202*1080)</f>
        <v>90992.692527985928</v>
      </c>
      <c r="J202" s="55">
        <f>SUM(G199:G202)+J197-4000</f>
        <v>74623.964225459305</v>
      </c>
    </row>
    <row r="203" spans="1:10" ht="15.75" thickBot="1">
      <c r="A203" s="7"/>
      <c r="B203" s="6"/>
      <c r="C203" s="2"/>
      <c r="D203" s="2"/>
      <c r="E203" s="5"/>
      <c r="F203" s="25"/>
      <c r="G203" s="4"/>
      <c r="H203" s="3"/>
      <c r="I203" s="24"/>
      <c r="J203" s="42"/>
    </row>
    <row r="204" spans="1:10">
      <c r="A204" s="46">
        <f>A202+7</f>
        <v>43506</v>
      </c>
      <c r="B204" s="10">
        <f>C202+F202-G202</f>
        <v>122025.98976910955</v>
      </c>
      <c r="C204" s="8">
        <f>B204+(B204*0.04)</f>
        <v>126907.02935987394</v>
      </c>
      <c r="D204" s="8">
        <f>B204/4500</f>
        <v>27.116886615357679</v>
      </c>
      <c r="E204" s="12">
        <f>(C204-B204)/D204</f>
        <v>180.00000000000006</v>
      </c>
      <c r="F204" s="20"/>
      <c r="G204" s="50">
        <f>IF(C204&gt;B204,C204*0.02,0)</f>
        <v>2538.1405871974789</v>
      </c>
      <c r="H204" s="11">
        <f>D204*50/B204</f>
        <v>1.1111111111111112E-2</v>
      </c>
      <c r="I204" s="9">
        <f>B204-(D204*1080)</f>
        <v>92739.752224523254</v>
      </c>
      <c r="J204" s="43"/>
    </row>
    <row r="205" spans="1:10">
      <c r="A205" s="46">
        <f>A204+7</f>
        <v>43513</v>
      </c>
      <c r="B205" s="10">
        <f>C204+F204-G204</f>
        <v>124368.88877267645</v>
      </c>
      <c r="C205" s="8">
        <f>B205+(B205*0.04)</f>
        <v>129343.6443235835</v>
      </c>
      <c r="D205" s="8">
        <f>B205/4500</f>
        <v>27.637530838372545</v>
      </c>
      <c r="E205" s="12">
        <f>(C205-B205)/D205</f>
        <v>179.99999999999977</v>
      </c>
      <c r="F205" s="20"/>
      <c r="G205" s="50">
        <f>IF(C205&gt;B205,C205*0.02,0)</f>
        <v>2586.87288647167</v>
      </c>
      <c r="H205" s="11">
        <f>D205*50/B205</f>
        <v>1.1111111111111112E-2</v>
      </c>
      <c r="I205" s="9">
        <f>B205-(D205*1080)</f>
        <v>94520.355467234098</v>
      </c>
      <c r="J205" s="43"/>
    </row>
    <row r="206" spans="1:10">
      <c r="A206" s="46">
        <f>A205+7</f>
        <v>43520</v>
      </c>
      <c r="B206" s="10">
        <f>C205+F205-G205</f>
        <v>126756.77143711183</v>
      </c>
      <c r="C206" s="8">
        <f>B206+(B206*0.04)</f>
        <v>131827.04229459632</v>
      </c>
      <c r="D206" s="8">
        <f>B206/4500</f>
        <v>28.168171430469297</v>
      </c>
      <c r="E206" s="12">
        <f>(C206-B206)/D206</f>
        <v>180.00000000000048</v>
      </c>
      <c r="F206" s="20"/>
      <c r="G206" s="50">
        <f>IF(C206&gt;B206,C206*0.02,0)</f>
        <v>2636.5408458919264</v>
      </c>
      <c r="H206" s="11">
        <f>D206*50/B206</f>
        <v>1.1111111111111112E-2</v>
      </c>
      <c r="I206" s="9">
        <f>B206-(D206*1080)</f>
        <v>96335.146292204998</v>
      </c>
      <c r="J206" s="43"/>
    </row>
    <row r="207" spans="1:10" ht="15.75" thickBot="1">
      <c r="A207" s="46">
        <f>A206+7</f>
        <v>43527</v>
      </c>
      <c r="B207" s="10">
        <f>C206+F206-G206</f>
        <v>129190.5014487044</v>
      </c>
      <c r="C207" s="8">
        <f>B207+(B207*0.04)</f>
        <v>134358.12150665256</v>
      </c>
      <c r="D207" s="8">
        <f>B207/4500</f>
        <v>28.709000321934312</v>
      </c>
      <c r="E207" s="12">
        <f>(C207-B207)/D207</f>
        <v>179.99999999999966</v>
      </c>
      <c r="F207" s="20"/>
      <c r="G207" s="50">
        <f>IF(C207&gt;B207,C207*0.02,0)</f>
        <v>2687.1624301330512</v>
      </c>
      <c r="H207" s="11">
        <f>D207*50/B207</f>
        <v>1.1111111111111112E-2</v>
      </c>
      <c r="I207" s="9">
        <f>B207-(D207*1080)</f>
        <v>98184.781101015338</v>
      </c>
      <c r="J207" s="55">
        <f>SUM(G204:G207)+J202-4000</f>
        <v>81072.680975153431</v>
      </c>
    </row>
    <row r="208" spans="1:10" ht="15.75" thickBot="1">
      <c r="A208" s="7"/>
      <c r="B208" s="6"/>
      <c r="C208" s="2"/>
      <c r="D208" s="2"/>
      <c r="E208" s="5"/>
      <c r="F208" s="25"/>
      <c r="G208" s="4"/>
      <c r="H208" s="3"/>
      <c r="I208" s="24"/>
      <c r="J208" s="42"/>
    </row>
    <row r="209" spans="1:10">
      <c r="A209" s="46">
        <f>A207+7</f>
        <v>43534</v>
      </c>
      <c r="B209" s="10">
        <f>C207+F207-G207</f>
        <v>131670.9590765195</v>
      </c>
      <c r="C209" s="8">
        <f>B209+(B209*0.04)</f>
        <v>136937.79743958029</v>
      </c>
      <c r="D209" s="8">
        <f>B209/4500</f>
        <v>29.260213128115446</v>
      </c>
      <c r="E209" s="12">
        <f>(C209-B209)/D209</f>
        <v>180.0000000000002</v>
      </c>
      <c r="F209" s="20"/>
      <c r="G209" s="50">
        <f>IF(C209&gt;B209,C209*0.02,0)</f>
        <v>2738.755948791606</v>
      </c>
      <c r="H209" s="11">
        <f>D209*50/B209</f>
        <v>1.1111111111111112E-2</v>
      </c>
      <c r="I209" s="9">
        <f>B209-(D209*1080)</f>
        <v>100069.92889815482</v>
      </c>
      <c r="J209" s="43"/>
    </row>
    <row r="210" spans="1:10">
      <c r="A210" s="46">
        <f>A209+7</f>
        <v>43541</v>
      </c>
      <c r="B210" s="10">
        <f>C209+F209-G209</f>
        <v>134199.04149078869</v>
      </c>
      <c r="C210" s="8">
        <f>B210+(B210*0.04)</f>
        <v>139567.00315042023</v>
      </c>
      <c r="D210" s="8">
        <f>B210/4500</f>
        <v>29.822009220175264</v>
      </c>
      <c r="E210" s="12">
        <f>(C210-B210)/D210</f>
        <v>179.99999999999997</v>
      </c>
      <c r="F210" s="20"/>
      <c r="G210" s="50">
        <f>IF(C210&gt;B210,C210*0.02,0)</f>
        <v>2791.3400630084047</v>
      </c>
      <c r="H210" s="11">
        <f>D210*50/B210</f>
        <v>1.1111111111111112E-2</v>
      </c>
      <c r="I210" s="9">
        <f>B210-(D210*1080)</f>
        <v>101991.27153299941</v>
      </c>
      <c r="J210" s="43"/>
    </row>
    <row r="211" spans="1:10">
      <c r="A211" s="46">
        <f>A210+7</f>
        <v>43548</v>
      </c>
      <c r="B211" s="10">
        <f>C210+F210-G210</f>
        <v>136775.66308741184</v>
      </c>
      <c r="C211" s="8">
        <f>B211+(B211*0.04)</f>
        <v>142246.6896109083</v>
      </c>
      <c r="D211" s="8">
        <f>B211/4500</f>
        <v>30.394591797202633</v>
      </c>
      <c r="E211" s="12">
        <f>(C211-B211)/D211</f>
        <v>179.99999999999957</v>
      </c>
      <c r="F211" s="20"/>
      <c r="G211" s="50">
        <f>IF(C211&gt;B211,C211*0.02,0)</f>
        <v>2844.9337922181662</v>
      </c>
      <c r="H211" s="11">
        <f>D211*50/B211</f>
        <v>1.1111111111111112E-2</v>
      </c>
      <c r="I211" s="9">
        <f>B211-(D211*1080)</f>
        <v>103949.50394643299</v>
      </c>
      <c r="J211" s="43"/>
    </row>
    <row r="212" spans="1:10" ht="15.75" thickBot="1">
      <c r="A212" s="46">
        <f>A211+7</f>
        <v>43555</v>
      </c>
      <c r="B212" s="10">
        <f>C211+F211-G211</f>
        <v>139401.75581869014</v>
      </c>
      <c r="C212" s="8">
        <f>B212+(B212*0.04)</f>
        <v>144977.82605143776</v>
      </c>
      <c r="D212" s="8">
        <f>B212/4500</f>
        <v>30.978167959708919</v>
      </c>
      <c r="E212" s="12">
        <f>(C212-B212)/D212</f>
        <v>180.0000000000004</v>
      </c>
      <c r="F212" s="20"/>
      <c r="G212" s="50">
        <f>IF(C212&gt;B212,C212*0.02,0)</f>
        <v>2899.5565210287555</v>
      </c>
      <c r="H212" s="11">
        <f>D212*50/B212</f>
        <v>1.1111111111111112E-2</v>
      </c>
      <c r="I212" s="9">
        <f>B212-(D212*1080)</f>
        <v>105945.33442220451</v>
      </c>
      <c r="J212" s="55">
        <f>SUM(G209:G212)+J207-4000</f>
        <v>88347.267300200358</v>
      </c>
    </row>
    <row r="213" spans="1:10" ht="15.75" thickBot="1">
      <c r="A213" s="7"/>
      <c r="B213" s="6"/>
      <c r="C213" s="2"/>
      <c r="D213" s="2"/>
      <c r="E213" s="5"/>
      <c r="F213" s="25"/>
      <c r="G213" s="4"/>
      <c r="H213" s="3"/>
      <c r="I213" s="24"/>
      <c r="J213" s="42"/>
    </row>
    <row r="214" spans="1:10">
      <c r="A214" s="46">
        <f>A212+7</f>
        <v>43562</v>
      </c>
      <c r="B214" s="10">
        <f>C212+F212-G212</f>
        <v>142078.26953040902</v>
      </c>
      <c r="C214" s="8">
        <f>B214+(B214*0.04)</f>
        <v>147761.40031162539</v>
      </c>
      <c r="D214" s="8">
        <f>B214/4500</f>
        <v>31.572948784535338</v>
      </c>
      <c r="E214" s="12">
        <f>(C214-B214)/D214</f>
        <v>180.00000000000037</v>
      </c>
      <c r="F214" s="20"/>
      <c r="G214" s="50">
        <f>IF(C214&gt;B214,C214*0.02,0)</f>
        <v>2955.2280062325076</v>
      </c>
      <c r="H214" s="11">
        <f>D214*50/B214</f>
        <v>1.1111111111111112E-2</v>
      </c>
      <c r="I214" s="9">
        <f>B214-(D214*1080)</f>
        <v>107979.48484311084</v>
      </c>
      <c r="J214" s="43"/>
    </row>
    <row r="215" spans="1:10">
      <c r="A215" s="46">
        <f>A214+7</f>
        <v>43569</v>
      </c>
      <c r="B215" s="10">
        <f>C214+F214-G214</f>
        <v>144806.17230539289</v>
      </c>
      <c r="C215" s="8">
        <f>B215+(B215*0.04)</f>
        <v>150598.4191976086</v>
      </c>
      <c r="D215" s="8">
        <f>B215/4500</f>
        <v>32.179149401198423</v>
      </c>
      <c r="E215" s="12">
        <f>(C215-B215)/D215</f>
        <v>179.99999999999991</v>
      </c>
      <c r="F215" s="20"/>
      <c r="G215" s="50">
        <f>IF(C215&gt;B215,C215*0.02,0)</f>
        <v>3011.9683839521722</v>
      </c>
      <c r="H215" s="11">
        <f>D215*50/B215</f>
        <v>1.1111111111111113E-2</v>
      </c>
      <c r="I215" s="9">
        <f>B215-(D215*1080)</f>
        <v>110052.69095209859</v>
      </c>
      <c r="J215" s="43"/>
    </row>
    <row r="216" spans="1:10">
      <c r="A216" s="46">
        <f>A215+7</f>
        <v>43576</v>
      </c>
      <c r="B216" s="10">
        <f>C215+F215-G215</f>
        <v>147586.45081365644</v>
      </c>
      <c r="C216" s="8">
        <f>B216+(B216*0.04)</f>
        <v>153489.90884620268</v>
      </c>
      <c r="D216" s="8">
        <f>B216/4500</f>
        <v>32.796989069701432</v>
      </c>
      <c r="E216" s="12">
        <f>(C216-B216)/D216</f>
        <v>179.9999999999996</v>
      </c>
      <c r="F216" s="20"/>
      <c r="G216" s="50">
        <f>IF(C216&gt;B216,C216*0.02,0)</f>
        <v>3069.7981769240537</v>
      </c>
      <c r="H216" s="11">
        <f>D216*50/B216</f>
        <v>1.1111111111111112E-2</v>
      </c>
      <c r="I216" s="9">
        <f>B216-(D216*1080)</f>
        <v>112165.70261837888</v>
      </c>
      <c r="J216" s="43"/>
    </row>
    <row r="217" spans="1:10" ht="15.75" thickBot="1">
      <c r="A217" s="46">
        <f>A216+7</f>
        <v>43583</v>
      </c>
      <c r="B217" s="10">
        <f>C216+F216-G216</f>
        <v>150420.11066927863</v>
      </c>
      <c r="C217" s="8">
        <f>B217+(B217*0.04)</f>
        <v>156436.91509604978</v>
      </c>
      <c r="D217" s="8">
        <f>B217/4500</f>
        <v>33.426691259839693</v>
      </c>
      <c r="E217" s="12">
        <f>(C217-B217)/D217</f>
        <v>180.00000000000023</v>
      </c>
      <c r="F217" s="20"/>
      <c r="G217" s="50">
        <f>IF(C217&gt;B217,C217*0.02,0)</f>
        <v>3128.7383019209956</v>
      </c>
      <c r="H217" s="11">
        <f>D217*50/B217</f>
        <v>1.1111111111111112E-2</v>
      </c>
      <c r="I217" s="9">
        <f>B217-(D217*1080)</f>
        <v>114319.28410865176</v>
      </c>
      <c r="J217" s="55">
        <f>SUM(G214:G217)+J212-4000</f>
        <v>96513.000169230087</v>
      </c>
    </row>
    <row r="218" spans="1:10" ht="15.75" thickBot="1">
      <c r="A218" s="7"/>
      <c r="B218" s="6"/>
      <c r="C218" s="2"/>
      <c r="D218" s="2"/>
      <c r="E218" s="5"/>
      <c r="F218" s="25"/>
      <c r="G218" s="4"/>
      <c r="H218" s="3"/>
      <c r="I218" s="24"/>
      <c r="J218" s="42"/>
    </row>
    <row r="219" spans="1:10">
      <c r="A219" s="46">
        <f>A217+7</f>
        <v>43590</v>
      </c>
      <c r="B219" s="10">
        <f>C217+F217-G217</f>
        <v>153308.17679412878</v>
      </c>
      <c r="C219" s="8">
        <f>B219+(B219*0.04)</f>
        <v>159440.50386589393</v>
      </c>
      <c r="D219" s="8">
        <f>B219/4500</f>
        <v>34.068483732028618</v>
      </c>
      <c r="E219" s="12">
        <f>(C219-B219)/D219</f>
        <v>179.99999999999986</v>
      </c>
      <c r="F219" s="20"/>
      <c r="G219" s="50">
        <f>IF(C219&gt;B219,C219*0.02,0)</f>
        <v>3188.8100773178785</v>
      </c>
      <c r="H219" s="11">
        <f>D219*50/B219</f>
        <v>1.111111111111111E-2</v>
      </c>
      <c r="I219" s="9">
        <f>B219-(D219*1080)</f>
        <v>116514.21436353787</v>
      </c>
      <c r="J219" s="43"/>
    </row>
    <row r="220" spans="1:10">
      <c r="A220" s="46">
        <f>A219+7</f>
        <v>43597</v>
      </c>
      <c r="B220" s="10">
        <f>C219+F219-G219</f>
        <v>156251.69378857606</v>
      </c>
      <c r="C220" s="8">
        <f>B220+(B220*0.04)</f>
        <v>162501.7615401191</v>
      </c>
      <c r="D220" s="8">
        <f>B220/4500</f>
        <v>34.722598619683566</v>
      </c>
      <c r="E220" s="12">
        <f>(C220-B220)/D220</f>
        <v>180.00000000000003</v>
      </c>
      <c r="F220" s="20"/>
      <c r="G220" s="50">
        <f>IF(C220&gt;B220,C220*0.02,0)</f>
        <v>3250.0352308023821</v>
      </c>
      <c r="H220" s="11">
        <f>D220*50/B220</f>
        <v>1.1111111111111112E-2</v>
      </c>
      <c r="I220" s="9">
        <f>B220-(D220*1080)</f>
        <v>118751.2872793178</v>
      </c>
      <c r="J220" s="43"/>
    </row>
    <row r="221" spans="1:10">
      <c r="A221" s="46">
        <f>A220+7</f>
        <v>43604</v>
      </c>
      <c r="B221" s="10">
        <f>C220+F220-G220</f>
        <v>159251.72630931673</v>
      </c>
      <c r="C221" s="8">
        <f>B221+(B221*0.04)</f>
        <v>165621.79536168941</v>
      </c>
      <c r="D221" s="8">
        <f>B221/4500</f>
        <v>35.389272513181496</v>
      </c>
      <c r="E221" s="12">
        <f>(C221-B221)/D221</f>
        <v>180.00000000000031</v>
      </c>
      <c r="F221" s="20"/>
      <c r="G221" s="50">
        <f>IF(C221&gt;B221,C221*0.02,0)</f>
        <v>3312.4359072337884</v>
      </c>
      <c r="H221" s="11">
        <f>D221*50/B221</f>
        <v>1.1111111111111112E-2</v>
      </c>
      <c r="I221" s="9">
        <f>B221-(D221*1080)</f>
        <v>121031.31199508072</v>
      </c>
      <c r="J221" s="43"/>
    </row>
    <row r="222" spans="1:10" ht="15.75" thickBot="1">
      <c r="A222" s="46">
        <f>A221+7</f>
        <v>43611</v>
      </c>
      <c r="B222" s="10">
        <f>C221+F221-G221</f>
        <v>162309.35945445561</v>
      </c>
      <c r="C222" s="8">
        <f>B222+(B222*0.04)</f>
        <v>168801.73383263382</v>
      </c>
      <c r="D222" s="8">
        <f>B222/4500</f>
        <v>36.068746545434578</v>
      </c>
      <c r="E222" s="12">
        <f>(C222-B222)/D222</f>
        <v>179.99999999999963</v>
      </c>
      <c r="F222" s="20"/>
      <c r="G222" s="50">
        <f>IF(C222&gt;B222,C222*0.02,0)</f>
        <v>3376.0346766526764</v>
      </c>
      <c r="H222" s="11">
        <f>D222*50/B222</f>
        <v>1.111111111111111E-2</v>
      </c>
      <c r="I222" s="9">
        <f>B222-(D222*1080)</f>
        <v>123355.11318538626</v>
      </c>
      <c r="J222" s="55">
        <f>SUM(G219:G222)+J217-4000</f>
        <v>105640.31606123681</v>
      </c>
    </row>
    <row r="223" spans="1:10" ht="15.75" thickBot="1">
      <c r="A223" s="7"/>
      <c r="B223" s="6"/>
      <c r="C223" s="2"/>
      <c r="D223" s="2"/>
      <c r="E223" s="5"/>
      <c r="F223" s="25"/>
      <c r="G223" s="4"/>
      <c r="H223" s="3"/>
      <c r="I223" s="24"/>
      <c r="J223" s="42"/>
    </row>
    <row r="224" spans="1:10">
      <c r="A224" s="46">
        <f>A222+7</f>
        <v>43618</v>
      </c>
      <c r="B224" s="10">
        <f>C222+F222-G222</f>
        <v>165425.69915598116</v>
      </c>
      <c r="C224" s="8">
        <f>B224+(B224*0.04)</f>
        <v>172042.72712222041</v>
      </c>
      <c r="D224" s="8">
        <f>B224/4500</f>
        <v>36.761266479106922</v>
      </c>
      <c r="E224" s="12">
        <f>(C224-B224)/D224</f>
        <v>180.00000000000028</v>
      </c>
      <c r="F224" s="20"/>
      <c r="G224" s="50">
        <f>IF(C224&gt;B224,C224*0.02,0)</f>
        <v>3440.8545424444083</v>
      </c>
      <c r="H224" s="11">
        <f>D224*50/B224</f>
        <v>1.111111111111111E-2</v>
      </c>
      <c r="I224" s="9">
        <f>B224-(D224*1080)</f>
        <v>125723.53135854568</v>
      </c>
      <c r="J224" s="43"/>
    </row>
    <row r="225" spans="1:10">
      <c r="A225" s="46">
        <f>A224+7</f>
        <v>43625</v>
      </c>
      <c r="B225" s="10">
        <f>C224+F224-G224</f>
        <v>168601.87257977601</v>
      </c>
      <c r="C225" s="8">
        <f>B225+(B225*0.04)</f>
        <v>175345.94748296705</v>
      </c>
      <c r="D225" s="8">
        <f>B225/4500</f>
        <v>37.467082795505782</v>
      </c>
      <c r="E225" s="12">
        <f>(C225-B225)/D225</f>
        <v>179.99999999999994</v>
      </c>
      <c r="F225" s="20"/>
      <c r="G225" s="50">
        <f>IF(C225&gt;B225,C225*0.02,0)</f>
        <v>3506.9189496593413</v>
      </c>
      <c r="H225" s="11">
        <f>D225*50/B225</f>
        <v>1.1111111111111112E-2</v>
      </c>
      <c r="I225" s="9">
        <f>B225-(D225*1080)</f>
        <v>128137.42316062977</v>
      </c>
      <c r="J225" s="43"/>
    </row>
    <row r="226" spans="1:10">
      <c r="A226" s="46">
        <f>A225+7</f>
        <v>43632</v>
      </c>
      <c r="B226" s="10">
        <f>C225+F225-G225</f>
        <v>171839.02853330772</v>
      </c>
      <c r="C226" s="8">
        <f>B226+(B226*0.04)</f>
        <v>178712.58967464004</v>
      </c>
      <c r="D226" s="8">
        <f>B226/4500</f>
        <v>38.186450785179495</v>
      </c>
      <c r="E226" s="12">
        <f>(C226-B226)/D226</f>
        <v>180.00000000000028</v>
      </c>
      <c r="F226" s="20"/>
      <c r="G226" s="50">
        <f>IF(C226&gt;B226,C226*0.02,0)</f>
        <v>3574.251793492801</v>
      </c>
      <c r="H226" s="11">
        <f>D226*50/B226</f>
        <v>1.1111111111111112E-2</v>
      </c>
      <c r="I226" s="9">
        <f>B226-(D226*1080)</f>
        <v>130597.66168531385</v>
      </c>
      <c r="J226" s="43"/>
    </row>
    <row r="227" spans="1:10" ht="14.25" customHeight="1" thickBot="1">
      <c r="A227" s="46">
        <f>A226+7</f>
        <v>43639</v>
      </c>
      <c r="B227" s="10">
        <f>C226+F226-G226</f>
        <v>175138.33788114725</v>
      </c>
      <c r="C227" s="8">
        <f>B227+(B227*0.04)</f>
        <v>182143.87139639314</v>
      </c>
      <c r="D227" s="8">
        <f>B227/4500</f>
        <v>38.919630640254944</v>
      </c>
      <c r="E227" s="12">
        <f>(C227-B227)/D227</f>
        <v>179.99999999999991</v>
      </c>
      <c r="F227" s="20"/>
      <c r="G227" s="50">
        <f>IF(C227&gt;B227,C227*0.02,0)</f>
        <v>3642.8774279278628</v>
      </c>
      <c r="H227" s="11">
        <f>D227*50/B227</f>
        <v>1.1111111111111112E-2</v>
      </c>
      <c r="I227" s="9">
        <f>B227-(D227*1080)</f>
        <v>133105.1367896719</v>
      </c>
      <c r="J227" s="55">
        <f>SUM(G224:G227)+J222-4000</f>
        <v>115805.21877476122</v>
      </c>
    </row>
    <row r="228" spans="1:10" ht="15.75" thickBot="1">
      <c r="A228" s="7"/>
      <c r="B228" s="6"/>
      <c r="C228" s="2"/>
      <c r="D228" s="2"/>
      <c r="E228" s="5"/>
      <c r="F228" s="25"/>
      <c r="G228" s="4"/>
      <c r="H228" s="3"/>
      <c r="I228" s="24"/>
      <c r="J228" s="42"/>
    </row>
  </sheetData>
  <mergeCells count="1">
    <mergeCell ref="A1:J1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28"/>
  <sheetViews>
    <sheetView tabSelected="1" workbookViewId="0">
      <selection activeCell="G33" sqref="G33"/>
    </sheetView>
  </sheetViews>
  <sheetFormatPr defaultRowHeight="15"/>
  <cols>
    <col min="1" max="1" width="9.7109375" style="57" bestFit="1" customWidth="1"/>
    <col min="2" max="3" width="14.85546875" style="57" bestFit="1" customWidth="1"/>
    <col min="4" max="4" width="6.85546875" style="57" bestFit="1" customWidth="1"/>
    <col min="5" max="6" width="12" style="57" bestFit="1" customWidth="1"/>
    <col min="7" max="16384" width="9.140625" style="57"/>
  </cols>
  <sheetData>
    <row r="1" spans="1:6" ht="15.75" thickBot="1">
      <c r="A1" s="91" t="s">
        <v>34</v>
      </c>
      <c r="B1" s="91"/>
      <c r="C1" s="91"/>
      <c r="D1" s="91"/>
      <c r="E1" s="91"/>
      <c r="F1" s="92"/>
    </row>
    <row r="2" spans="1:6" ht="18.75" customHeight="1" thickBot="1">
      <c r="A2" s="14" t="s">
        <v>8</v>
      </c>
      <c r="B2" s="15" t="s">
        <v>14</v>
      </c>
      <c r="C2" s="16" t="s">
        <v>13</v>
      </c>
      <c r="D2" s="16" t="s">
        <v>7</v>
      </c>
      <c r="E2" s="16" t="s">
        <v>7</v>
      </c>
      <c r="F2" s="94" t="s">
        <v>32</v>
      </c>
    </row>
    <row r="3" spans="1:6" ht="15.75" thickBot="1">
      <c r="A3" s="14" t="s">
        <v>6</v>
      </c>
      <c r="B3" s="18" t="s">
        <v>5</v>
      </c>
      <c r="C3" s="19" t="s">
        <v>5</v>
      </c>
      <c r="D3" s="19" t="s">
        <v>1</v>
      </c>
      <c r="E3" s="19" t="s">
        <v>2</v>
      </c>
      <c r="F3" s="95" t="s">
        <v>33</v>
      </c>
    </row>
    <row r="4" spans="1:6">
      <c r="A4" s="67">
        <v>42386</v>
      </c>
      <c r="B4" s="68">
        <v>300</v>
      </c>
      <c r="C4" s="69">
        <f>B4+(B4*0.55)</f>
        <v>465</v>
      </c>
      <c r="D4" s="70"/>
      <c r="E4" s="70"/>
      <c r="F4" s="70"/>
    </row>
    <row r="5" spans="1:6">
      <c r="A5" s="67">
        <f>A4+7</f>
        <v>42393</v>
      </c>
      <c r="B5" s="71">
        <f>C4+D4-E4</f>
        <v>465</v>
      </c>
      <c r="C5" s="69">
        <f>B5+(B5*0.51)</f>
        <v>702.15</v>
      </c>
      <c r="D5" s="70">
        <v>200</v>
      </c>
      <c r="E5" s="70"/>
      <c r="F5" s="70"/>
    </row>
    <row r="6" spans="1:6">
      <c r="A6" s="67">
        <f>A5+7</f>
        <v>42400</v>
      </c>
      <c r="B6" s="71">
        <f>C5+D5-E5</f>
        <v>902.15</v>
      </c>
      <c r="C6" s="69">
        <f>B6+(B6*0.325)</f>
        <v>1195.3487500000001</v>
      </c>
      <c r="D6" s="70"/>
      <c r="E6" s="70"/>
      <c r="F6" s="70"/>
    </row>
    <row r="7" spans="1:6" ht="15.75" thickBot="1">
      <c r="A7" s="67">
        <f>A6+7</f>
        <v>42407</v>
      </c>
      <c r="B7" s="71">
        <f>C6+D6-E6</f>
        <v>1195.3487500000001</v>
      </c>
      <c r="C7" s="69">
        <f>B7+(B7*0.25)</f>
        <v>1494.1859375000001</v>
      </c>
      <c r="D7" s="70"/>
      <c r="E7" s="70"/>
      <c r="F7" s="70"/>
    </row>
    <row r="8" spans="1:6" ht="15.75" thickBot="1">
      <c r="A8" s="72"/>
      <c r="B8" s="73"/>
      <c r="C8" s="74"/>
      <c r="D8" s="74"/>
      <c r="E8" s="74"/>
      <c r="F8" s="74"/>
    </row>
    <row r="9" spans="1:6">
      <c r="A9" s="67">
        <f>A7+7</f>
        <v>42414</v>
      </c>
      <c r="B9" s="71">
        <f>C7-E7</f>
        <v>1494.1859375000001</v>
      </c>
      <c r="C9" s="69">
        <f>B9+(B9*-0.3)</f>
        <v>1045.93015625</v>
      </c>
      <c r="D9" s="70"/>
      <c r="E9" s="70"/>
      <c r="F9" s="70"/>
    </row>
    <row r="10" spans="1:6">
      <c r="A10" s="67">
        <f>A9+7</f>
        <v>42421</v>
      </c>
      <c r="B10" s="71">
        <f>C9+D9-E9</f>
        <v>1045.93015625</v>
      </c>
      <c r="C10" s="69">
        <f>B10+(B10*-0.3)</f>
        <v>732.15110937500003</v>
      </c>
      <c r="D10" s="70"/>
      <c r="E10" s="70"/>
      <c r="F10" s="70"/>
    </row>
    <row r="11" spans="1:6">
      <c r="A11" s="67">
        <f>A10+7</f>
        <v>42428</v>
      </c>
      <c r="B11" s="71">
        <f>C10+D10-E10</f>
        <v>732.15110937500003</v>
      </c>
      <c r="C11" s="69">
        <f>B11+(B11*-0.14)</f>
        <v>629.6499540625</v>
      </c>
      <c r="D11" s="70">
        <v>470</v>
      </c>
      <c r="E11" s="70"/>
      <c r="F11" s="70"/>
    </row>
    <row r="12" spans="1:6" ht="15.75" thickBot="1">
      <c r="A12" s="67">
        <f>A11+7</f>
        <v>42435</v>
      </c>
      <c r="B12" s="71">
        <f>C11+D11-E11</f>
        <v>1099.6499540625</v>
      </c>
      <c r="C12" s="69">
        <f>B12+(B12*0.7)</f>
        <v>1869.4049219062499</v>
      </c>
      <c r="D12" s="70"/>
      <c r="E12" s="70"/>
      <c r="F12" s="70"/>
    </row>
    <row r="13" spans="1:6" ht="15.75" thickBot="1">
      <c r="A13" s="72"/>
      <c r="B13" s="73"/>
      <c r="C13" s="74"/>
      <c r="D13" s="74"/>
      <c r="E13" s="74"/>
      <c r="F13" s="74"/>
    </row>
    <row r="14" spans="1:6">
      <c r="A14" s="67">
        <f>A12+7</f>
        <v>42442</v>
      </c>
      <c r="B14" s="71">
        <f>C12+D12-E12</f>
        <v>1869.4049219062499</v>
      </c>
      <c r="C14" s="69">
        <f>B14+(B14*-0.015)</f>
        <v>1841.3638480776563</v>
      </c>
      <c r="D14" s="70"/>
      <c r="E14" s="70"/>
      <c r="F14" s="70"/>
    </row>
    <row r="15" spans="1:6">
      <c r="A15" s="67">
        <f>A14+7</f>
        <v>42449</v>
      </c>
      <c r="B15" s="71">
        <f>C14+D14-E14</f>
        <v>1841.3638480776563</v>
      </c>
      <c r="C15" s="69">
        <f>B15+(B15*0.05)</f>
        <v>1933.4320404815392</v>
      </c>
      <c r="D15" s="70"/>
      <c r="E15" s="70"/>
      <c r="F15" s="70"/>
    </row>
    <row r="16" spans="1:6">
      <c r="A16" s="67">
        <f>A15+7</f>
        <v>42456</v>
      </c>
      <c r="B16" s="71">
        <f>C15+D15-E15</f>
        <v>1933.4320404815392</v>
      </c>
      <c r="C16" s="69">
        <f>B16+(B16*0.459)</f>
        <v>2820.8773470625656</v>
      </c>
      <c r="D16" s="70"/>
      <c r="E16" s="70"/>
      <c r="F16" s="70"/>
    </row>
    <row r="17" spans="1:6" ht="15.75" thickBot="1">
      <c r="A17" s="67">
        <f>A16+7</f>
        <v>42463</v>
      </c>
      <c r="B17" s="71">
        <f>C16+D16-E16</f>
        <v>2820.8773470625656</v>
      </c>
      <c r="C17" s="69">
        <f>B17+(B17*0.3)</f>
        <v>3667.1405511813355</v>
      </c>
      <c r="D17" s="70"/>
      <c r="E17" s="70"/>
      <c r="F17" s="70"/>
    </row>
    <row r="18" spans="1:6" ht="15.75" thickBot="1">
      <c r="A18" s="72"/>
      <c r="B18" s="73"/>
      <c r="C18" s="74"/>
      <c r="D18" s="74"/>
      <c r="E18" s="74"/>
      <c r="F18" s="74"/>
    </row>
    <row r="19" spans="1:6">
      <c r="A19" s="67">
        <f>A17+7</f>
        <v>42470</v>
      </c>
      <c r="B19" s="71">
        <f>C17+D17-E17</f>
        <v>3667.1405511813355</v>
      </c>
      <c r="C19" s="69">
        <f>B19+(B19*0.474)</f>
        <v>5405.3651724412885</v>
      </c>
      <c r="D19" s="70"/>
      <c r="E19" s="70"/>
      <c r="F19" s="70"/>
    </row>
    <row r="20" spans="1:6">
      <c r="A20" s="67">
        <f>A19+7</f>
        <v>42477</v>
      </c>
      <c r="B20" s="71">
        <f>C19+D19-E19</f>
        <v>5405.3651724412885</v>
      </c>
      <c r="C20" s="69">
        <f>B20+(B20*0.07)</f>
        <v>5783.7407345121783</v>
      </c>
      <c r="D20" s="70"/>
      <c r="E20" s="70"/>
      <c r="F20" s="70"/>
    </row>
    <row r="21" spans="1:6">
      <c r="A21" s="67">
        <f>A20+7</f>
        <v>42484</v>
      </c>
      <c r="B21" s="71">
        <f>C20+D20-E20</f>
        <v>5783.7407345121783</v>
      </c>
      <c r="C21" s="69">
        <f>B21+(B21*-0.184)</f>
        <v>4719.5324393619376</v>
      </c>
      <c r="D21" s="70"/>
      <c r="E21" s="70"/>
      <c r="F21" s="70"/>
    </row>
    <row r="22" spans="1:6" ht="15.75" thickBot="1">
      <c r="A22" s="67">
        <f>A21+7</f>
        <v>42491</v>
      </c>
      <c r="B22" s="71">
        <f>C21+D21-E21</f>
        <v>4719.5324393619376</v>
      </c>
      <c r="C22" s="69">
        <f>B22+(B22*0.179)</f>
        <v>5564.3287460077245</v>
      </c>
      <c r="D22" s="70"/>
      <c r="E22" s="70"/>
      <c r="F22" s="70"/>
    </row>
    <row r="23" spans="1:6" ht="15.75" thickBot="1">
      <c r="A23" s="72"/>
      <c r="B23" s="73"/>
      <c r="C23" s="74"/>
      <c r="D23" s="74"/>
      <c r="E23" s="74"/>
      <c r="F23" s="74"/>
    </row>
    <row r="24" spans="1:6">
      <c r="A24" s="67">
        <f>A22+7</f>
        <v>42498</v>
      </c>
      <c r="B24" s="71">
        <f>C22+D22-E22</f>
        <v>5564.3287460077245</v>
      </c>
      <c r="C24" s="69">
        <f>B24+(B24*-0.12975)</f>
        <v>4842.3570912132218</v>
      </c>
      <c r="D24" s="70"/>
      <c r="E24" s="70"/>
      <c r="F24" s="70"/>
    </row>
    <row r="25" spans="1:6">
      <c r="A25" s="67">
        <f>A24+7</f>
        <v>42505</v>
      </c>
      <c r="B25" s="71">
        <f>C24+D24-E24</f>
        <v>4842.3570912132218</v>
      </c>
      <c r="C25" s="69">
        <f>B25+(B25*0.014)</f>
        <v>4910.1500904902068</v>
      </c>
      <c r="D25" s="70"/>
      <c r="E25" s="66">
        <v>1500</v>
      </c>
      <c r="F25" s="66"/>
    </row>
    <row r="26" spans="1:6">
      <c r="A26" s="46">
        <v>42512</v>
      </c>
      <c r="B26" s="96">
        <v>2150</v>
      </c>
      <c r="C26" s="65">
        <f>B26+(B26*0.22)</f>
        <v>2623</v>
      </c>
      <c r="D26" s="20"/>
      <c r="E26" s="9"/>
      <c r="F26" s="93">
        <f>(C26-B26)/B26</f>
        <v>0.22</v>
      </c>
    </row>
    <row r="27" spans="1:6" ht="15.75" thickBot="1">
      <c r="A27" s="46">
        <f>A26+7</f>
        <v>42519</v>
      </c>
      <c r="B27" s="97">
        <f>C26+D26-E26</f>
        <v>2623</v>
      </c>
      <c r="C27" s="65">
        <f>B27+(B27*0.05)</f>
        <v>2754.15</v>
      </c>
      <c r="D27" s="20"/>
      <c r="E27" s="9"/>
      <c r="F27" s="9"/>
    </row>
    <row r="28" spans="1:6" ht="15.75" thickBot="1">
      <c r="A28" s="7"/>
      <c r="B28" s="6"/>
      <c r="C28" s="2"/>
      <c r="D28" s="25"/>
      <c r="E28" s="2"/>
      <c r="F28" s="2"/>
    </row>
    <row r="29" spans="1:6">
      <c r="A29" s="46">
        <f>A27+7</f>
        <v>42526</v>
      </c>
      <c r="B29" s="65">
        <f>C27+D27-E27</f>
        <v>2754.15</v>
      </c>
      <c r="C29" s="65">
        <f>B29+(B29*0.05)</f>
        <v>2891.8575000000001</v>
      </c>
      <c r="D29" s="20"/>
      <c r="E29" s="9"/>
      <c r="F29" s="9"/>
    </row>
    <row r="30" spans="1:6">
      <c r="A30" s="46">
        <f>A29+7</f>
        <v>42533</v>
      </c>
      <c r="B30" s="65">
        <f>C29+D29-E29</f>
        <v>2891.8575000000001</v>
      </c>
      <c r="C30" s="65">
        <f>B30+(B30*0.05)</f>
        <v>3036.4503749999999</v>
      </c>
      <c r="D30" s="20"/>
      <c r="E30" s="9"/>
      <c r="F30" s="9"/>
    </row>
    <row r="31" spans="1:6">
      <c r="A31" s="46">
        <f>A30+7</f>
        <v>42540</v>
      </c>
      <c r="B31" s="65">
        <f>C30+D30-E30</f>
        <v>3036.4503749999999</v>
      </c>
      <c r="C31" s="65">
        <f>B31+(B31*0.05)</f>
        <v>3188.2728937500001</v>
      </c>
      <c r="D31" s="20"/>
      <c r="E31" s="9"/>
      <c r="F31" s="9"/>
    </row>
    <row r="32" spans="1:6" ht="15.75" thickBot="1">
      <c r="A32" s="46">
        <f>A31+7</f>
        <v>42547</v>
      </c>
      <c r="B32" s="65">
        <f>C31+D31-E31</f>
        <v>3188.2728937500001</v>
      </c>
      <c r="C32" s="65">
        <f>B32+(B32*0.05)</f>
        <v>3347.6865384375001</v>
      </c>
      <c r="D32" s="20"/>
      <c r="E32" s="9"/>
      <c r="F32" s="9"/>
    </row>
    <row r="33" spans="1:6" ht="15.75" thickBot="1">
      <c r="A33" s="7"/>
      <c r="B33" s="6"/>
      <c r="C33" s="2"/>
      <c r="D33" s="25"/>
      <c r="E33" s="2"/>
      <c r="F33" s="2"/>
    </row>
    <row r="34" spans="1:6" s="22" customFormat="1">
      <c r="A34" s="46">
        <f>A32+7</f>
        <v>42554</v>
      </c>
      <c r="B34" s="65">
        <f>C32+D32-E32</f>
        <v>3347.6865384375001</v>
      </c>
      <c r="C34" s="65">
        <f>B34+(B34*0.05)</f>
        <v>3515.0708653593751</v>
      </c>
      <c r="D34" s="20"/>
      <c r="E34" s="9"/>
      <c r="F34" s="9"/>
    </row>
    <row r="35" spans="1:6" s="22" customFormat="1">
      <c r="A35" s="46">
        <f>A34+7</f>
        <v>42561</v>
      </c>
      <c r="B35" s="65">
        <f>C34+D34-E34</f>
        <v>3515.0708653593751</v>
      </c>
      <c r="C35" s="65">
        <f>B35+(B35*0.05)</f>
        <v>3690.8244086273439</v>
      </c>
      <c r="D35" s="20"/>
      <c r="E35" s="9"/>
      <c r="F35" s="9"/>
    </row>
    <row r="36" spans="1:6" s="22" customFormat="1">
      <c r="A36" s="46">
        <f>A35+7</f>
        <v>42568</v>
      </c>
      <c r="B36" s="65">
        <f>C35+D35-E35</f>
        <v>3690.8244086273439</v>
      </c>
      <c r="C36" s="65">
        <f>B36+(B36*0.05)</f>
        <v>3875.365629058711</v>
      </c>
      <c r="D36" s="20"/>
      <c r="E36" s="9"/>
      <c r="F36" s="9"/>
    </row>
    <row r="37" spans="1:6" ht="15.75" thickBot="1">
      <c r="A37" s="46">
        <f>A36+7</f>
        <v>42575</v>
      </c>
      <c r="B37" s="65">
        <f>C36+D36-E36</f>
        <v>3875.365629058711</v>
      </c>
      <c r="C37" s="65">
        <f>B37+(B37*0.05)</f>
        <v>4069.1339105116467</v>
      </c>
      <c r="D37" s="20"/>
      <c r="E37" s="9"/>
      <c r="F37" s="9"/>
    </row>
    <row r="38" spans="1:6" ht="15.75" thickBot="1">
      <c r="A38" s="7"/>
      <c r="B38" s="6"/>
      <c r="C38" s="2"/>
      <c r="D38" s="25"/>
      <c r="E38" s="2"/>
      <c r="F38" s="2"/>
    </row>
    <row r="39" spans="1:6">
      <c r="A39" s="46">
        <f>A37+7</f>
        <v>42582</v>
      </c>
      <c r="B39" s="65">
        <f>C37+D37-E37</f>
        <v>4069.1339105116467</v>
      </c>
      <c r="C39" s="65">
        <f>B39+(B39*0.05)</f>
        <v>4272.590606037229</v>
      </c>
      <c r="D39" s="20"/>
      <c r="E39" s="9"/>
      <c r="F39" s="9"/>
    </row>
    <row r="40" spans="1:6">
      <c r="A40" s="46">
        <f>A39+7</f>
        <v>42589</v>
      </c>
      <c r="B40" s="65">
        <f>C39+D39-E39</f>
        <v>4272.590606037229</v>
      </c>
      <c r="C40" s="65">
        <f>B40+(B40*0.05)</f>
        <v>4486.2201363390905</v>
      </c>
      <c r="D40" s="20"/>
      <c r="E40" s="9"/>
      <c r="F40" s="9"/>
    </row>
    <row r="41" spans="1:6">
      <c r="A41" s="46">
        <f>A40+7</f>
        <v>42596</v>
      </c>
      <c r="B41" s="65">
        <f>C40+D40-E40</f>
        <v>4486.2201363390905</v>
      </c>
      <c r="C41" s="65">
        <f>B41+(B41*0.05)</f>
        <v>4710.5311431560449</v>
      </c>
      <c r="D41" s="20"/>
      <c r="E41" s="9"/>
      <c r="F41" s="9"/>
    </row>
    <row r="42" spans="1:6" ht="15.75" thickBot="1">
      <c r="A42" s="46">
        <f>A41+7</f>
        <v>42603</v>
      </c>
      <c r="B42" s="65">
        <f>C41+D41-E41</f>
        <v>4710.5311431560449</v>
      </c>
      <c r="C42" s="65">
        <f>B42+(B42*0.05)</f>
        <v>4946.0577003138469</v>
      </c>
      <c r="D42" s="20"/>
      <c r="E42" s="9"/>
      <c r="F42" s="9"/>
    </row>
    <row r="43" spans="1:6" ht="15.75" thickBot="1">
      <c r="A43" s="7"/>
      <c r="B43" s="6"/>
      <c r="C43" s="2"/>
      <c r="D43" s="25"/>
      <c r="E43" s="2"/>
      <c r="F43" s="2"/>
    </row>
    <row r="44" spans="1:6">
      <c r="A44" s="46">
        <f>A42+7</f>
        <v>42610</v>
      </c>
      <c r="B44" s="65">
        <f>C42+D42-E42</f>
        <v>4946.0577003138469</v>
      </c>
      <c r="C44" s="65">
        <f>B44+(B44*0.05)</f>
        <v>5193.3605853295394</v>
      </c>
      <c r="D44" s="20"/>
      <c r="E44" s="9"/>
      <c r="F44" s="9"/>
    </row>
    <row r="45" spans="1:6">
      <c r="A45" s="46">
        <f>A44+7</f>
        <v>42617</v>
      </c>
      <c r="B45" s="65">
        <f>C44+D44-E44</f>
        <v>5193.3605853295394</v>
      </c>
      <c r="C45" s="65">
        <f>B45+(B45*0.05)</f>
        <v>5453.0286145960163</v>
      </c>
      <c r="D45" s="20"/>
      <c r="E45" s="9"/>
      <c r="F45" s="9"/>
    </row>
    <row r="46" spans="1:6">
      <c r="A46" s="46">
        <f>A45+7</f>
        <v>42624</v>
      </c>
      <c r="B46" s="65">
        <f>C45+D45-E45</f>
        <v>5453.0286145960163</v>
      </c>
      <c r="C46" s="65">
        <f>B46+(B46*0.05)</f>
        <v>5725.6800453258174</v>
      </c>
      <c r="D46" s="20"/>
      <c r="E46" s="9"/>
      <c r="F46" s="9"/>
    </row>
    <row r="47" spans="1:6" ht="15.75" thickBot="1">
      <c r="A47" s="46">
        <f>A46+7</f>
        <v>42631</v>
      </c>
      <c r="B47" s="65">
        <f>C46+D46-E46</f>
        <v>5725.6800453258174</v>
      </c>
      <c r="C47" s="65">
        <f>B47+(B47*0.05)</f>
        <v>6011.9640475921087</v>
      </c>
      <c r="D47" s="20"/>
      <c r="E47" s="9"/>
      <c r="F47" s="9"/>
    </row>
    <row r="48" spans="1:6" ht="15.75" thickBot="1">
      <c r="A48" s="7"/>
      <c r="B48" s="6"/>
      <c r="C48" s="2"/>
      <c r="D48" s="25"/>
      <c r="E48" s="2"/>
      <c r="F48" s="2"/>
    </row>
    <row r="49" spans="1:6">
      <c r="A49" s="46">
        <f>A47+7</f>
        <v>42638</v>
      </c>
      <c r="B49" s="65">
        <f>C47+D47-E47</f>
        <v>6011.9640475921087</v>
      </c>
      <c r="C49" s="65">
        <f>B49+(B49*0.05)</f>
        <v>6312.5622499717138</v>
      </c>
      <c r="D49" s="20"/>
      <c r="E49" s="9"/>
      <c r="F49" s="9"/>
    </row>
    <row r="50" spans="1:6">
      <c r="A50" s="46">
        <f>A49+7</f>
        <v>42645</v>
      </c>
      <c r="B50" s="65">
        <f>C49+D49-E49</f>
        <v>6312.5622499717138</v>
      </c>
      <c r="C50" s="65">
        <f>B50+(B50*0.05)</f>
        <v>6628.1903624702991</v>
      </c>
      <c r="D50" s="20"/>
      <c r="E50" s="9"/>
      <c r="F50" s="9"/>
    </row>
    <row r="51" spans="1:6">
      <c r="A51" s="46">
        <f>A50+7</f>
        <v>42652</v>
      </c>
      <c r="B51" s="65">
        <f>C50+D50-E50</f>
        <v>6628.1903624702991</v>
      </c>
      <c r="C51" s="65">
        <f>B51+(B51*0.05)</f>
        <v>6959.5998805938143</v>
      </c>
      <c r="D51" s="20"/>
      <c r="E51" s="9"/>
      <c r="F51" s="9"/>
    </row>
    <row r="52" spans="1:6" s="22" customFormat="1" ht="15.75" thickBot="1">
      <c r="A52" s="46">
        <f>A51+7</f>
        <v>42659</v>
      </c>
      <c r="B52" s="65">
        <f>C51+D51-E51</f>
        <v>6959.5998805938143</v>
      </c>
      <c r="C52" s="65">
        <f>B52+(B52*0.05)</f>
        <v>7307.579874623505</v>
      </c>
      <c r="D52" s="20"/>
      <c r="E52" s="9"/>
      <c r="F52" s="9"/>
    </row>
    <row r="53" spans="1:6" ht="15.75" thickBot="1">
      <c r="A53" s="7"/>
      <c r="B53" s="6"/>
      <c r="C53" s="2"/>
      <c r="D53" s="25"/>
      <c r="E53" s="2"/>
      <c r="F53" s="2"/>
    </row>
    <row r="54" spans="1:6">
      <c r="A54" s="46">
        <f>A52+7</f>
        <v>42666</v>
      </c>
      <c r="B54" s="65">
        <f>C52+D52-E52</f>
        <v>7307.579874623505</v>
      </c>
      <c r="C54" s="65">
        <f>B54+(B54*0.05)</f>
        <v>7672.9588683546799</v>
      </c>
      <c r="D54" s="20"/>
      <c r="E54" s="9"/>
      <c r="F54" s="9"/>
    </row>
    <row r="55" spans="1:6">
      <c r="A55" s="46">
        <f>A54+7</f>
        <v>42673</v>
      </c>
      <c r="B55" s="65">
        <f>C54+D54-E54</f>
        <v>7672.9588683546799</v>
      </c>
      <c r="C55" s="65">
        <f>B55+(B55*0.05)</f>
        <v>8056.6068117724135</v>
      </c>
      <c r="D55" s="20"/>
      <c r="E55" s="9"/>
      <c r="F55" s="9"/>
    </row>
    <row r="56" spans="1:6">
      <c r="A56" s="46">
        <f>A55+7</f>
        <v>42680</v>
      </c>
      <c r="B56" s="65">
        <f>C55+D55-E55</f>
        <v>8056.6068117724135</v>
      </c>
      <c r="C56" s="65">
        <f>B56+(B56*0.05)</f>
        <v>8459.4371523610334</v>
      </c>
      <c r="D56" s="20"/>
      <c r="E56" s="9"/>
      <c r="F56" s="9"/>
    </row>
    <row r="57" spans="1:6" ht="15.75" thickBot="1">
      <c r="A57" s="46">
        <f>A56+7</f>
        <v>42687</v>
      </c>
      <c r="B57" s="65">
        <f>C56+D56-E56</f>
        <v>8459.4371523610334</v>
      </c>
      <c r="C57" s="65">
        <f>B57+(B57*0.05)</f>
        <v>8882.4090099790847</v>
      </c>
      <c r="D57" s="20"/>
      <c r="E57" s="9"/>
      <c r="F57" s="9"/>
    </row>
    <row r="58" spans="1:6" ht="15.75" thickBot="1">
      <c r="A58" s="7"/>
      <c r="B58" s="6"/>
      <c r="C58" s="2"/>
      <c r="D58" s="25"/>
      <c r="E58" s="2"/>
      <c r="F58" s="2"/>
    </row>
    <row r="59" spans="1:6">
      <c r="A59" s="46">
        <f>A57+7</f>
        <v>42694</v>
      </c>
      <c r="B59" s="65">
        <f>C57+D57-E57</f>
        <v>8882.4090099790847</v>
      </c>
      <c r="C59" s="65">
        <f>B59+(B59*0.05)</f>
        <v>9326.5294604780393</v>
      </c>
      <c r="D59" s="20"/>
      <c r="E59" s="9"/>
      <c r="F59" s="9"/>
    </row>
    <row r="60" spans="1:6">
      <c r="A60" s="46">
        <f>A59+7</f>
        <v>42701</v>
      </c>
      <c r="B60" s="65">
        <f>C59+D59-E59</f>
        <v>9326.5294604780393</v>
      </c>
      <c r="C60" s="65">
        <f>B60+(B60*0.05)</f>
        <v>9792.8559335019418</v>
      </c>
      <c r="D60" s="20"/>
      <c r="E60" s="9"/>
      <c r="F60" s="9"/>
    </row>
    <row r="61" spans="1:6">
      <c r="A61" s="46">
        <f>A60+7</f>
        <v>42708</v>
      </c>
      <c r="B61" s="65">
        <f>C60+D60-E60</f>
        <v>9792.8559335019418</v>
      </c>
      <c r="C61" s="65">
        <f>B61+(B61*0.05)</f>
        <v>10282.498730177038</v>
      </c>
      <c r="D61" s="20"/>
      <c r="E61" s="9"/>
      <c r="F61" s="9"/>
    </row>
    <row r="62" spans="1:6" ht="15.75" thickBot="1">
      <c r="A62" s="46">
        <f>A61+7</f>
        <v>42715</v>
      </c>
      <c r="B62" s="65">
        <f>C61+D61-E61</f>
        <v>10282.498730177038</v>
      </c>
      <c r="C62" s="65">
        <f>B62+(B62*0.05)</f>
        <v>10796.623666685889</v>
      </c>
      <c r="D62" s="20"/>
      <c r="E62" s="9"/>
      <c r="F62" s="9"/>
    </row>
    <row r="63" spans="1:6" ht="15.75" thickBot="1">
      <c r="A63" s="7"/>
      <c r="B63" s="6"/>
      <c r="C63" s="2"/>
      <c r="D63" s="25"/>
      <c r="E63" s="2"/>
      <c r="F63" s="2"/>
    </row>
    <row r="64" spans="1:6">
      <c r="A64" s="46">
        <f>A62+7</f>
        <v>42722</v>
      </c>
      <c r="B64" s="65">
        <f>C62+D62-E62</f>
        <v>10796.623666685889</v>
      </c>
      <c r="C64" s="65">
        <f>B64+(B64*0.05)</f>
        <v>11336.454850020184</v>
      </c>
      <c r="D64" s="20"/>
      <c r="E64" s="9"/>
      <c r="F64" s="9"/>
    </row>
    <row r="65" spans="1:6">
      <c r="A65" s="46">
        <f>A64+7</f>
        <v>42729</v>
      </c>
      <c r="B65" s="65">
        <f>C64+D64-E64</f>
        <v>11336.454850020184</v>
      </c>
      <c r="C65" s="65">
        <f>B65+(B65*0.05)</f>
        <v>11903.277592521194</v>
      </c>
      <c r="D65" s="20"/>
      <c r="E65" s="9"/>
      <c r="F65" s="9"/>
    </row>
    <row r="66" spans="1:6">
      <c r="A66" s="46">
        <f>A65+7</f>
        <v>42736</v>
      </c>
      <c r="B66" s="65">
        <f>C65+D65-E65</f>
        <v>11903.277592521194</v>
      </c>
      <c r="C66" s="65">
        <f>B66+(B66*0.05)</f>
        <v>12498.441472147253</v>
      </c>
      <c r="D66" s="20"/>
      <c r="E66" s="9"/>
      <c r="F66" s="9"/>
    </row>
    <row r="67" spans="1:6" ht="15.75" thickBot="1">
      <c r="A67" s="46">
        <f>A66+7</f>
        <v>42743</v>
      </c>
      <c r="B67" s="65">
        <f>C66+D66-E66</f>
        <v>12498.441472147253</v>
      </c>
      <c r="C67" s="65">
        <f>B67+(B67*0.05)</f>
        <v>13123.363545754615</v>
      </c>
      <c r="D67" s="20"/>
      <c r="E67" s="9"/>
      <c r="F67" s="9"/>
    </row>
    <row r="68" spans="1:6" ht="15.75" thickBot="1">
      <c r="A68" s="7"/>
      <c r="B68" s="6"/>
      <c r="C68" s="2"/>
      <c r="D68" s="25"/>
      <c r="E68" s="2"/>
      <c r="F68" s="2"/>
    </row>
    <row r="69" spans="1:6">
      <c r="A69" s="46">
        <f>A67+7</f>
        <v>42750</v>
      </c>
      <c r="B69" s="65">
        <f>C67+D67-E67</f>
        <v>13123.363545754615</v>
      </c>
      <c r="C69" s="65">
        <f>B69+(B69*0.05)</f>
        <v>13779.531723042346</v>
      </c>
      <c r="D69" s="20"/>
      <c r="E69" s="9"/>
      <c r="F69" s="9"/>
    </row>
    <row r="70" spans="1:6">
      <c r="A70" s="46">
        <f>A69+7</f>
        <v>42757</v>
      </c>
      <c r="B70" s="65">
        <f>C69+D69-E69</f>
        <v>13779.531723042346</v>
      </c>
      <c r="C70" s="65">
        <f>B70+(B70*0.05)</f>
        <v>14468.508309194463</v>
      </c>
      <c r="D70" s="20"/>
      <c r="E70" s="9"/>
      <c r="F70" s="9"/>
    </row>
    <row r="71" spans="1:6">
      <c r="A71" s="46">
        <f>A70+7</f>
        <v>42764</v>
      </c>
      <c r="B71" s="65">
        <f>C70+D70-E70</f>
        <v>14468.508309194463</v>
      </c>
      <c r="C71" s="65">
        <f>B71+(B71*0.05)</f>
        <v>15191.933724654187</v>
      </c>
      <c r="D71" s="20"/>
      <c r="E71" s="9"/>
      <c r="F71" s="9"/>
    </row>
    <row r="72" spans="1:6" ht="15.75" thickBot="1">
      <c r="A72" s="46">
        <f>A71+7</f>
        <v>42771</v>
      </c>
      <c r="B72" s="65">
        <f>C71+D71-E71</f>
        <v>15191.933724654187</v>
      </c>
      <c r="C72" s="65">
        <f>B72+(B72*0.05)</f>
        <v>15951.530410886897</v>
      </c>
      <c r="D72" s="20"/>
      <c r="E72" s="9"/>
      <c r="F72" s="9"/>
    </row>
    <row r="73" spans="1:6" ht="15.75" thickBot="1">
      <c r="A73" s="7"/>
      <c r="B73" s="6"/>
      <c r="C73" s="2"/>
      <c r="D73" s="25"/>
      <c r="E73" s="2"/>
      <c r="F73" s="2"/>
    </row>
    <row r="74" spans="1:6">
      <c r="A74" s="46">
        <f>A72+7</f>
        <v>42778</v>
      </c>
      <c r="B74" s="65">
        <f>C72+D72-E72</f>
        <v>15951.530410886897</v>
      </c>
      <c r="C74" s="65">
        <f>B74+(B74*0.05)</f>
        <v>16749.106931431241</v>
      </c>
      <c r="D74" s="20"/>
      <c r="E74" s="9"/>
      <c r="F74" s="9"/>
    </row>
    <row r="75" spans="1:6">
      <c r="A75" s="46">
        <f>A74+7</f>
        <v>42785</v>
      </c>
      <c r="B75" s="65">
        <f>C74+D74-E74</f>
        <v>16749.106931431241</v>
      </c>
      <c r="C75" s="65">
        <f>B75+(B75*0.05)</f>
        <v>17586.562278002802</v>
      </c>
      <c r="D75" s="20"/>
      <c r="E75" s="9"/>
      <c r="F75" s="9"/>
    </row>
    <row r="76" spans="1:6">
      <c r="A76" s="46">
        <f>A75+7</f>
        <v>42792</v>
      </c>
      <c r="B76" s="65">
        <f>C75+D75-E75</f>
        <v>17586.562278002802</v>
      </c>
      <c r="C76" s="65">
        <f>B76+(B76*0.05)</f>
        <v>18465.890391902944</v>
      </c>
      <c r="D76" s="20"/>
      <c r="E76" s="9"/>
      <c r="F76" s="9"/>
    </row>
    <row r="77" spans="1:6" ht="15.75" thickBot="1">
      <c r="A77" s="46">
        <f>A76+7</f>
        <v>42799</v>
      </c>
      <c r="B77" s="65">
        <f>C76+D76-E76</f>
        <v>18465.890391902944</v>
      </c>
      <c r="C77" s="65">
        <f>B77+(B77*0.05)</f>
        <v>19389.184911498091</v>
      </c>
      <c r="D77" s="20"/>
      <c r="E77" s="9"/>
      <c r="F77" s="9"/>
    </row>
    <row r="78" spans="1:6" ht="15.75" thickBot="1">
      <c r="A78" s="7"/>
      <c r="B78" s="6"/>
      <c r="C78" s="2"/>
      <c r="D78" s="25"/>
      <c r="E78" s="2"/>
      <c r="F78" s="2"/>
    </row>
    <row r="79" spans="1:6">
      <c r="A79" s="46">
        <f>A77+7</f>
        <v>42806</v>
      </c>
      <c r="B79" s="65">
        <f>C77+D77-E77</f>
        <v>19389.184911498091</v>
      </c>
      <c r="C79" s="65">
        <f>B79+(B79*0.05)</f>
        <v>20358.644157072995</v>
      </c>
      <c r="D79" s="20"/>
      <c r="E79" s="9"/>
      <c r="F79" s="9"/>
    </row>
    <row r="80" spans="1:6">
      <c r="A80" s="46">
        <f>A79+7</f>
        <v>42813</v>
      </c>
      <c r="B80" s="65">
        <f>C79+D79-E79</f>
        <v>20358.644157072995</v>
      </c>
      <c r="C80" s="65">
        <f>B80+(B80*0.05)</f>
        <v>21376.576364926645</v>
      </c>
      <c r="D80" s="20"/>
      <c r="E80" s="9"/>
      <c r="F80" s="9"/>
    </row>
    <row r="81" spans="1:6">
      <c r="A81" s="46">
        <f>A80+7</f>
        <v>42820</v>
      </c>
      <c r="B81" s="65">
        <f>C80+D80-E80</f>
        <v>21376.576364926645</v>
      </c>
      <c r="C81" s="65">
        <f>B81+(B81*0.05)</f>
        <v>22445.405183172978</v>
      </c>
      <c r="D81" s="20"/>
      <c r="E81" s="9"/>
      <c r="F81" s="9"/>
    </row>
    <row r="82" spans="1:6" ht="15.75" thickBot="1">
      <c r="A82" s="46">
        <f>A81+7</f>
        <v>42827</v>
      </c>
      <c r="B82" s="65">
        <f>C81+D81-E81</f>
        <v>22445.405183172978</v>
      </c>
      <c r="C82" s="65">
        <f>B82+(B82*0.05)</f>
        <v>23567.675442331627</v>
      </c>
      <c r="D82" s="20"/>
      <c r="E82" s="9"/>
      <c r="F82" s="9"/>
    </row>
    <row r="83" spans="1:6" ht="15.75" thickBot="1">
      <c r="A83" s="7"/>
      <c r="B83" s="6"/>
      <c r="C83" s="2"/>
      <c r="D83" s="25"/>
      <c r="E83" s="2"/>
      <c r="F83" s="2"/>
    </row>
    <row r="84" spans="1:6">
      <c r="A84" s="46">
        <f>A82+7</f>
        <v>42834</v>
      </c>
      <c r="B84" s="65">
        <f>C82+D82-E82</f>
        <v>23567.675442331627</v>
      </c>
      <c r="C84" s="65">
        <f>B84+(B84*0.05)</f>
        <v>24746.059214448207</v>
      </c>
      <c r="D84" s="20"/>
      <c r="E84" s="9"/>
      <c r="F84" s="9"/>
    </row>
    <row r="85" spans="1:6">
      <c r="A85" s="46">
        <f>A84+7</f>
        <v>42841</v>
      </c>
      <c r="B85" s="65">
        <f>C84+D84-E84</f>
        <v>24746.059214448207</v>
      </c>
      <c r="C85" s="65">
        <f>B85+(B85*0.05)</f>
        <v>25983.362175170616</v>
      </c>
      <c r="D85" s="20"/>
      <c r="E85" s="9"/>
      <c r="F85" s="9"/>
    </row>
    <row r="86" spans="1:6">
      <c r="A86" s="46">
        <f>A85+7</f>
        <v>42848</v>
      </c>
      <c r="B86" s="65">
        <f>C85+D85-E85</f>
        <v>25983.362175170616</v>
      </c>
      <c r="C86" s="65">
        <f>B86+(B86*0.05)</f>
        <v>27282.530283929147</v>
      </c>
      <c r="D86" s="20"/>
      <c r="E86" s="9"/>
      <c r="F86" s="9"/>
    </row>
    <row r="87" spans="1:6" ht="15.75" thickBot="1">
      <c r="A87" s="46">
        <f>A86+7</f>
        <v>42855</v>
      </c>
      <c r="B87" s="65">
        <f>C86+D86-E86</f>
        <v>27282.530283929147</v>
      </c>
      <c r="C87" s="65">
        <f>B87+(B87*0.05)</f>
        <v>28646.656798125605</v>
      </c>
      <c r="D87" s="20"/>
      <c r="E87" s="9"/>
      <c r="F87" s="9"/>
    </row>
    <row r="88" spans="1:6" ht="15.75" thickBot="1">
      <c r="A88" s="7"/>
      <c r="B88" s="6"/>
      <c r="C88" s="2"/>
      <c r="D88" s="25"/>
      <c r="E88" s="2"/>
      <c r="F88" s="2"/>
    </row>
    <row r="89" spans="1:6">
      <c r="A89" s="46">
        <f>A87+7</f>
        <v>42862</v>
      </c>
      <c r="B89" s="65">
        <f>C87+D87-E87</f>
        <v>28646.656798125605</v>
      </c>
      <c r="C89" s="65">
        <f>B89+(B89*0.05)</f>
        <v>30078.989638031886</v>
      </c>
      <c r="D89" s="20"/>
      <c r="E89" s="9"/>
      <c r="F89" s="9"/>
    </row>
    <row r="90" spans="1:6">
      <c r="A90" s="46">
        <f>A89+7</f>
        <v>42869</v>
      </c>
      <c r="B90" s="65">
        <f>C89+D89-E89</f>
        <v>30078.989638031886</v>
      </c>
      <c r="C90" s="65">
        <f>B90+(B90*0.05)</f>
        <v>31582.939119933479</v>
      </c>
      <c r="D90" s="20"/>
      <c r="E90" s="9"/>
      <c r="F90" s="9"/>
    </row>
    <row r="91" spans="1:6">
      <c r="A91" s="46">
        <f>A90+7</f>
        <v>42876</v>
      </c>
      <c r="B91" s="65">
        <f>C90+D90-E90</f>
        <v>31582.939119933479</v>
      </c>
      <c r="C91" s="65">
        <f>B91+(B91*0.05)</f>
        <v>33162.08607593015</v>
      </c>
      <c r="D91" s="20"/>
      <c r="E91" s="9"/>
      <c r="F91" s="9"/>
    </row>
    <row r="92" spans="1:6" ht="15.75" thickBot="1">
      <c r="A92" s="46">
        <f>A91+7</f>
        <v>42883</v>
      </c>
      <c r="B92" s="65">
        <f>C91+D91-E91</f>
        <v>33162.08607593015</v>
      </c>
      <c r="C92" s="65">
        <f>B92+(B92*0.05)</f>
        <v>34820.190379726657</v>
      </c>
      <c r="D92" s="20"/>
      <c r="E92" s="9"/>
      <c r="F92" s="9"/>
    </row>
    <row r="93" spans="1:6" ht="15.75" thickBot="1">
      <c r="A93" s="7"/>
      <c r="B93" s="6"/>
      <c r="C93" s="2"/>
      <c r="D93" s="25"/>
      <c r="E93" s="2"/>
      <c r="F93" s="2"/>
    </row>
    <row r="94" spans="1:6">
      <c r="A94" s="46">
        <f>A92+7</f>
        <v>42890</v>
      </c>
      <c r="B94" s="65">
        <f>C92+D92-E92</f>
        <v>34820.190379726657</v>
      </c>
      <c r="C94" s="65">
        <f>B94+(B94*0.05)</f>
        <v>36561.199898712992</v>
      </c>
      <c r="D94" s="20"/>
      <c r="E94" s="9"/>
      <c r="F94" s="9"/>
    </row>
    <row r="95" spans="1:6">
      <c r="A95" s="46">
        <f>A94+7</f>
        <v>42897</v>
      </c>
      <c r="B95" s="65">
        <f>C94+D94-E94</f>
        <v>36561.199898712992</v>
      </c>
      <c r="C95" s="65">
        <f>B95+(B95*0.05)</f>
        <v>38389.259893648639</v>
      </c>
      <c r="D95" s="20"/>
      <c r="E95" s="9"/>
      <c r="F95" s="9"/>
    </row>
    <row r="96" spans="1:6">
      <c r="A96" s="46">
        <f>A95+7</f>
        <v>42904</v>
      </c>
      <c r="B96" s="65">
        <f>C95+D95-E95</f>
        <v>38389.259893648639</v>
      </c>
      <c r="C96" s="65">
        <f>B96+(B96*0.05)</f>
        <v>40308.722888331075</v>
      </c>
      <c r="D96" s="20"/>
      <c r="E96" s="9"/>
      <c r="F96" s="9"/>
    </row>
    <row r="97" spans="1:6" ht="15.75" thickBot="1">
      <c r="A97" s="46">
        <f>A96+7</f>
        <v>42911</v>
      </c>
      <c r="B97" s="65">
        <f>C96+D96-E96</f>
        <v>40308.722888331075</v>
      </c>
      <c r="C97" s="65">
        <f>B97+(B97*0.05)</f>
        <v>42324.15903274763</v>
      </c>
      <c r="D97" s="20"/>
      <c r="E97" s="9"/>
      <c r="F97" s="9"/>
    </row>
    <row r="98" spans="1:6" ht="15.75" thickBot="1">
      <c r="A98" s="7"/>
      <c r="B98" s="6"/>
      <c r="C98" s="2"/>
      <c r="D98" s="25"/>
      <c r="E98" s="2"/>
      <c r="F98" s="2"/>
    </row>
    <row r="99" spans="1:6" s="22" customFormat="1">
      <c r="A99" s="46">
        <f>A97+7</f>
        <v>42918</v>
      </c>
      <c r="B99" s="65">
        <f>C97+D97-E97</f>
        <v>42324.15903274763</v>
      </c>
      <c r="C99" s="65">
        <f>B99+(B99*0.05)</f>
        <v>44440.366984385008</v>
      </c>
      <c r="D99" s="20"/>
      <c r="E99" s="9"/>
      <c r="F99" s="9"/>
    </row>
    <row r="100" spans="1:6" s="22" customFormat="1">
      <c r="A100" s="46">
        <f>A99+7</f>
        <v>42925</v>
      </c>
      <c r="B100" s="65">
        <f>C99+D99-E99</f>
        <v>44440.366984385008</v>
      </c>
      <c r="C100" s="65">
        <f>B100+(B100*0.05)</f>
        <v>46662.385333604259</v>
      </c>
      <c r="D100" s="20"/>
      <c r="E100" s="9"/>
      <c r="F100" s="9"/>
    </row>
    <row r="101" spans="1:6" s="22" customFormat="1">
      <c r="A101" s="46">
        <f>A100+7</f>
        <v>42932</v>
      </c>
      <c r="B101" s="65">
        <f>C100+D100-E100</f>
        <v>46662.385333604259</v>
      </c>
      <c r="C101" s="65">
        <f>B101+(B101*0.05)</f>
        <v>48995.504600284476</v>
      </c>
      <c r="D101" s="20"/>
      <c r="E101" s="9"/>
      <c r="F101" s="9"/>
    </row>
    <row r="102" spans="1:6" s="22" customFormat="1" ht="15.75" thickBot="1">
      <c r="A102" s="46">
        <f>A101+7</f>
        <v>42939</v>
      </c>
      <c r="B102" s="65">
        <f>C101+D101-E101</f>
        <v>48995.504600284476</v>
      </c>
      <c r="C102" s="65">
        <f>B102+(B102*0.05)</f>
        <v>51445.279830298699</v>
      </c>
      <c r="D102" s="20"/>
      <c r="E102" s="9"/>
      <c r="F102" s="9"/>
    </row>
    <row r="103" spans="1:6" s="22" customFormat="1" ht="15.75" thickBot="1">
      <c r="A103" s="7"/>
      <c r="B103" s="6"/>
      <c r="C103" s="2"/>
      <c r="D103" s="25"/>
      <c r="E103" s="2"/>
      <c r="F103" s="2"/>
    </row>
    <row r="104" spans="1:6" s="22" customFormat="1">
      <c r="A104" s="46">
        <f>A102+7</f>
        <v>42946</v>
      </c>
      <c r="B104" s="65">
        <f>C102+D102-E102</f>
        <v>51445.279830298699</v>
      </c>
      <c r="C104" s="65">
        <f>B104+(B104*0.05)</f>
        <v>54017.543821813633</v>
      </c>
      <c r="D104" s="20"/>
      <c r="E104" s="9"/>
      <c r="F104" s="9"/>
    </row>
    <row r="105" spans="1:6" s="22" customFormat="1">
      <c r="A105" s="46">
        <f>A104+7</f>
        <v>42953</v>
      </c>
      <c r="B105" s="65">
        <f>C104+D104-E104</f>
        <v>54017.543821813633</v>
      </c>
      <c r="C105" s="65">
        <f>B105+(B105*0.05)</f>
        <v>56718.421012904313</v>
      </c>
      <c r="D105" s="20"/>
      <c r="E105" s="9"/>
      <c r="F105" s="9"/>
    </row>
    <row r="106" spans="1:6" s="22" customFormat="1">
      <c r="A106" s="46">
        <f>A105+7</f>
        <v>42960</v>
      </c>
      <c r="B106" s="65">
        <f>C105+D105-E105</f>
        <v>56718.421012904313</v>
      </c>
      <c r="C106" s="65">
        <f>B106+(B106*0.05)</f>
        <v>59554.342063549528</v>
      </c>
      <c r="D106" s="20"/>
      <c r="E106" s="9"/>
      <c r="F106" s="9"/>
    </row>
    <row r="107" spans="1:6" s="22" customFormat="1" ht="15.75" thickBot="1">
      <c r="A107" s="46">
        <f>A106+7</f>
        <v>42967</v>
      </c>
      <c r="B107" s="65">
        <f>C106+D106-E106</f>
        <v>59554.342063549528</v>
      </c>
      <c r="C107" s="65">
        <f>B107+(B107*0.05)</f>
        <v>62532.059166727006</v>
      </c>
      <c r="D107" s="20"/>
      <c r="E107" s="9"/>
      <c r="F107" s="9"/>
    </row>
    <row r="108" spans="1:6" s="22" customFormat="1" ht="15.75" thickBot="1">
      <c r="A108" s="7"/>
      <c r="B108" s="6"/>
      <c r="C108" s="2"/>
      <c r="D108" s="25"/>
      <c r="E108" s="2"/>
      <c r="F108" s="2"/>
    </row>
    <row r="109" spans="1:6" s="22" customFormat="1">
      <c r="A109" s="46">
        <f>A107+7</f>
        <v>42974</v>
      </c>
      <c r="B109" s="65">
        <f>C107+D107-E107</f>
        <v>62532.059166727006</v>
      </c>
      <c r="C109" s="65">
        <f>B109+(B109*0.05)</f>
        <v>65658.662125063362</v>
      </c>
      <c r="D109" s="20"/>
      <c r="E109" s="9"/>
      <c r="F109" s="9"/>
    </row>
    <row r="110" spans="1:6" s="22" customFormat="1">
      <c r="A110" s="46">
        <f>A109+7</f>
        <v>42981</v>
      </c>
      <c r="B110" s="65">
        <f>C109+D109-E109</f>
        <v>65658.662125063362</v>
      </c>
      <c r="C110" s="65">
        <f>B110+(B110*0.05)</f>
        <v>68941.595231316533</v>
      </c>
      <c r="D110" s="20"/>
      <c r="E110" s="9"/>
      <c r="F110" s="9"/>
    </row>
    <row r="111" spans="1:6" s="22" customFormat="1">
      <c r="A111" s="46">
        <f>A110+7</f>
        <v>42988</v>
      </c>
      <c r="B111" s="65">
        <f>C110+D110-E110</f>
        <v>68941.595231316533</v>
      </c>
      <c r="C111" s="65">
        <f>B111+(B111*0.05)</f>
        <v>72388.674992882356</v>
      </c>
      <c r="D111" s="20"/>
      <c r="E111" s="9"/>
      <c r="F111" s="9"/>
    </row>
    <row r="112" spans="1:6" s="22" customFormat="1" ht="15.75" thickBot="1">
      <c r="A112" s="46">
        <f>A111+7</f>
        <v>42995</v>
      </c>
      <c r="B112" s="65">
        <f>C111+D111-E111</f>
        <v>72388.674992882356</v>
      </c>
      <c r="C112" s="65">
        <f>B112+(B112*0.05)</f>
        <v>76008.10874252647</v>
      </c>
      <c r="D112" s="20"/>
      <c r="E112" s="9"/>
      <c r="F112" s="9"/>
    </row>
    <row r="113" spans="1:6" s="22" customFormat="1" ht="15.75" thickBot="1">
      <c r="A113" s="7"/>
      <c r="B113" s="6"/>
      <c r="C113" s="2"/>
      <c r="D113" s="25"/>
      <c r="E113" s="2"/>
      <c r="F113" s="2"/>
    </row>
    <row r="114" spans="1:6" s="22" customFormat="1">
      <c r="A114" s="46">
        <f>A112+7</f>
        <v>43002</v>
      </c>
      <c r="B114" s="65">
        <f>C112+D112-E112</f>
        <v>76008.10874252647</v>
      </c>
      <c r="C114" s="65">
        <f>B114+(B114*0.05)</f>
        <v>79808.51417965279</v>
      </c>
      <c r="D114" s="20"/>
      <c r="E114" s="9"/>
      <c r="F114" s="9"/>
    </row>
    <row r="115" spans="1:6" s="22" customFormat="1">
      <c r="A115" s="46">
        <f>A114+7</f>
        <v>43009</v>
      </c>
      <c r="B115" s="65">
        <f>C114+D114-E114</f>
        <v>79808.51417965279</v>
      </c>
      <c r="C115" s="65">
        <f>B115+(B115*0.05)</f>
        <v>83798.939888635432</v>
      </c>
      <c r="D115" s="20"/>
      <c r="E115" s="9"/>
      <c r="F115" s="9"/>
    </row>
    <row r="116" spans="1:6" s="22" customFormat="1">
      <c r="A116" s="46">
        <f>A115+7</f>
        <v>43016</v>
      </c>
      <c r="B116" s="65">
        <f>C115+D115-E115</f>
        <v>83798.939888635432</v>
      </c>
      <c r="C116" s="65">
        <f>B116+(B116*0.05)</f>
        <v>87988.8868830672</v>
      </c>
      <c r="D116" s="20"/>
      <c r="E116" s="9"/>
      <c r="F116" s="9"/>
    </row>
    <row r="117" spans="1:6" s="22" customFormat="1" ht="15.75" thickBot="1">
      <c r="A117" s="46">
        <f>A116+7</f>
        <v>43023</v>
      </c>
      <c r="B117" s="65">
        <f>C116+D116-E116</f>
        <v>87988.8868830672</v>
      </c>
      <c r="C117" s="65">
        <f>B117+(B117*0.05)</f>
        <v>92388.331227220566</v>
      </c>
      <c r="D117" s="20"/>
      <c r="E117" s="9"/>
      <c r="F117" s="9"/>
    </row>
    <row r="118" spans="1:6" s="22" customFormat="1" ht="15.75" thickBot="1">
      <c r="A118" s="7"/>
      <c r="B118" s="6"/>
      <c r="C118" s="2"/>
      <c r="D118" s="25"/>
      <c r="E118" s="2"/>
      <c r="F118" s="2"/>
    </row>
    <row r="119" spans="1:6" s="22" customFormat="1">
      <c r="A119" s="46">
        <f>A117+7</f>
        <v>43030</v>
      </c>
      <c r="B119" s="65">
        <f>C117+D117-E117</f>
        <v>92388.331227220566</v>
      </c>
      <c r="C119" s="65">
        <f>B119+(B119*0.05)</f>
        <v>97007.74778858159</v>
      </c>
      <c r="D119" s="20"/>
      <c r="E119" s="9"/>
      <c r="F119" s="9"/>
    </row>
    <row r="120" spans="1:6" s="22" customFormat="1">
      <c r="A120" s="46">
        <f>A119+7</f>
        <v>43037</v>
      </c>
      <c r="B120" s="65">
        <f>C119+D119-E119</f>
        <v>97007.74778858159</v>
      </c>
      <c r="C120" s="65">
        <f>B120+(B120*0.05)</f>
        <v>101858.13517801066</v>
      </c>
      <c r="D120" s="20"/>
      <c r="E120" s="9"/>
      <c r="F120" s="9"/>
    </row>
    <row r="121" spans="1:6" s="22" customFormat="1">
      <c r="A121" s="46">
        <f>A120+7</f>
        <v>43044</v>
      </c>
      <c r="B121" s="65">
        <f>C120+D120-E120</f>
        <v>101858.13517801066</v>
      </c>
      <c r="C121" s="65">
        <f>B121+(B121*0.05)</f>
        <v>106951.04193691119</v>
      </c>
      <c r="D121" s="20"/>
      <c r="E121" s="9"/>
      <c r="F121" s="9"/>
    </row>
    <row r="122" spans="1:6" s="22" customFormat="1" ht="15.75" thickBot="1">
      <c r="A122" s="46">
        <f>A121+7</f>
        <v>43051</v>
      </c>
      <c r="B122" s="65">
        <f>C121+D121-E121</f>
        <v>106951.04193691119</v>
      </c>
      <c r="C122" s="65">
        <f>B122+(B122*0.05)</f>
        <v>112298.59403375676</v>
      </c>
      <c r="D122" s="20"/>
      <c r="E122" s="9"/>
      <c r="F122" s="9"/>
    </row>
    <row r="123" spans="1:6" s="22" customFormat="1" ht="15.75" thickBot="1">
      <c r="A123" s="7"/>
      <c r="B123" s="6"/>
      <c r="C123" s="2"/>
      <c r="D123" s="25"/>
      <c r="E123" s="2"/>
      <c r="F123" s="2"/>
    </row>
    <row r="124" spans="1:6" s="22" customFormat="1">
      <c r="A124" s="46">
        <f>A122+7</f>
        <v>43058</v>
      </c>
      <c r="B124" s="65">
        <f>C122+D122-E122</f>
        <v>112298.59403375676</v>
      </c>
      <c r="C124" s="65">
        <f>B124+(B124*0.05)</f>
        <v>117913.5237354446</v>
      </c>
      <c r="D124" s="20"/>
      <c r="E124" s="9"/>
      <c r="F124" s="9"/>
    </row>
    <row r="125" spans="1:6" s="22" customFormat="1">
      <c r="A125" s="46">
        <f>A124+7</f>
        <v>43065</v>
      </c>
      <c r="B125" s="65">
        <f>C124+D124-E124</f>
        <v>117913.5237354446</v>
      </c>
      <c r="C125" s="65">
        <f>B125+(B125*0.05)</f>
        <v>123809.19992221682</v>
      </c>
      <c r="D125" s="20"/>
      <c r="E125" s="9"/>
      <c r="F125" s="9"/>
    </row>
    <row r="126" spans="1:6" s="22" customFormat="1">
      <c r="A126" s="46">
        <f>A125+7</f>
        <v>43072</v>
      </c>
      <c r="B126" s="65">
        <f>C125+D125-E125</f>
        <v>123809.19992221682</v>
      </c>
      <c r="C126" s="65">
        <f>B126+(B126*0.05)</f>
        <v>129999.65991832767</v>
      </c>
      <c r="D126" s="20"/>
      <c r="E126" s="9"/>
      <c r="F126" s="9"/>
    </row>
    <row r="127" spans="1:6" s="22" customFormat="1" ht="15.75" thickBot="1">
      <c r="A127" s="46">
        <f>A126+7</f>
        <v>43079</v>
      </c>
      <c r="B127" s="65">
        <f>C126+D126-E126</f>
        <v>129999.65991832767</v>
      </c>
      <c r="C127" s="65">
        <f>B127+(B127*0.05)</f>
        <v>136499.64291424406</v>
      </c>
      <c r="D127" s="20"/>
      <c r="E127" s="9"/>
      <c r="F127" s="9"/>
    </row>
    <row r="128" spans="1:6" s="22" customFormat="1" ht="15.75" thickBot="1">
      <c r="A128" s="7"/>
      <c r="B128" s="6"/>
      <c r="C128" s="2"/>
      <c r="D128" s="25"/>
      <c r="E128" s="2"/>
      <c r="F128" s="2"/>
    </row>
    <row r="129" spans="1:6" s="22" customFormat="1">
      <c r="A129" s="46">
        <f>A127+7</f>
        <v>43086</v>
      </c>
      <c r="B129" s="65">
        <f>C127+D127-E127</f>
        <v>136499.64291424406</v>
      </c>
      <c r="C129" s="65">
        <f>B129+(B129*0.05)</f>
        <v>143324.62505995628</v>
      </c>
      <c r="D129" s="20"/>
      <c r="E129" s="9"/>
      <c r="F129" s="9"/>
    </row>
    <row r="130" spans="1:6" s="22" customFormat="1">
      <c r="A130" s="46">
        <f>A129+7</f>
        <v>43093</v>
      </c>
      <c r="B130" s="65">
        <f>C129+D129-E129</f>
        <v>143324.62505995628</v>
      </c>
      <c r="C130" s="65">
        <f>B130+(B130*0.05)</f>
        <v>150490.8563129541</v>
      </c>
      <c r="D130" s="20"/>
      <c r="E130" s="9"/>
      <c r="F130" s="9"/>
    </row>
    <row r="131" spans="1:6" s="22" customFormat="1">
      <c r="A131" s="46">
        <f>A130+7</f>
        <v>43100</v>
      </c>
      <c r="B131" s="65">
        <f>C130+D130-E130</f>
        <v>150490.8563129541</v>
      </c>
      <c r="C131" s="65">
        <f>B131+(B131*0.05)</f>
        <v>158015.3991286018</v>
      </c>
      <c r="D131" s="20"/>
      <c r="E131" s="9"/>
      <c r="F131" s="9"/>
    </row>
    <row r="132" spans="1:6" s="22" customFormat="1" ht="15.75" thickBot="1">
      <c r="A132" s="46">
        <f>A131+7</f>
        <v>43107</v>
      </c>
      <c r="B132" s="65">
        <f>C131+D131-E131</f>
        <v>158015.3991286018</v>
      </c>
      <c r="C132" s="65">
        <f>B132+(B132*0.05)</f>
        <v>165916.1690850319</v>
      </c>
      <c r="D132" s="20"/>
      <c r="E132" s="9"/>
      <c r="F132" s="9"/>
    </row>
    <row r="133" spans="1:6" s="22" customFormat="1" ht="15.75" thickBot="1">
      <c r="A133" s="7"/>
      <c r="B133" s="6"/>
      <c r="C133" s="2"/>
      <c r="D133" s="25"/>
      <c r="E133" s="2"/>
      <c r="F133" s="2"/>
    </row>
    <row r="134" spans="1:6" s="22" customFormat="1">
      <c r="A134" s="46">
        <f>A132+7</f>
        <v>43114</v>
      </c>
      <c r="B134" s="65">
        <f>C132+D132-E132</f>
        <v>165916.1690850319</v>
      </c>
      <c r="C134" s="65">
        <f>B134+(B134*0.05)</f>
        <v>174211.97753928349</v>
      </c>
      <c r="D134" s="20"/>
      <c r="E134" s="9"/>
      <c r="F134" s="9"/>
    </row>
    <row r="135" spans="1:6" s="22" customFormat="1">
      <c r="A135" s="46">
        <f>A134+7</f>
        <v>43121</v>
      </c>
      <c r="B135" s="65">
        <f>C134+D134-E134</f>
        <v>174211.97753928349</v>
      </c>
      <c r="C135" s="65">
        <f>B135+(B135*0.05)</f>
        <v>182922.57641624767</v>
      </c>
      <c r="D135" s="20"/>
      <c r="E135" s="9"/>
      <c r="F135" s="9"/>
    </row>
    <row r="136" spans="1:6" s="22" customFormat="1">
      <c r="A136" s="46">
        <f>A135+7</f>
        <v>43128</v>
      </c>
      <c r="B136" s="65">
        <f>C135+D135-E135</f>
        <v>182922.57641624767</v>
      </c>
      <c r="C136" s="65">
        <f>B136+(B136*0.05)</f>
        <v>192068.70523706006</v>
      </c>
      <c r="D136" s="20"/>
      <c r="E136" s="9"/>
      <c r="F136" s="9"/>
    </row>
    <row r="137" spans="1:6" s="22" customFormat="1" ht="15.75" thickBot="1">
      <c r="A137" s="46">
        <f>A136+7</f>
        <v>43135</v>
      </c>
      <c r="B137" s="65">
        <f>C136+D136-E136</f>
        <v>192068.70523706006</v>
      </c>
      <c r="C137" s="65">
        <f>B137+(B137*0.05)</f>
        <v>201672.14049891307</v>
      </c>
      <c r="D137" s="20"/>
      <c r="E137" s="9"/>
      <c r="F137" s="9"/>
    </row>
    <row r="138" spans="1:6" s="22" customFormat="1" ht="15.75" thickBot="1">
      <c r="A138" s="7"/>
      <c r="B138" s="6"/>
      <c r="C138" s="2"/>
      <c r="D138" s="25"/>
      <c r="E138" s="2"/>
      <c r="F138" s="2"/>
    </row>
    <row r="139" spans="1:6" s="22" customFormat="1">
      <c r="A139" s="46">
        <f>A137+7</f>
        <v>43142</v>
      </c>
      <c r="B139" s="65">
        <f>C137+D137-E137</f>
        <v>201672.14049891307</v>
      </c>
      <c r="C139" s="65">
        <f>B139+(B139*0.05)</f>
        <v>211755.74752385874</v>
      </c>
      <c r="D139" s="20"/>
      <c r="E139" s="9"/>
      <c r="F139" s="9"/>
    </row>
    <row r="140" spans="1:6" s="22" customFormat="1">
      <c r="A140" s="46">
        <f>A139+7</f>
        <v>43149</v>
      </c>
      <c r="B140" s="65">
        <f>C139+D139-E139</f>
        <v>211755.74752385874</v>
      </c>
      <c r="C140" s="65">
        <f>B140+(B140*0.05)</f>
        <v>222343.53490005166</v>
      </c>
      <c r="D140" s="20"/>
      <c r="E140" s="9"/>
      <c r="F140" s="9"/>
    </row>
    <row r="141" spans="1:6" s="22" customFormat="1">
      <c r="A141" s="46">
        <f>A140+7</f>
        <v>43156</v>
      </c>
      <c r="B141" s="65">
        <f>C140+D140-E140</f>
        <v>222343.53490005166</v>
      </c>
      <c r="C141" s="65">
        <f>B141+(B141*0.05)</f>
        <v>233460.71164505425</v>
      </c>
      <c r="D141" s="20"/>
      <c r="E141" s="9"/>
      <c r="F141" s="9"/>
    </row>
    <row r="142" spans="1:6" s="22" customFormat="1" ht="15.75" thickBot="1">
      <c r="A142" s="46">
        <f>A141+7</f>
        <v>43163</v>
      </c>
      <c r="B142" s="65">
        <f>C141+D141-E141</f>
        <v>233460.71164505425</v>
      </c>
      <c r="C142" s="65">
        <f>B142+(B142*0.05)</f>
        <v>245133.74722730697</v>
      </c>
      <c r="D142" s="20"/>
      <c r="E142" s="9"/>
      <c r="F142" s="9"/>
    </row>
    <row r="143" spans="1:6" s="22" customFormat="1" ht="15.75" thickBot="1">
      <c r="A143" s="7"/>
      <c r="B143" s="6"/>
      <c r="C143" s="2"/>
      <c r="D143" s="25"/>
      <c r="E143" s="2"/>
      <c r="F143" s="2"/>
    </row>
    <row r="144" spans="1:6" s="22" customFormat="1">
      <c r="A144" s="46">
        <f>A142+7</f>
        <v>43170</v>
      </c>
      <c r="B144" s="65">
        <f>C142+D142-E142</f>
        <v>245133.74722730697</v>
      </c>
      <c r="C144" s="65">
        <f>B144+(B144*0.05)</f>
        <v>257390.43458867233</v>
      </c>
      <c r="D144" s="20"/>
      <c r="E144" s="9"/>
      <c r="F144" s="9"/>
    </row>
    <row r="145" spans="1:6" s="22" customFormat="1">
      <c r="A145" s="46">
        <f>A144+7</f>
        <v>43177</v>
      </c>
      <c r="B145" s="65">
        <f>C144+D144-E144</f>
        <v>257390.43458867233</v>
      </c>
      <c r="C145" s="65">
        <f>B145+(B145*0.05)</f>
        <v>270259.95631810592</v>
      </c>
      <c r="D145" s="20"/>
      <c r="E145" s="9"/>
      <c r="F145" s="9"/>
    </row>
    <row r="146" spans="1:6" s="22" customFormat="1">
      <c r="A146" s="46">
        <f>A145+7</f>
        <v>43184</v>
      </c>
      <c r="B146" s="65">
        <f>C145+D145-E145</f>
        <v>270259.95631810592</v>
      </c>
      <c r="C146" s="65">
        <f>B146+(B146*0.05)</f>
        <v>283772.95413401123</v>
      </c>
      <c r="D146" s="20"/>
      <c r="E146" s="9"/>
      <c r="F146" s="9"/>
    </row>
    <row r="147" spans="1:6" s="22" customFormat="1" ht="15.75" thickBot="1">
      <c r="A147" s="46">
        <f>A146+7</f>
        <v>43191</v>
      </c>
      <c r="B147" s="65">
        <f>C146+D146-E146</f>
        <v>283772.95413401123</v>
      </c>
      <c r="C147" s="65">
        <f>B147+(B147*0.05)</f>
        <v>297961.60184071178</v>
      </c>
      <c r="D147" s="20"/>
      <c r="E147" s="9"/>
      <c r="F147" s="9"/>
    </row>
    <row r="148" spans="1:6" s="22" customFormat="1" ht="15.75" thickBot="1">
      <c r="A148" s="7"/>
      <c r="B148" s="6"/>
      <c r="C148" s="2"/>
      <c r="D148" s="25"/>
      <c r="E148" s="2"/>
      <c r="F148" s="2"/>
    </row>
    <row r="149" spans="1:6" s="22" customFormat="1">
      <c r="A149" s="46">
        <f>A147+7</f>
        <v>43198</v>
      </c>
      <c r="B149" s="65">
        <f>C147+D147-E147</f>
        <v>297961.60184071178</v>
      </c>
      <c r="C149" s="65">
        <f>B149+(B149*0.05)</f>
        <v>312859.68193274736</v>
      </c>
      <c r="D149" s="20"/>
      <c r="E149" s="9"/>
      <c r="F149" s="9"/>
    </row>
    <row r="150" spans="1:6" s="22" customFormat="1">
      <c r="A150" s="46">
        <f>A149+7</f>
        <v>43205</v>
      </c>
      <c r="B150" s="65">
        <f>C149+D149-E149</f>
        <v>312859.68193274736</v>
      </c>
      <c r="C150" s="65">
        <f>B150+(B150*0.05)</f>
        <v>328502.66602938471</v>
      </c>
      <c r="D150" s="20"/>
      <c r="E150" s="9"/>
      <c r="F150" s="9"/>
    </row>
    <row r="151" spans="1:6" s="22" customFormat="1">
      <c r="A151" s="46">
        <f>A150+7</f>
        <v>43212</v>
      </c>
      <c r="B151" s="65">
        <f>C150+D150-E150</f>
        <v>328502.66602938471</v>
      </c>
      <c r="C151" s="65">
        <f>B151+(B151*0.05)</f>
        <v>344927.79933085397</v>
      </c>
      <c r="D151" s="20"/>
      <c r="E151" s="9"/>
      <c r="F151" s="9"/>
    </row>
    <row r="152" spans="1:6" s="22" customFormat="1" ht="15.75" thickBot="1">
      <c r="A152" s="46">
        <f>A151+7</f>
        <v>43219</v>
      </c>
      <c r="B152" s="65">
        <f>C151+D151-E151</f>
        <v>344927.79933085397</v>
      </c>
      <c r="C152" s="65">
        <f>B152+(B152*0.05)</f>
        <v>362174.18929739669</v>
      </c>
      <c r="D152" s="20"/>
      <c r="E152" s="9"/>
      <c r="F152" s="9"/>
    </row>
    <row r="153" spans="1:6" s="22" customFormat="1" ht="15.75" thickBot="1">
      <c r="A153" s="7"/>
      <c r="B153" s="6"/>
      <c r="C153" s="2"/>
      <c r="D153" s="25"/>
      <c r="E153" s="2"/>
      <c r="F153" s="2"/>
    </row>
    <row r="154" spans="1:6" s="22" customFormat="1">
      <c r="A154" s="46">
        <f>A152+7</f>
        <v>43226</v>
      </c>
      <c r="B154" s="65">
        <f>C152+D152-E152</f>
        <v>362174.18929739669</v>
      </c>
      <c r="C154" s="65">
        <f>B154+(B154*0.05)</f>
        <v>380282.8987622665</v>
      </c>
      <c r="D154" s="20"/>
      <c r="E154" s="9"/>
      <c r="F154" s="9"/>
    </row>
    <row r="155" spans="1:6" s="22" customFormat="1">
      <c r="A155" s="46">
        <f>A154+7</f>
        <v>43233</v>
      </c>
      <c r="B155" s="65">
        <f>C154+D154-E154</f>
        <v>380282.8987622665</v>
      </c>
      <c r="C155" s="65">
        <f>B155+(B155*0.05)</f>
        <v>399297.04370037984</v>
      </c>
      <c r="D155" s="20"/>
      <c r="E155" s="9"/>
      <c r="F155" s="9"/>
    </row>
    <row r="156" spans="1:6" s="22" customFormat="1">
      <c r="A156" s="46">
        <f>A155+7</f>
        <v>43240</v>
      </c>
      <c r="B156" s="65">
        <f>C155+D155-E155</f>
        <v>399297.04370037984</v>
      </c>
      <c r="C156" s="65">
        <f>B156+(B156*0.05)</f>
        <v>419261.89588539884</v>
      </c>
      <c r="D156" s="20"/>
      <c r="E156" s="9"/>
      <c r="F156" s="9"/>
    </row>
    <row r="157" spans="1:6" s="22" customFormat="1" ht="15.75" thickBot="1">
      <c r="A157" s="46">
        <f>A156+7</f>
        <v>43247</v>
      </c>
      <c r="B157" s="65">
        <f>C156+D156-E156</f>
        <v>419261.89588539884</v>
      </c>
      <c r="C157" s="65">
        <f>B157+(B157*0.05)</f>
        <v>440224.99067966879</v>
      </c>
      <c r="D157" s="20"/>
      <c r="E157" s="9"/>
      <c r="F157" s="9"/>
    </row>
    <row r="158" spans="1:6" s="22" customFormat="1" ht="15.75" thickBot="1">
      <c r="A158" s="7"/>
      <c r="B158" s="6"/>
      <c r="C158" s="2"/>
      <c r="D158" s="25"/>
      <c r="E158" s="2"/>
      <c r="F158" s="2"/>
    </row>
    <row r="159" spans="1:6" s="22" customFormat="1">
      <c r="A159" s="46">
        <f>A157+7</f>
        <v>43254</v>
      </c>
      <c r="B159" s="65">
        <f>C157+D157-E157</f>
        <v>440224.99067966879</v>
      </c>
      <c r="C159" s="65">
        <f>B159+(B159*0.05)</f>
        <v>462236.24021365226</v>
      </c>
      <c r="D159" s="20"/>
      <c r="E159" s="9"/>
      <c r="F159" s="9"/>
    </row>
    <row r="160" spans="1:6" s="22" customFormat="1">
      <c r="A160" s="46">
        <f>A159+7</f>
        <v>43261</v>
      </c>
      <c r="B160" s="65">
        <f>C159+D159-E159</f>
        <v>462236.24021365226</v>
      </c>
      <c r="C160" s="65">
        <f>B160+(B160*0.05)</f>
        <v>485348.05222433485</v>
      </c>
      <c r="D160" s="20"/>
      <c r="E160" s="9"/>
      <c r="F160" s="9"/>
    </row>
    <row r="161" spans="1:6" s="22" customFormat="1">
      <c r="A161" s="46">
        <f>A160+7</f>
        <v>43268</v>
      </c>
      <c r="B161" s="65">
        <f>C160+D160-E160</f>
        <v>485348.05222433485</v>
      </c>
      <c r="C161" s="65">
        <f>B161+(B161*0.05)</f>
        <v>509615.45483555162</v>
      </c>
      <c r="D161" s="20"/>
      <c r="E161" s="9"/>
      <c r="F161" s="9"/>
    </row>
    <row r="162" spans="1:6" s="22" customFormat="1" ht="15.75" thickBot="1">
      <c r="A162" s="46">
        <f>A161+7</f>
        <v>43275</v>
      </c>
      <c r="B162" s="65">
        <f>C161+D161-E161</f>
        <v>509615.45483555162</v>
      </c>
      <c r="C162" s="65">
        <f>B162+(B162*0.05)</f>
        <v>535096.22757732915</v>
      </c>
      <c r="D162" s="20"/>
      <c r="E162" s="9"/>
      <c r="F162" s="9"/>
    </row>
    <row r="163" spans="1:6" s="22" customFormat="1" ht="15.75" thickBot="1">
      <c r="A163" s="7"/>
      <c r="B163" s="6"/>
      <c r="C163" s="2"/>
      <c r="D163" s="25"/>
      <c r="E163" s="2"/>
      <c r="F163" s="2"/>
    </row>
    <row r="164" spans="1:6" s="22" customFormat="1">
      <c r="A164" s="46">
        <f>A162+7</f>
        <v>43282</v>
      </c>
      <c r="B164" s="65">
        <f>C162+D162-E162</f>
        <v>535096.22757732915</v>
      </c>
      <c r="C164" s="65">
        <f>B164+(B164*0.05)</f>
        <v>561851.03895619558</v>
      </c>
      <c r="D164" s="20"/>
      <c r="E164" s="9"/>
      <c r="F164" s="9"/>
    </row>
    <row r="165" spans="1:6" s="22" customFormat="1">
      <c r="A165" s="46">
        <f>A164+7</f>
        <v>43289</v>
      </c>
      <c r="B165" s="65">
        <f>C164+D164-E164</f>
        <v>561851.03895619558</v>
      </c>
      <c r="C165" s="65">
        <f>B165+(B165*0.05)</f>
        <v>589943.59090400534</v>
      </c>
      <c r="D165" s="20"/>
      <c r="E165" s="9"/>
      <c r="F165" s="9"/>
    </row>
    <row r="166" spans="1:6" s="22" customFormat="1">
      <c r="A166" s="46">
        <f>A165+7</f>
        <v>43296</v>
      </c>
      <c r="B166" s="65">
        <f>C165+D165-E165</f>
        <v>589943.59090400534</v>
      </c>
      <c r="C166" s="65">
        <f>B166+(B166*0.05)</f>
        <v>619440.77044920565</v>
      </c>
      <c r="D166" s="20"/>
      <c r="E166" s="9"/>
      <c r="F166" s="9"/>
    </row>
    <row r="167" spans="1:6" s="22" customFormat="1" ht="15.75" thickBot="1">
      <c r="A167" s="46">
        <f>A166+7</f>
        <v>43303</v>
      </c>
      <c r="B167" s="65">
        <f>C166+D166-E166</f>
        <v>619440.77044920565</v>
      </c>
      <c r="C167" s="65">
        <f>B167+(B167*0.05)</f>
        <v>650412.80897166592</v>
      </c>
      <c r="D167" s="20"/>
      <c r="E167" s="9"/>
      <c r="F167" s="9"/>
    </row>
    <row r="168" spans="1:6" s="22" customFormat="1" ht="15.75" thickBot="1">
      <c r="A168" s="7"/>
      <c r="B168" s="6"/>
      <c r="C168" s="2"/>
      <c r="D168" s="25"/>
      <c r="E168" s="2"/>
      <c r="F168" s="2"/>
    </row>
    <row r="169" spans="1:6" s="22" customFormat="1">
      <c r="A169" s="46">
        <f>A167+7</f>
        <v>43310</v>
      </c>
      <c r="B169" s="65">
        <f>C167+D167-E167</f>
        <v>650412.80897166592</v>
      </c>
      <c r="C169" s="65">
        <f>B169+(B169*0.05)</f>
        <v>682933.44942024921</v>
      </c>
      <c r="D169" s="20"/>
      <c r="E169" s="9"/>
      <c r="F169" s="9"/>
    </row>
    <row r="170" spans="1:6" s="22" customFormat="1">
      <c r="A170" s="46">
        <f>A169+7</f>
        <v>43317</v>
      </c>
      <c r="B170" s="65">
        <f>C169+D169-E169</f>
        <v>682933.44942024921</v>
      </c>
      <c r="C170" s="65">
        <f>B170+(B170*0.05)</f>
        <v>717080.12189126166</v>
      </c>
      <c r="D170" s="20"/>
      <c r="E170" s="9"/>
      <c r="F170" s="9"/>
    </row>
    <row r="171" spans="1:6" s="22" customFormat="1">
      <c r="A171" s="46">
        <f>A170+7</f>
        <v>43324</v>
      </c>
      <c r="B171" s="65">
        <f>C170+D170-E170</f>
        <v>717080.12189126166</v>
      </c>
      <c r="C171" s="65">
        <f>B171+(B171*0.05)</f>
        <v>752934.12798582471</v>
      </c>
      <c r="D171" s="20"/>
      <c r="E171" s="9"/>
      <c r="F171" s="9"/>
    </row>
    <row r="172" spans="1:6" s="22" customFormat="1" ht="15.75" thickBot="1">
      <c r="A172" s="46">
        <f>A171+7</f>
        <v>43331</v>
      </c>
      <c r="B172" s="65">
        <f>C171+D171-E171</f>
        <v>752934.12798582471</v>
      </c>
      <c r="C172" s="65">
        <f>B172+(B172*0.05)</f>
        <v>790580.834385116</v>
      </c>
      <c r="D172" s="20"/>
      <c r="E172" s="9"/>
      <c r="F172" s="9"/>
    </row>
    <row r="173" spans="1:6" s="22" customFormat="1" ht="15.75" thickBot="1">
      <c r="A173" s="7"/>
      <c r="B173" s="6"/>
      <c r="C173" s="2"/>
      <c r="D173" s="25"/>
      <c r="E173" s="2"/>
      <c r="F173" s="2"/>
    </row>
    <row r="174" spans="1:6" s="22" customFormat="1">
      <c r="A174" s="46">
        <f>A172+7</f>
        <v>43338</v>
      </c>
      <c r="B174" s="65">
        <f>C172+D172-E172</f>
        <v>790580.834385116</v>
      </c>
      <c r="C174" s="65">
        <f>B174+(B174*0.05)</f>
        <v>830109.87610437186</v>
      </c>
      <c r="D174" s="20"/>
      <c r="E174" s="9"/>
      <c r="F174" s="9"/>
    </row>
    <row r="175" spans="1:6" s="22" customFormat="1">
      <c r="A175" s="46">
        <f>A174+7</f>
        <v>43345</v>
      </c>
      <c r="B175" s="65">
        <f>C174+D174-E174</f>
        <v>830109.87610437186</v>
      </c>
      <c r="C175" s="65">
        <f>B175+(B175*0.05)</f>
        <v>871615.36990959046</v>
      </c>
      <c r="D175" s="20"/>
      <c r="E175" s="9"/>
      <c r="F175" s="9"/>
    </row>
    <row r="176" spans="1:6" s="22" customFormat="1">
      <c r="A176" s="46">
        <f>A175+7</f>
        <v>43352</v>
      </c>
      <c r="B176" s="65">
        <f>C175+D175-E175</f>
        <v>871615.36990959046</v>
      </c>
      <c r="C176" s="65">
        <f>B176+(B176*0.05)</f>
        <v>915196.13840506994</v>
      </c>
      <c r="D176" s="20"/>
      <c r="E176" s="9"/>
      <c r="F176" s="9"/>
    </row>
    <row r="177" spans="1:6" s="22" customFormat="1" ht="15.75" thickBot="1">
      <c r="A177" s="46">
        <f>A176+7</f>
        <v>43359</v>
      </c>
      <c r="B177" s="65">
        <f>C176+D176-E176</f>
        <v>915196.13840506994</v>
      </c>
      <c r="C177" s="65">
        <f>B177+(B177*0.05)</f>
        <v>960955.94532532338</v>
      </c>
      <c r="D177" s="20"/>
      <c r="E177" s="9"/>
      <c r="F177" s="9"/>
    </row>
    <row r="178" spans="1:6" s="22" customFormat="1" ht="15.75" thickBot="1">
      <c r="A178" s="7"/>
      <c r="B178" s="6"/>
      <c r="C178" s="2"/>
      <c r="D178" s="25"/>
      <c r="E178" s="2"/>
      <c r="F178" s="2"/>
    </row>
    <row r="179" spans="1:6" s="22" customFormat="1">
      <c r="A179" s="46">
        <f>A177+7</f>
        <v>43366</v>
      </c>
      <c r="B179" s="65">
        <f>C177+D177-E177</f>
        <v>960955.94532532338</v>
      </c>
      <c r="C179" s="65">
        <f>B179+(B179*0.05)</f>
        <v>1009003.7425915896</v>
      </c>
      <c r="D179" s="20"/>
      <c r="E179" s="9"/>
      <c r="F179" s="9"/>
    </row>
    <row r="180" spans="1:6" s="22" customFormat="1">
      <c r="A180" s="46">
        <f>A179+7</f>
        <v>43373</v>
      </c>
      <c r="B180" s="65">
        <f>C179+D179-E179</f>
        <v>1009003.7425915896</v>
      </c>
      <c r="C180" s="65">
        <f>B180+(B180*0.05)</f>
        <v>1059453.9297211692</v>
      </c>
      <c r="D180" s="20"/>
      <c r="E180" s="9"/>
      <c r="F180" s="9"/>
    </row>
    <row r="181" spans="1:6" s="22" customFormat="1">
      <c r="A181" s="46">
        <f>A180+7</f>
        <v>43380</v>
      </c>
      <c r="B181" s="65">
        <f>C180+D180-E180</f>
        <v>1059453.9297211692</v>
      </c>
      <c r="C181" s="65">
        <f>B181+(B181*0.05)</f>
        <v>1112426.6262072276</v>
      </c>
      <c r="D181" s="20"/>
      <c r="E181" s="9"/>
      <c r="F181" s="9"/>
    </row>
    <row r="182" spans="1:6" s="22" customFormat="1" ht="15.75" thickBot="1">
      <c r="A182" s="46">
        <f>A181+7</f>
        <v>43387</v>
      </c>
      <c r="B182" s="65">
        <f>C181+D181-E181</f>
        <v>1112426.6262072276</v>
      </c>
      <c r="C182" s="65">
        <f>B182+(B182*0.05)</f>
        <v>1168047.957517589</v>
      </c>
      <c r="D182" s="20"/>
      <c r="E182" s="9"/>
      <c r="F182" s="9"/>
    </row>
    <row r="183" spans="1:6" s="22" customFormat="1" ht="15.75" thickBot="1">
      <c r="A183" s="7"/>
      <c r="B183" s="6"/>
      <c r="C183" s="2"/>
      <c r="D183" s="25"/>
      <c r="E183" s="2"/>
      <c r="F183" s="2"/>
    </row>
    <row r="184" spans="1:6" s="22" customFormat="1">
      <c r="A184" s="46">
        <f>A182+7</f>
        <v>43394</v>
      </c>
      <c r="B184" s="65">
        <f>C182+D182-E182</f>
        <v>1168047.957517589</v>
      </c>
      <c r="C184" s="65">
        <f>B184+(B184*0.05)</f>
        <v>1226450.3553934684</v>
      </c>
      <c r="D184" s="20"/>
      <c r="E184" s="9"/>
      <c r="F184" s="9"/>
    </row>
    <row r="185" spans="1:6" s="22" customFormat="1">
      <c r="A185" s="46">
        <f>A184+7</f>
        <v>43401</v>
      </c>
      <c r="B185" s="65">
        <f>C184+D184-E184</f>
        <v>1226450.3553934684</v>
      </c>
      <c r="C185" s="65">
        <f>B185+(B185*0.05)</f>
        <v>1287772.8731631418</v>
      </c>
      <c r="D185" s="20"/>
      <c r="E185" s="9"/>
      <c r="F185" s="9"/>
    </row>
    <row r="186" spans="1:6" s="22" customFormat="1">
      <c r="A186" s="46">
        <f>A185+7</f>
        <v>43408</v>
      </c>
      <c r="B186" s="65">
        <f>C185+D185-E185</f>
        <v>1287772.8731631418</v>
      </c>
      <c r="C186" s="65">
        <f>B186+(B186*0.05)</f>
        <v>1352161.5168212987</v>
      </c>
      <c r="D186" s="20"/>
      <c r="E186" s="9"/>
      <c r="F186" s="9"/>
    </row>
    <row r="187" spans="1:6" s="22" customFormat="1" ht="15.75" thickBot="1">
      <c r="A187" s="46">
        <f>A186+7</f>
        <v>43415</v>
      </c>
      <c r="B187" s="65">
        <f>C186+D186-E186</f>
        <v>1352161.5168212987</v>
      </c>
      <c r="C187" s="65">
        <f>B187+(B187*0.05)</f>
        <v>1419769.5926623638</v>
      </c>
      <c r="D187" s="20"/>
      <c r="E187" s="9"/>
      <c r="F187" s="9"/>
    </row>
    <row r="188" spans="1:6" s="22" customFormat="1" ht="15.75" thickBot="1">
      <c r="A188" s="7"/>
      <c r="B188" s="6"/>
      <c r="C188" s="2"/>
      <c r="D188" s="25"/>
      <c r="E188" s="2"/>
      <c r="F188" s="2"/>
    </row>
    <row r="189" spans="1:6" s="22" customFormat="1">
      <c r="A189" s="46">
        <f>A187+7</f>
        <v>43422</v>
      </c>
      <c r="B189" s="65">
        <f>C187+D187-E187</f>
        <v>1419769.5926623638</v>
      </c>
      <c r="C189" s="65">
        <f>B189+(B189*0.05)</f>
        <v>1490758.072295482</v>
      </c>
      <c r="D189" s="20"/>
      <c r="E189" s="9"/>
      <c r="F189" s="9"/>
    </row>
    <row r="190" spans="1:6" s="22" customFormat="1">
      <c r="A190" s="46">
        <f>A189+7</f>
        <v>43429</v>
      </c>
      <c r="B190" s="65">
        <f>C189+D189-E189</f>
        <v>1490758.072295482</v>
      </c>
      <c r="C190" s="65">
        <f>B190+(B190*0.05)</f>
        <v>1565295.9759102562</v>
      </c>
      <c r="D190" s="20"/>
      <c r="E190" s="9"/>
      <c r="F190" s="9"/>
    </row>
    <row r="191" spans="1:6" s="22" customFormat="1">
      <c r="A191" s="46">
        <f>A190+7</f>
        <v>43436</v>
      </c>
      <c r="B191" s="65">
        <f>C190+D190-E190</f>
        <v>1565295.9759102562</v>
      </c>
      <c r="C191" s="65">
        <f>B191+(B191*0.05)</f>
        <v>1643560.774705769</v>
      </c>
      <c r="D191" s="20"/>
      <c r="E191" s="9"/>
      <c r="F191" s="9"/>
    </row>
    <row r="192" spans="1:6" s="22" customFormat="1" ht="15.75" thickBot="1">
      <c r="A192" s="46">
        <f>A191+7</f>
        <v>43443</v>
      </c>
      <c r="B192" s="65">
        <f>C191+D191-E191</f>
        <v>1643560.774705769</v>
      </c>
      <c r="C192" s="65">
        <f>B192+(B192*0.05)</f>
        <v>1725738.8134410575</v>
      </c>
      <c r="D192" s="20"/>
      <c r="E192" s="9"/>
      <c r="F192" s="9"/>
    </row>
    <row r="193" spans="1:6" ht="15.75" thickBot="1">
      <c r="A193" s="7"/>
      <c r="B193" s="6"/>
      <c r="C193" s="2"/>
      <c r="D193" s="25"/>
      <c r="E193" s="2"/>
      <c r="F193" s="2"/>
    </row>
    <row r="194" spans="1:6" s="22" customFormat="1">
      <c r="A194" s="46">
        <f>A192+7</f>
        <v>43450</v>
      </c>
      <c r="B194" s="65">
        <f>C192+D192-E192</f>
        <v>1725738.8134410575</v>
      </c>
      <c r="C194" s="65">
        <f>B194+(B194*0.05)</f>
        <v>1812025.7541131102</v>
      </c>
      <c r="D194" s="20"/>
      <c r="E194" s="9"/>
      <c r="F194" s="9"/>
    </row>
    <row r="195" spans="1:6" s="22" customFormat="1">
      <c r="A195" s="46">
        <f>A194+7</f>
        <v>43457</v>
      </c>
      <c r="B195" s="65">
        <f>C194+D194-E194</f>
        <v>1812025.7541131102</v>
      </c>
      <c r="C195" s="65">
        <f>B195+(B195*0.05)</f>
        <v>1902627.0418187657</v>
      </c>
      <c r="D195" s="20"/>
      <c r="E195" s="9"/>
      <c r="F195" s="9"/>
    </row>
    <row r="196" spans="1:6" s="22" customFormat="1">
      <c r="A196" s="46">
        <f>A195+7</f>
        <v>43464</v>
      </c>
      <c r="B196" s="65">
        <f>C195+D195-E195</f>
        <v>1902627.0418187657</v>
      </c>
      <c r="C196" s="65">
        <f>B196+(B196*0.05)</f>
        <v>1997758.3939097039</v>
      </c>
      <c r="D196" s="20"/>
      <c r="E196" s="9"/>
      <c r="F196" s="9"/>
    </row>
    <row r="197" spans="1:6" s="22" customFormat="1" ht="15.75" thickBot="1">
      <c r="A197" s="46">
        <f>A196+7</f>
        <v>43471</v>
      </c>
      <c r="B197" s="65">
        <f>C196+D196-E196</f>
        <v>1997758.3939097039</v>
      </c>
      <c r="C197" s="65">
        <f>B197+(B197*0.05)</f>
        <v>2097646.3136051893</v>
      </c>
      <c r="D197" s="20"/>
      <c r="E197" s="9"/>
      <c r="F197" s="9"/>
    </row>
    <row r="198" spans="1:6" ht="15.75" thickBot="1">
      <c r="A198" s="7"/>
      <c r="B198" s="6"/>
      <c r="C198" s="2"/>
      <c r="D198" s="25"/>
      <c r="E198" s="2"/>
      <c r="F198" s="2"/>
    </row>
    <row r="199" spans="1:6">
      <c r="A199" s="46">
        <f>A197+7</f>
        <v>43478</v>
      </c>
      <c r="B199" s="65">
        <f>C197+D197-E197</f>
        <v>2097646.3136051893</v>
      </c>
      <c r="C199" s="65">
        <f>B199+(B199*0.05)</f>
        <v>2202528.6292854487</v>
      </c>
      <c r="D199" s="20"/>
      <c r="E199" s="9"/>
      <c r="F199" s="9"/>
    </row>
    <row r="200" spans="1:6">
      <c r="A200" s="46">
        <f>A199+7</f>
        <v>43485</v>
      </c>
      <c r="B200" s="65">
        <f>C199+D199-E199</f>
        <v>2202528.6292854487</v>
      </c>
      <c r="C200" s="65">
        <f>B200+(B200*0.05)</f>
        <v>2312655.0607497212</v>
      </c>
      <c r="D200" s="20"/>
      <c r="E200" s="9"/>
      <c r="F200" s="9"/>
    </row>
    <row r="201" spans="1:6">
      <c r="A201" s="46">
        <f>A200+7</f>
        <v>43492</v>
      </c>
      <c r="B201" s="65">
        <f>C200+D200-E200</f>
        <v>2312655.0607497212</v>
      </c>
      <c r="C201" s="65">
        <f>B201+(B201*0.05)</f>
        <v>2428287.8137872075</v>
      </c>
      <c r="D201" s="20"/>
      <c r="E201" s="9"/>
      <c r="F201" s="9"/>
    </row>
    <row r="202" spans="1:6" ht="15.75" thickBot="1">
      <c r="A202" s="46">
        <f>A201+7</f>
        <v>43499</v>
      </c>
      <c r="B202" s="65">
        <f>C201+D201-E201</f>
        <v>2428287.8137872075</v>
      </c>
      <c r="C202" s="65">
        <f>B202+(B202*0.05)</f>
        <v>2549702.2044765679</v>
      </c>
      <c r="D202" s="20"/>
      <c r="E202" s="9"/>
      <c r="F202" s="9"/>
    </row>
    <row r="203" spans="1:6" ht="15.75" thickBot="1">
      <c r="A203" s="7"/>
      <c r="B203" s="6"/>
      <c r="C203" s="2"/>
      <c r="D203" s="25"/>
      <c r="E203" s="2"/>
      <c r="F203" s="2"/>
    </row>
    <row r="204" spans="1:6">
      <c r="A204" s="46">
        <f>A202+7</f>
        <v>43506</v>
      </c>
      <c r="B204" s="65">
        <f>C202+D202-E202</f>
        <v>2549702.2044765679</v>
      </c>
      <c r="C204" s="65">
        <f>B204+(B204*0.05)</f>
        <v>2677187.3147003963</v>
      </c>
      <c r="D204" s="20"/>
      <c r="E204" s="9"/>
      <c r="F204" s="9"/>
    </row>
    <row r="205" spans="1:6">
      <c r="A205" s="46">
        <f>A204+7</f>
        <v>43513</v>
      </c>
      <c r="B205" s="65">
        <f>C204+D204-E204</f>
        <v>2677187.3147003963</v>
      </c>
      <c r="C205" s="65">
        <f>B205+(B205*0.05)</f>
        <v>2811046.6804354163</v>
      </c>
      <c r="D205" s="20"/>
      <c r="E205" s="9"/>
      <c r="F205" s="9"/>
    </row>
    <row r="206" spans="1:6">
      <c r="A206" s="46">
        <f>A205+7</f>
        <v>43520</v>
      </c>
      <c r="B206" s="65">
        <f>C205+D205-E205</f>
        <v>2811046.6804354163</v>
      </c>
      <c r="C206" s="65">
        <f>B206+(B206*0.05)</f>
        <v>2951599.0144571871</v>
      </c>
      <c r="D206" s="20"/>
      <c r="E206" s="9"/>
      <c r="F206" s="9"/>
    </row>
    <row r="207" spans="1:6" ht="15.75" thickBot="1">
      <c r="A207" s="46">
        <f>A206+7</f>
        <v>43527</v>
      </c>
      <c r="B207" s="65">
        <f>C206+D206-E206</f>
        <v>2951599.0144571871</v>
      </c>
      <c r="C207" s="65">
        <f>B207+(B207*0.05)</f>
        <v>3099178.9651800464</v>
      </c>
      <c r="D207" s="20"/>
      <c r="E207" s="9"/>
      <c r="F207" s="9"/>
    </row>
    <row r="208" spans="1:6" ht="15.75" thickBot="1">
      <c r="A208" s="7"/>
      <c r="B208" s="6"/>
      <c r="C208" s="2"/>
      <c r="D208" s="25"/>
      <c r="E208" s="2"/>
      <c r="F208" s="2"/>
    </row>
    <row r="209" spans="1:6">
      <c r="A209" s="46">
        <f>A207+7</f>
        <v>43534</v>
      </c>
      <c r="B209" s="65">
        <f>C207+D207-E207</f>
        <v>3099178.9651800464</v>
      </c>
      <c r="C209" s="65">
        <f>B209+(B209*0.05)</f>
        <v>3254137.9134390489</v>
      </c>
      <c r="D209" s="20"/>
      <c r="E209" s="9"/>
      <c r="F209" s="9"/>
    </row>
    <row r="210" spans="1:6">
      <c r="A210" s="46">
        <f>A209+7</f>
        <v>43541</v>
      </c>
      <c r="B210" s="65">
        <f>C209+D209-E209</f>
        <v>3254137.9134390489</v>
      </c>
      <c r="C210" s="65">
        <f>B210+(B210*0.05)</f>
        <v>3416844.8091110014</v>
      </c>
      <c r="D210" s="20"/>
      <c r="E210" s="9"/>
      <c r="F210" s="9"/>
    </row>
    <row r="211" spans="1:6">
      <c r="A211" s="46">
        <f>A210+7</f>
        <v>43548</v>
      </c>
      <c r="B211" s="65">
        <f>C210+D210-E210</f>
        <v>3416844.8091110014</v>
      </c>
      <c r="C211" s="65">
        <f>B211+(B211*0.05)</f>
        <v>3587687.0495665516</v>
      </c>
      <c r="D211" s="20"/>
      <c r="E211" s="9"/>
      <c r="F211" s="9"/>
    </row>
    <row r="212" spans="1:6" ht="15.75" thickBot="1">
      <c r="A212" s="46">
        <f>A211+7</f>
        <v>43555</v>
      </c>
      <c r="B212" s="65">
        <f>C211+D211-E211</f>
        <v>3587687.0495665516</v>
      </c>
      <c r="C212" s="65">
        <f>B212+(B212*0.05)</f>
        <v>3767071.4020448793</v>
      </c>
      <c r="D212" s="20"/>
      <c r="E212" s="9"/>
      <c r="F212" s="9"/>
    </row>
    <row r="213" spans="1:6" ht="15.75" thickBot="1">
      <c r="A213" s="7"/>
      <c r="B213" s="6"/>
      <c r="C213" s="2"/>
      <c r="D213" s="25"/>
      <c r="E213" s="2"/>
      <c r="F213" s="2"/>
    </row>
    <row r="214" spans="1:6">
      <c r="A214" s="46">
        <f>A212+7</f>
        <v>43562</v>
      </c>
      <c r="B214" s="65">
        <f>C212+D212-E212</f>
        <v>3767071.4020448793</v>
      </c>
      <c r="C214" s="65">
        <f>B214+(B214*0.05)</f>
        <v>3955424.9721471234</v>
      </c>
      <c r="D214" s="20"/>
      <c r="E214" s="9"/>
      <c r="F214" s="9"/>
    </row>
    <row r="215" spans="1:6">
      <c r="A215" s="46">
        <f>A214+7</f>
        <v>43569</v>
      </c>
      <c r="B215" s="65">
        <f>C214+D214-E214</f>
        <v>3955424.9721471234</v>
      </c>
      <c r="C215" s="65">
        <f>B215+(B215*0.05)</f>
        <v>4153196.2207544795</v>
      </c>
      <c r="D215" s="20"/>
      <c r="E215" s="9"/>
      <c r="F215" s="9"/>
    </row>
    <row r="216" spans="1:6">
      <c r="A216" s="46">
        <f>A215+7</f>
        <v>43576</v>
      </c>
      <c r="B216" s="65">
        <f>C215+D215-E215</f>
        <v>4153196.2207544795</v>
      </c>
      <c r="C216" s="65">
        <f>B216+(B216*0.05)</f>
        <v>4360856.0317922039</v>
      </c>
      <c r="D216" s="20"/>
      <c r="E216" s="9"/>
      <c r="F216" s="9"/>
    </row>
    <row r="217" spans="1:6" ht="15.75" thickBot="1">
      <c r="A217" s="46">
        <f>A216+7</f>
        <v>43583</v>
      </c>
      <c r="B217" s="65">
        <f>C216+D216-E216</f>
        <v>4360856.0317922039</v>
      </c>
      <c r="C217" s="65">
        <f>B217+(B217*0.05)</f>
        <v>4578898.833381814</v>
      </c>
      <c r="D217" s="20"/>
      <c r="E217" s="9"/>
      <c r="F217" s="9"/>
    </row>
    <row r="218" spans="1:6" ht="15.75" thickBot="1">
      <c r="A218" s="7"/>
      <c r="B218" s="6"/>
      <c r="C218" s="2"/>
      <c r="D218" s="25"/>
      <c r="E218" s="2"/>
      <c r="F218" s="2"/>
    </row>
    <row r="219" spans="1:6">
      <c r="A219" s="46">
        <f>A217+7</f>
        <v>43590</v>
      </c>
      <c r="B219" s="65">
        <f>C217+D217-E217</f>
        <v>4578898.833381814</v>
      </c>
      <c r="C219" s="65">
        <f>B219+(B219*0.05)</f>
        <v>4807843.7750509046</v>
      </c>
      <c r="D219" s="20"/>
      <c r="E219" s="9"/>
      <c r="F219" s="9"/>
    </row>
    <row r="220" spans="1:6">
      <c r="A220" s="46">
        <f>A219+7</f>
        <v>43597</v>
      </c>
      <c r="B220" s="65">
        <f>C219+D219-E219</f>
        <v>4807843.7750509046</v>
      </c>
      <c r="C220" s="65">
        <f>B220+(B220*0.05)</f>
        <v>5048235.9638034496</v>
      </c>
      <c r="D220" s="20"/>
      <c r="E220" s="9"/>
      <c r="F220" s="9"/>
    </row>
    <row r="221" spans="1:6">
      <c r="A221" s="46">
        <f>A220+7</f>
        <v>43604</v>
      </c>
      <c r="B221" s="65">
        <f>C220+D220-E220</f>
        <v>5048235.9638034496</v>
      </c>
      <c r="C221" s="65">
        <f>B221+(B221*0.05)</f>
        <v>5300647.7619936224</v>
      </c>
      <c r="D221" s="20"/>
      <c r="E221" s="9"/>
      <c r="F221" s="9"/>
    </row>
    <row r="222" spans="1:6" ht="15.75" thickBot="1">
      <c r="A222" s="46">
        <f>A221+7</f>
        <v>43611</v>
      </c>
      <c r="B222" s="65">
        <f>C221+D221-E221</f>
        <v>5300647.7619936224</v>
      </c>
      <c r="C222" s="65">
        <f>B222+(B222*0.05)</f>
        <v>5565680.150093304</v>
      </c>
      <c r="D222" s="20"/>
      <c r="E222" s="9"/>
      <c r="F222" s="9"/>
    </row>
    <row r="223" spans="1:6" ht="15.75" thickBot="1">
      <c r="A223" s="7"/>
      <c r="B223" s="6"/>
      <c r="C223" s="2"/>
      <c r="D223" s="25"/>
      <c r="E223" s="2"/>
      <c r="F223" s="2"/>
    </row>
    <row r="224" spans="1:6">
      <c r="A224" s="46">
        <f>A222+7</f>
        <v>43618</v>
      </c>
      <c r="B224" s="65">
        <f>C222+D222-E222</f>
        <v>5565680.150093304</v>
      </c>
      <c r="C224" s="65">
        <f>B224+(B224*0.05)</f>
        <v>5843964.1575979693</v>
      </c>
      <c r="D224" s="20"/>
      <c r="E224" s="9"/>
      <c r="F224" s="9"/>
    </row>
    <row r="225" spans="1:6">
      <c r="A225" s="46">
        <f>A224+7</f>
        <v>43625</v>
      </c>
      <c r="B225" s="65">
        <f>C224+D224-E224</f>
        <v>5843964.1575979693</v>
      </c>
      <c r="C225" s="65">
        <f>B225+(B225*0.05)</f>
        <v>6136162.3654778674</v>
      </c>
      <c r="D225" s="20"/>
      <c r="E225" s="9"/>
      <c r="F225" s="9"/>
    </row>
    <row r="226" spans="1:6">
      <c r="A226" s="46">
        <f>A225+7</f>
        <v>43632</v>
      </c>
      <c r="B226" s="65">
        <f>C225+D225-E225</f>
        <v>6136162.3654778674</v>
      </c>
      <c r="C226" s="65">
        <f>B226+(B226*0.05)</f>
        <v>6442970.4837517608</v>
      </c>
      <c r="D226" s="20"/>
      <c r="E226" s="9"/>
      <c r="F226" s="9"/>
    </row>
    <row r="227" spans="1:6" ht="14.25" customHeight="1" thickBot="1">
      <c r="A227" s="46">
        <f>A226+7</f>
        <v>43639</v>
      </c>
      <c r="B227" s="65">
        <f>C226+D226-E226</f>
        <v>6442970.4837517608</v>
      </c>
      <c r="C227" s="65">
        <f>B227+(B227*0.05)</f>
        <v>6765119.0079393489</v>
      </c>
      <c r="D227" s="20"/>
      <c r="E227" s="9"/>
      <c r="F227" s="9"/>
    </row>
    <row r="228" spans="1:6" ht="15.75" thickBot="1">
      <c r="A228" s="7"/>
      <c r="B228" s="6"/>
      <c r="C228" s="2"/>
      <c r="D228" s="25"/>
      <c r="E228" s="2"/>
      <c r="F228" s="2"/>
    </row>
  </sheetData>
  <mergeCells count="1">
    <mergeCell ref="A1:F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Projections</vt:lpstr>
      <vt:lpstr>Bettingtrades_Mine</vt:lpstr>
      <vt:lpstr>Bettingtrades_Full</vt:lpstr>
      <vt:lpstr>MartingdaleEA_Intervention_Mine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tafadzwa musekiwa</cp:lastModifiedBy>
  <dcterms:created xsi:type="dcterms:W3CDTF">2015-02-03T13:45:56Z</dcterms:created>
  <dcterms:modified xsi:type="dcterms:W3CDTF">2016-05-29T14:50:03Z</dcterms:modified>
</cp:coreProperties>
</file>