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0100" windowHeight="8760" activeTab="1"/>
  </bookViews>
  <sheets>
    <sheet name="nzdcad-Model" sheetId="12" r:id="rId1"/>
    <sheet name="Gold-Model" sheetId="9" r:id="rId2"/>
    <sheet name="GBPUSD-Model" sheetId="11" r:id="rId3"/>
    <sheet name="USDJPY-Model" sheetId="10" r:id="rId4"/>
    <sheet name="Brent-Model" sheetId="7" r:id="rId5"/>
    <sheet name="EURUSD-Model" sheetId="6" r:id="rId6"/>
    <sheet name="Hyp Trade" sheetId="4" r:id="rId7"/>
    <sheet name="Actual trade" sheetId="1" r:id="rId8"/>
    <sheet name="Sheet2" sheetId="2" r:id="rId9"/>
    <sheet name="Sheet3" sheetId="3" r:id="rId10"/>
  </sheets>
  <calcPr calcId="145621"/>
</workbook>
</file>

<file path=xl/calcChain.xml><?xml version="1.0" encoding="utf-8"?>
<calcChain xmlns="http://schemas.openxmlformats.org/spreadsheetml/2006/main">
  <c r="L24" i="9" l="1"/>
  <c r="D24" i="9"/>
  <c r="C24" i="9"/>
  <c r="I19" i="9"/>
  <c r="I24" i="9"/>
  <c r="K24" i="9"/>
  <c r="J24" i="9"/>
  <c r="H24" i="9"/>
  <c r="B24" i="9"/>
  <c r="E24" i="9"/>
  <c r="A24" i="9"/>
  <c r="H19" i="9" l="1"/>
  <c r="B19" i="12" l="1"/>
  <c r="D19" i="12" s="1"/>
  <c r="G4" i="12"/>
  <c r="G13" i="12" s="1"/>
  <c r="I13" i="12" s="1"/>
  <c r="B16" i="12"/>
  <c r="D16" i="12" s="1"/>
  <c r="B15" i="12"/>
  <c r="A15" i="12" s="1"/>
  <c r="B14" i="12"/>
  <c r="D14" i="12" s="1"/>
  <c r="B13" i="12"/>
  <c r="A13" i="12" s="1"/>
  <c r="B12" i="12"/>
  <c r="D12" i="12" s="1"/>
  <c r="B11" i="12"/>
  <c r="A11" i="12" s="1"/>
  <c r="B10" i="12"/>
  <c r="D10" i="12" s="1"/>
  <c r="B9" i="12"/>
  <c r="A9" i="12" s="1"/>
  <c r="B19" i="9"/>
  <c r="C19" i="12" l="1"/>
  <c r="A19" i="12"/>
  <c r="G11" i="12"/>
  <c r="I11" i="12" s="1"/>
  <c r="G15" i="12"/>
  <c r="I15" i="12" s="1"/>
  <c r="G10" i="12"/>
  <c r="I10" i="12" s="1"/>
  <c r="G12" i="12"/>
  <c r="I12" i="12" s="1"/>
  <c r="G14" i="12"/>
  <c r="I14" i="12" s="1"/>
  <c r="G16" i="12"/>
  <c r="I16" i="12" s="1"/>
  <c r="G19" i="12"/>
  <c r="F19" i="12" s="1"/>
  <c r="G9" i="12"/>
  <c r="I9" i="12" s="1"/>
  <c r="F9" i="12"/>
  <c r="F13" i="12"/>
  <c r="F14" i="12"/>
  <c r="I19" i="12"/>
  <c r="D9" i="12"/>
  <c r="A10" i="12"/>
  <c r="D11" i="12"/>
  <c r="A12" i="12"/>
  <c r="D13" i="12"/>
  <c r="A14" i="12"/>
  <c r="D15" i="12"/>
  <c r="A16" i="12"/>
  <c r="I19" i="11"/>
  <c r="H19" i="11"/>
  <c r="F19" i="11"/>
  <c r="D19" i="11"/>
  <c r="C19" i="11"/>
  <c r="A19" i="11"/>
  <c r="G16" i="11"/>
  <c r="I16" i="11" s="1"/>
  <c r="B16" i="11"/>
  <c r="A16" i="11" s="1"/>
  <c r="G15" i="11"/>
  <c r="F15" i="11" s="1"/>
  <c r="B15" i="11"/>
  <c r="D15" i="11" s="1"/>
  <c r="G14" i="11"/>
  <c r="I14" i="11" s="1"/>
  <c r="B14" i="11"/>
  <c r="A14" i="11" s="1"/>
  <c r="G13" i="11"/>
  <c r="F13" i="11" s="1"/>
  <c r="B13" i="11"/>
  <c r="D13" i="11" s="1"/>
  <c r="G12" i="11"/>
  <c r="I12" i="11" s="1"/>
  <c r="B12" i="11"/>
  <c r="A12" i="11" s="1"/>
  <c r="G11" i="11"/>
  <c r="F11" i="11" s="1"/>
  <c r="B11" i="11"/>
  <c r="D11" i="11" s="1"/>
  <c r="G10" i="11"/>
  <c r="I10" i="11" s="1"/>
  <c r="B10" i="11"/>
  <c r="A10" i="11" s="1"/>
  <c r="G9" i="11"/>
  <c r="F9" i="11" s="1"/>
  <c r="B9" i="11"/>
  <c r="D9" i="11" s="1"/>
  <c r="F12" i="12" l="1"/>
  <c r="H19" i="12"/>
  <c r="F10" i="12"/>
  <c r="F16" i="12"/>
  <c r="F15" i="12"/>
  <c r="F11" i="12"/>
  <c r="F10" i="11"/>
  <c r="F14" i="11"/>
  <c r="A13" i="11"/>
  <c r="A9" i="11"/>
  <c r="A15" i="11"/>
  <c r="A11" i="11"/>
  <c r="F12" i="11"/>
  <c r="F16" i="11"/>
  <c r="D10" i="11"/>
  <c r="D12" i="11"/>
  <c r="D16" i="11"/>
  <c r="D14" i="11"/>
  <c r="I9" i="11"/>
  <c r="I11" i="11"/>
  <c r="I15" i="11"/>
  <c r="I13" i="11"/>
  <c r="I19" i="6" l="1"/>
  <c r="I19" i="7"/>
  <c r="K19" i="9"/>
  <c r="I19" i="10"/>
  <c r="H19" i="10"/>
  <c r="F19" i="10"/>
  <c r="D19" i="10"/>
  <c r="C19" i="10"/>
  <c r="A19" i="10"/>
  <c r="G16" i="10"/>
  <c r="I16" i="10" s="1"/>
  <c r="F16" i="10"/>
  <c r="B16" i="10"/>
  <c r="A16" i="10" s="1"/>
  <c r="G15" i="10"/>
  <c r="I15" i="10" s="1"/>
  <c r="F15" i="10"/>
  <c r="B15" i="10"/>
  <c r="D15" i="10" s="1"/>
  <c r="A15" i="10"/>
  <c r="G14" i="10"/>
  <c r="I14" i="10" s="1"/>
  <c r="F14" i="10"/>
  <c r="B14" i="10"/>
  <c r="A14" i="10" s="1"/>
  <c r="G13" i="10"/>
  <c r="I13" i="10" s="1"/>
  <c r="B13" i="10"/>
  <c r="D13" i="10" s="1"/>
  <c r="A13" i="10"/>
  <c r="G12" i="10"/>
  <c r="I12" i="10" s="1"/>
  <c r="F12" i="10"/>
  <c r="B12" i="10"/>
  <c r="A12" i="10" s="1"/>
  <c r="G11" i="10"/>
  <c r="I11" i="10" s="1"/>
  <c r="F11" i="10"/>
  <c r="B11" i="10"/>
  <c r="D11" i="10" s="1"/>
  <c r="A11" i="10"/>
  <c r="G10" i="10"/>
  <c r="I10" i="10" s="1"/>
  <c r="F10" i="10"/>
  <c r="B10" i="10"/>
  <c r="D10" i="10" s="1"/>
  <c r="G9" i="10"/>
  <c r="I9" i="10" s="1"/>
  <c r="B9" i="10"/>
  <c r="D9" i="10" s="1"/>
  <c r="A9" i="10"/>
  <c r="G10" i="6"/>
  <c r="G11" i="6"/>
  <c r="G12" i="6"/>
  <c r="G13" i="6"/>
  <c r="G14" i="6"/>
  <c r="G15" i="6"/>
  <c r="G16" i="6"/>
  <c r="G9" i="6"/>
  <c r="B10" i="6"/>
  <c r="B11" i="6"/>
  <c r="B12" i="6"/>
  <c r="B13" i="6"/>
  <c r="B14" i="6"/>
  <c r="B15" i="6"/>
  <c r="B16" i="6"/>
  <c r="B9" i="6"/>
  <c r="D9" i="6" s="1"/>
  <c r="F9" i="10" l="1"/>
  <c r="F13" i="10"/>
  <c r="D12" i="10"/>
  <c r="D14" i="10"/>
  <c r="D16" i="10"/>
  <c r="A10" i="10"/>
  <c r="J19" i="9"/>
  <c r="D19" i="9"/>
  <c r="C19" i="9"/>
  <c r="A19" i="9"/>
  <c r="I16" i="9"/>
  <c r="H16" i="9" s="1"/>
  <c r="B16" i="9"/>
  <c r="A16" i="9" s="1"/>
  <c r="I15" i="9"/>
  <c r="K15" i="9" s="1"/>
  <c r="L15" i="9" s="1"/>
  <c r="B15" i="9"/>
  <c r="A15" i="9" s="1"/>
  <c r="I14" i="9"/>
  <c r="H14" i="9" s="1"/>
  <c r="B14" i="9"/>
  <c r="A14" i="9" s="1"/>
  <c r="I13" i="9"/>
  <c r="K13" i="9" s="1"/>
  <c r="L13" i="9" s="1"/>
  <c r="B13" i="9"/>
  <c r="A13" i="9" s="1"/>
  <c r="I12" i="9"/>
  <c r="H12" i="9" s="1"/>
  <c r="B12" i="9"/>
  <c r="A12" i="9" s="1"/>
  <c r="I11" i="9"/>
  <c r="K11" i="9" s="1"/>
  <c r="L11" i="9" s="1"/>
  <c r="B11" i="9"/>
  <c r="A11" i="9" s="1"/>
  <c r="I10" i="9"/>
  <c r="H10" i="9" s="1"/>
  <c r="B10" i="9"/>
  <c r="A10" i="9" s="1"/>
  <c r="I9" i="9"/>
  <c r="K9" i="9" s="1"/>
  <c r="L9" i="9" s="1"/>
  <c r="B9" i="9"/>
  <c r="A9" i="9" s="1"/>
  <c r="G10" i="7"/>
  <c r="F10" i="7" s="1"/>
  <c r="G11" i="7"/>
  <c r="I11" i="7" s="1"/>
  <c r="G12" i="7"/>
  <c r="F12" i="7" s="1"/>
  <c r="G13" i="7"/>
  <c r="I13" i="7" s="1"/>
  <c r="G14" i="7"/>
  <c r="I14" i="7" s="1"/>
  <c r="G15" i="7"/>
  <c r="I15" i="7" s="1"/>
  <c r="G16" i="7"/>
  <c r="F16" i="7" s="1"/>
  <c r="G9" i="7"/>
  <c r="I9" i="7" s="1"/>
  <c r="B10" i="7"/>
  <c r="B11" i="7"/>
  <c r="B12" i="7"/>
  <c r="B13" i="7"/>
  <c r="B14" i="7"/>
  <c r="D14" i="7" s="1"/>
  <c r="B15" i="7"/>
  <c r="A15" i="7" s="1"/>
  <c r="B16" i="7"/>
  <c r="D16" i="7" s="1"/>
  <c r="B9" i="7"/>
  <c r="A9" i="7" s="1"/>
  <c r="H19" i="7"/>
  <c r="F19" i="7"/>
  <c r="D19" i="7"/>
  <c r="C19" i="7"/>
  <c r="A19" i="7"/>
  <c r="D15" i="7"/>
  <c r="D13" i="7"/>
  <c r="A13" i="7"/>
  <c r="D12" i="7"/>
  <c r="D11" i="7"/>
  <c r="A11" i="7"/>
  <c r="D10" i="7"/>
  <c r="I12" i="7" l="1"/>
  <c r="I16" i="7"/>
  <c r="I10" i="7"/>
  <c r="D11" i="9"/>
  <c r="E11" i="9" s="1"/>
  <c r="D16" i="9"/>
  <c r="E16" i="9" s="1"/>
  <c r="D9" i="9"/>
  <c r="E9" i="9" s="1"/>
  <c r="D10" i="9"/>
  <c r="E10" i="9" s="1"/>
  <c r="D12" i="9"/>
  <c r="E12" i="9" s="1"/>
  <c r="D13" i="9"/>
  <c r="E13" i="9" s="1"/>
  <c r="D14" i="9"/>
  <c r="E14" i="9" s="1"/>
  <c r="D15" i="9"/>
  <c r="E15" i="9" s="1"/>
  <c r="H9" i="9"/>
  <c r="K10" i="9"/>
  <c r="L10" i="9" s="1"/>
  <c r="H11" i="9"/>
  <c r="K12" i="9"/>
  <c r="L12" i="9" s="1"/>
  <c r="H13" i="9"/>
  <c r="K14" i="9"/>
  <c r="L14" i="9" s="1"/>
  <c r="H15" i="9"/>
  <c r="K16" i="9"/>
  <c r="L16" i="9" s="1"/>
  <c r="F11" i="7"/>
  <c r="F14" i="7"/>
  <c r="F9" i="7"/>
  <c r="D9" i="7"/>
  <c r="A10" i="7"/>
  <c r="A12" i="7"/>
  <c r="A14" i="7"/>
  <c r="A16" i="7"/>
  <c r="F13" i="7"/>
  <c r="F15" i="7"/>
  <c r="H19" i="6"/>
  <c r="A16" i="6" l="1"/>
  <c r="A15" i="6"/>
  <c r="A14" i="6"/>
  <c r="A13" i="6"/>
  <c r="A12" i="6"/>
  <c r="A11" i="6"/>
  <c r="A10" i="6"/>
  <c r="A9" i="6"/>
  <c r="F16" i="6" l="1"/>
  <c r="I16" i="6"/>
  <c r="F12" i="6"/>
  <c r="I12" i="6"/>
  <c r="F15" i="6"/>
  <c r="I15" i="6"/>
  <c r="F11" i="6"/>
  <c r="I11" i="6"/>
  <c r="F14" i="6"/>
  <c r="I14" i="6"/>
  <c r="F10" i="6"/>
  <c r="I10" i="6"/>
  <c r="F13" i="6"/>
  <c r="I13" i="6"/>
  <c r="F19" i="6"/>
  <c r="A19" i="6"/>
  <c r="C19" i="6"/>
  <c r="D19" i="6"/>
  <c r="C23" i="4" l="1"/>
  <c r="F23" i="4" s="1"/>
  <c r="C20" i="4"/>
  <c r="F20" i="4" s="1"/>
  <c r="A20" i="4"/>
  <c r="C16" i="4"/>
  <c r="F16" i="4" s="1"/>
  <c r="C13" i="4"/>
  <c r="F13" i="4" s="1"/>
  <c r="B13" i="4"/>
  <c r="D13" i="4" s="1"/>
  <c r="E13" i="4" l="1"/>
  <c r="A23" i="4"/>
  <c r="B20" i="4"/>
  <c r="B16" i="4"/>
  <c r="D16" i="4" s="1"/>
  <c r="E20" i="4" l="1"/>
  <c r="D20" i="4"/>
  <c r="E16" i="4"/>
  <c r="B23" i="4"/>
  <c r="D23" i="4" s="1"/>
  <c r="B27" i="4" l="1"/>
  <c r="C27" i="4"/>
  <c r="E23" i="4"/>
  <c r="C15" i="1"/>
  <c r="F15" i="1" s="1"/>
  <c r="C22" i="1"/>
  <c r="A19" i="1"/>
  <c r="B19" i="1" s="1"/>
  <c r="B15" i="1"/>
  <c r="C19" i="1"/>
  <c r="C12" i="1"/>
  <c r="F12" i="1" s="1"/>
  <c r="F19" i="1" l="1"/>
  <c r="D15" i="1"/>
  <c r="D19" i="1"/>
  <c r="D12" i="1"/>
  <c r="E19" i="1"/>
  <c r="E12" i="1"/>
  <c r="A22" i="1"/>
  <c r="D22" i="1" s="1"/>
  <c r="E15" i="1"/>
  <c r="F22" i="1" l="1"/>
  <c r="E22" i="1"/>
  <c r="C26" i="1"/>
  <c r="B26" i="1"/>
  <c r="D13" i="6" l="1"/>
  <c r="D11" i="6"/>
  <c r="D16" i="6"/>
  <c r="D15" i="6"/>
  <c r="D14" i="6"/>
  <c r="D10" i="6"/>
  <c r="D12" i="6"/>
  <c r="I9" i="6" l="1"/>
  <c r="F9" i="6" l="1"/>
</calcChain>
</file>

<file path=xl/sharedStrings.xml><?xml version="1.0" encoding="utf-8"?>
<sst xmlns="http://schemas.openxmlformats.org/spreadsheetml/2006/main" count="219" uniqueCount="44">
  <si>
    <t>Stop Loss Margin</t>
  </si>
  <si>
    <t>Hedging Strategy - News Driven (Medium/High Impact)</t>
  </si>
  <si>
    <t>Limit Level</t>
  </si>
  <si>
    <t>Volume</t>
  </si>
  <si>
    <t>Margin</t>
  </si>
  <si>
    <t>Fixed Parameters</t>
  </si>
  <si>
    <t>Value</t>
  </si>
  <si>
    <t>Broker Margin</t>
  </si>
  <si>
    <t>Type</t>
  </si>
  <si>
    <t>Pips</t>
  </si>
  <si>
    <t>Volatility Factor</t>
  </si>
  <si>
    <t>Deal Size</t>
  </si>
  <si>
    <t>Leverage Ratio</t>
  </si>
  <si>
    <t>Sell Deal</t>
  </si>
  <si>
    <t>Stop Loss</t>
  </si>
  <si>
    <t>Profit/Loss</t>
  </si>
  <si>
    <t>Limit Diff</t>
  </si>
  <si>
    <t>Buy Deal</t>
  </si>
  <si>
    <t>Deal Spread</t>
  </si>
  <si>
    <t>Limit</t>
  </si>
  <si>
    <t>Limit Levels</t>
  </si>
  <si>
    <t>Net Gain</t>
  </si>
  <si>
    <t>Price Lower</t>
  </si>
  <si>
    <t>Deal Summary</t>
  </si>
  <si>
    <t>Price Higher</t>
  </si>
  <si>
    <t>Volume (Sale Deal)</t>
  </si>
  <si>
    <t>Volume (Buy Deal)</t>
  </si>
  <si>
    <t>Instrument:</t>
  </si>
  <si>
    <t>Sell Price</t>
  </si>
  <si>
    <t>Buy Price</t>
  </si>
  <si>
    <t>Price Sensitivity</t>
  </si>
  <si>
    <t>Projected Price</t>
  </si>
  <si>
    <t>%age Change</t>
  </si>
  <si>
    <r>
      <t>Profit/</t>
    </r>
    <r>
      <rPr>
        <b/>
        <sz val="11"/>
        <color rgb="FFFF0000"/>
        <rFont val="Calibri"/>
        <family val="2"/>
      </rPr>
      <t>(Loss)</t>
    </r>
  </si>
  <si>
    <t>Lot Factor</t>
  </si>
  <si>
    <t>Test Version</t>
  </si>
  <si>
    <t>Lot Size</t>
  </si>
  <si>
    <t>Size of Lot</t>
  </si>
  <si>
    <t>Sell Stop Price</t>
  </si>
  <si>
    <t>Take Profit</t>
  </si>
  <si>
    <t>Use Trailing stop loss and stop loss</t>
  </si>
  <si>
    <t>Aim for $10-$15 plus (or just rely on trailing stop loss)</t>
  </si>
  <si>
    <t>Profit</t>
  </si>
  <si>
    <t>(Loss)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</si>
</sst>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#\ ???/???"/>
    <numFmt numFmtId="166" formatCode="_-* #,##0.0000_-;\-* #,##0.0000_-;_-* &quot;-&quot;??_-;_-@_-"/>
    <numFmt numFmtId="167" formatCode="_-* #,##0.00000_-;\-* #,##0.00000_-;_-* &quot;-&quot;??_-;_-@_-"/>
    <numFmt numFmtId="168" formatCode="0.0%"/>
    <numFmt numFmtId="169" formatCode="#,##0;[Red]\(#,##0\)"/>
    <numFmt numFmtId="170" formatCode="0.0000"/>
    <numFmt numFmtId="171" formatCode="0.0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4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10" fontId="0" fillId="0" borderId="2" xfId="0" applyNumberFormat="1" applyFont="1" applyBorder="1"/>
    <xf numFmtId="164" fontId="0" fillId="0" borderId="2" xfId="1" applyNumberFormat="1" applyFont="1" applyBorder="1"/>
    <xf numFmtId="0" fontId="0" fillId="0" borderId="3" xfId="0" applyFont="1" applyBorder="1"/>
    <xf numFmtId="165" fontId="0" fillId="0" borderId="4" xfId="1" applyNumberFormat="1" applyFont="1" applyBorder="1"/>
    <xf numFmtId="0" fontId="2" fillId="2" borderId="5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3" fillId="0" borderId="1" xfId="0" applyFont="1" applyBorder="1"/>
    <xf numFmtId="0" fontId="3" fillId="0" borderId="7" xfId="0" applyFont="1" applyBorder="1"/>
    <xf numFmtId="0" fontId="0" fillId="3" borderId="8" xfId="0" applyFont="1" applyFill="1" applyBorder="1"/>
    <xf numFmtId="43" fontId="0" fillId="3" borderId="9" xfId="0" applyNumberFormat="1" applyFont="1" applyFill="1" applyBorder="1"/>
    <xf numFmtId="166" fontId="0" fillId="0" borderId="4" xfId="1" applyNumberFormat="1" applyFont="1" applyBorder="1"/>
    <xf numFmtId="43" fontId="0" fillId="0" borderId="6" xfId="1" applyNumberFormat="1" applyFont="1" applyBorder="1"/>
    <xf numFmtId="43" fontId="0" fillId="0" borderId="4" xfId="1" applyNumberFormat="1" applyFont="1" applyBorder="1"/>
    <xf numFmtId="43" fontId="0" fillId="3" borderId="8" xfId="1" applyNumberFormat="1" applyFont="1" applyFill="1" applyBorder="1"/>
    <xf numFmtId="43" fontId="0" fillId="3" borderId="8" xfId="2" applyNumberFormat="1" applyFont="1" applyFill="1" applyBorder="1"/>
    <xf numFmtId="167" fontId="0" fillId="3" borderId="8" xfId="1" applyNumberFormat="1" applyFont="1" applyFill="1" applyBorder="1"/>
    <xf numFmtId="0" fontId="3" fillId="0" borderId="0" xfId="0" applyFont="1"/>
    <xf numFmtId="168" fontId="0" fillId="0" borderId="0" xfId="3" applyNumberFormat="1" applyFont="1"/>
    <xf numFmtId="169" fontId="0" fillId="0" borderId="0" xfId="0" applyNumberFormat="1"/>
    <xf numFmtId="43" fontId="0" fillId="0" borderId="2" xfId="1" applyNumberFormat="1" applyFont="1" applyBorder="1"/>
    <xf numFmtId="166" fontId="0" fillId="3" borderId="8" xfId="1" applyNumberFormat="1" applyFont="1" applyFill="1" applyBorder="1"/>
    <xf numFmtId="170" fontId="0" fillId="3" borderId="8" xfId="0" applyNumberFormat="1" applyFont="1" applyFill="1" applyBorder="1"/>
    <xf numFmtId="164" fontId="0" fillId="0" borderId="4" xfId="1" applyNumberFormat="1" applyFont="1" applyBorder="1"/>
    <xf numFmtId="2" fontId="0" fillId="0" borderId="0" xfId="0" applyNumberFormat="1"/>
    <xf numFmtId="10" fontId="0" fillId="0" borderId="0" xfId="3" applyNumberFormat="1" applyFont="1"/>
    <xf numFmtId="170" fontId="0" fillId="0" borderId="0" xfId="0" applyNumberFormat="1"/>
    <xf numFmtId="171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335280</xdr:colOff>
      <xdr:row>8</xdr:row>
      <xdr:rowOff>152400</xdr:rowOff>
    </xdr:from>
    <xdr:to>
      <xdr:col>7</xdr:col>
      <xdr:colOff>7620</xdr:colOff>
      <xdr:row>16</xdr:row>
      <xdr:rowOff>137160</xdr:rowOff>
    </xdr:to>
    <xdr:sp macro="" textlink="">
      <xdr:nvSpPr>
        <xdr:cNvPr id="2" name="Right Brace 1"/>
        <xdr:cNvSpPr/>
      </xdr:nvSpPr>
      <xdr:spPr>
        <a:xfrm>
          <a:off x="5829300" y="1615440"/>
          <a:ext cx="281940" cy="128016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6</xdr:col>
      <xdr:colOff>335280</xdr:colOff>
      <xdr:row>17</xdr:row>
      <xdr:rowOff>7620</xdr:rowOff>
    </xdr:from>
    <xdr:to>
      <xdr:col>7</xdr:col>
      <xdr:colOff>7620</xdr:colOff>
      <xdr:row>23</xdr:row>
      <xdr:rowOff>167640</xdr:rowOff>
    </xdr:to>
    <xdr:sp macro="" textlink="">
      <xdr:nvSpPr>
        <xdr:cNvPr id="3" name="Right Brace 2"/>
        <xdr:cNvSpPr/>
      </xdr:nvSpPr>
      <xdr:spPr>
        <a:xfrm>
          <a:off x="5829300" y="2948940"/>
          <a:ext cx="281940" cy="12725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335280</xdr:colOff>
      <xdr:row>8</xdr:row>
      <xdr:rowOff>152400</xdr:rowOff>
    </xdr:from>
    <xdr:to>
      <xdr:col>7</xdr:col>
      <xdr:colOff>7620</xdr:colOff>
      <xdr:row>15</xdr:row>
      <xdr:rowOff>137160</xdr:rowOff>
    </xdr:to>
    <xdr:sp macro="" textlink="">
      <xdr:nvSpPr>
        <xdr:cNvPr id="2" name="Right Brace 1"/>
        <xdr:cNvSpPr/>
      </xdr:nvSpPr>
      <xdr:spPr>
        <a:xfrm>
          <a:off x="5448300" y="1432560"/>
          <a:ext cx="281940" cy="128016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6</xdr:col>
      <xdr:colOff>335280</xdr:colOff>
      <xdr:row>16</xdr:row>
      <xdr:rowOff>7620</xdr:rowOff>
    </xdr:from>
    <xdr:to>
      <xdr:col>7</xdr:col>
      <xdr:colOff>7620</xdr:colOff>
      <xdr:row>22</xdr:row>
      <xdr:rowOff>167640</xdr:rowOff>
    </xdr:to>
    <xdr:sp macro="" textlink="">
      <xdr:nvSpPr>
        <xdr:cNvPr id="3" name="Right Brace 2"/>
        <xdr:cNvSpPr/>
      </xdr:nvSpPr>
      <xdr:spPr>
        <a:xfrm>
          <a:off x="5448300" y="2766060"/>
          <a:ext cx="281940" cy="127254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showGridLines="0" workbookViewId="0">
      <selection activeCell="G19" sqref="G19"/>
    </sheetView>
  </sheetViews>
  <sheetFormatPr defaultRowHeight="14.4" x14ac:dyDescent="0.3"/>
  <cols>
    <col min="1" max="2" width="17.21875" customWidth="1"/>
    <col min="3" max="3" width="14.21875" customWidth="1"/>
    <col min="4" max="4" width="11.77734375" customWidth="1"/>
    <col min="5" max="5" width="10.33203125" customWidth="1"/>
    <col min="6" max="6" width="14.21875" bestFit="1" customWidth="1"/>
    <col min="7" max="7" width="13.77734375" bestFit="1" customWidth="1"/>
    <col min="8" max="8" width="12.21875" bestFit="1" customWidth="1"/>
    <col min="9" max="9" width="11.44140625" bestFit="1" customWidth="1"/>
  </cols>
  <sheetData>
    <row r="1" spans="1:9" x14ac:dyDescent="0.3">
      <c r="A1" s="23" t="s">
        <v>27</v>
      </c>
    </row>
    <row r="3" spans="1:9" x14ac:dyDescent="0.3">
      <c r="A3" s="23" t="s">
        <v>13</v>
      </c>
      <c r="F3" s="23" t="s">
        <v>17</v>
      </c>
    </row>
    <row r="4" spans="1:9" x14ac:dyDescent="0.3">
      <c r="A4" t="s">
        <v>28</v>
      </c>
      <c r="B4">
        <v>0.88929999999999998</v>
      </c>
      <c r="F4" t="s">
        <v>29</v>
      </c>
      <c r="G4">
        <f>+B4+0.00063</f>
        <v>0.88993</v>
      </c>
    </row>
    <row r="5" spans="1:9" x14ac:dyDescent="0.3">
      <c r="A5" t="s">
        <v>3</v>
      </c>
      <c r="B5">
        <v>1</v>
      </c>
      <c r="F5" t="s">
        <v>3</v>
      </c>
      <c r="G5">
        <v>1</v>
      </c>
    </row>
    <row r="6" spans="1:9" x14ac:dyDescent="0.3">
      <c r="A6" t="s">
        <v>34</v>
      </c>
      <c r="B6" s="25">
        <v>100000</v>
      </c>
      <c r="F6" t="s">
        <v>34</v>
      </c>
      <c r="G6" s="25">
        <v>100000</v>
      </c>
    </row>
    <row r="8" spans="1:9" x14ac:dyDescent="0.3">
      <c r="A8" s="23" t="s">
        <v>30</v>
      </c>
      <c r="B8" s="23" t="s">
        <v>31</v>
      </c>
      <c r="C8" s="23" t="s">
        <v>32</v>
      </c>
      <c r="D8" s="23" t="s">
        <v>33</v>
      </c>
      <c r="F8" s="23" t="s">
        <v>30</v>
      </c>
      <c r="G8" s="23" t="s">
        <v>31</v>
      </c>
      <c r="H8" s="23" t="s">
        <v>32</v>
      </c>
      <c r="I8" s="23" t="s">
        <v>33</v>
      </c>
    </row>
    <row r="9" spans="1:9" x14ac:dyDescent="0.3">
      <c r="A9">
        <f>+B9-$B$4</f>
        <v>-3.5569999999999991E-2</v>
      </c>
      <c r="B9">
        <f>+ROUND($B$4*(1+C9),5)</f>
        <v>0.85372999999999999</v>
      </c>
      <c r="C9" s="24">
        <v>-0.04</v>
      </c>
      <c r="D9" s="25">
        <f>+($B$4-B9)*$B$5*$B$6</f>
        <v>3556.9999999999991</v>
      </c>
      <c r="F9">
        <f>+G9-$G$4</f>
        <v>-3.5599999999999965E-2</v>
      </c>
      <c r="G9">
        <f>+ROUND($G$4*(1+H9),5)</f>
        <v>0.85433000000000003</v>
      </c>
      <c r="H9" s="24">
        <v>-0.04</v>
      </c>
      <c r="I9" s="25">
        <f>+(G9-$G$4)*$G$5*$G$6</f>
        <v>-3559.9999999999964</v>
      </c>
    </row>
    <row r="10" spans="1:9" x14ac:dyDescent="0.3">
      <c r="A10">
        <f t="shared" ref="A10:A16" si="0">+B10-$B$4</f>
        <v>-1.7789999999999973E-2</v>
      </c>
      <c r="B10">
        <f t="shared" ref="B10:B16" si="1">+ROUND($B$4*(1+C10),5)</f>
        <v>0.87151000000000001</v>
      </c>
      <c r="C10" s="24">
        <v>-0.02</v>
      </c>
      <c r="D10" s="25">
        <f t="shared" ref="D10:D16" si="2">+($B$4-B10)*$B$5*$B$6</f>
        <v>1778.9999999999973</v>
      </c>
      <c r="F10">
        <f t="shared" ref="F10:F16" si="3">+G10-$G$4</f>
        <v>-1.7800000000000038E-2</v>
      </c>
      <c r="G10">
        <f t="shared" ref="G10:G16" si="4">+ROUND($G$4*(1+H10),5)</f>
        <v>0.87212999999999996</v>
      </c>
      <c r="H10" s="24">
        <v>-0.02</v>
      </c>
      <c r="I10" s="25">
        <f t="shared" ref="I10:I16" si="5">+(G10-$G$4)*$G$5*$G$6</f>
        <v>-1780.0000000000039</v>
      </c>
    </row>
    <row r="11" spans="1:9" x14ac:dyDescent="0.3">
      <c r="A11">
        <f t="shared" si="0"/>
        <v>-8.8899999999999535E-3</v>
      </c>
      <c r="B11">
        <f t="shared" si="1"/>
        <v>0.88041000000000003</v>
      </c>
      <c r="C11" s="24">
        <v>-0.01</v>
      </c>
      <c r="D11" s="25">
        <f t="shared" si="2"/>
        <v>888.99999999999534</v>
      </c>
      <c r="F11">
        <f t="shared" si="3"/>
        <v>-8.900000000000019E-3</v>
      </c>
      <c r="G11">
        <f t="shared" si="4"/>
        <v>0.88102999999999998</v>
      </c>
      <c r="H11" s="24">
        <v>-0.01</v>
      </c>
      <c r="I11" s="25">
        <f t="shared" si="5"/>
        <v>-890.00000000000193</v>
      </c>
    </row>
    <row r="12" spans="1:9" x14ac:dyDescent="0.3">
      <c r="A12">
        <f t="shared" si="0"/>
        <v>-4.449999999999954E-3</v>
      </c>
      <c r="B12">
        <f t="shared" si="1"/>
        <v>0.88485000000000003</v>
      </c>
      <c r="C12" s="24">
        <v>-5.0000000000000001E-3</v>
      </c>
      <c r="D12" s="25">
        <f t="shared" si="2"/>
        <v>444.9999999999954</v>
      </c>
      <c r="F12">
        <f t="shared" si="3"/>
        <v>-4.449999999999954E-3</v>
      </c>
      <c r="G12">
        <f t="shared" si="4"/>
        <v>0.88548000000000004</v>
      </c>
      <c r="H12" s="24">
        <v>-5.0000000000000001E-3</v>
      </c>
      <c r="I12" s="25">
        <f t="shared" si="5"/>
        <v>-444.9999999999954</v>
      </c>
    </row>
    <row r="13" spans="1:9" x14ac:dyDescent="0.3">
      <c r="A13">
        <f t="shared" si="0"/>
        <v>4.450000000000065E-3</v>
      </c>
      <c r="B13">
        <f t="shared" si="1"/>
        <v>0.89375000000000004</v>
      </c>
      <c r="C13" s="24">
        <v>5.0000000000000001E-3</v>
      </c>
      <c r="D13" s="25">
        <f t="shared" si="2"/>
        <v>-445.00000000000648</v>
      </c>
      <c r="F13">
        <f t="shared" si="3"/>
        <v>4.449999999999954E-3</v>
      </c>
      <c r="G13">
        <f t="shared" si="4"/>
        <v>0.89437999999999995</v>
      </c>
      <c r="H13" s="24">
        <v>5.0000000000000001E-3</v>
      </c>
      <c r="I13" s="25">
        <f t="shared" si="5"/>
        <v>444.9999999999954</v>
      </c>
    </row>
    <row r="14" spans="1:9" x14ac:dyDescent="0.3">
      <c r="A14">
        <f t="shared" si="0"/>
        <v>8.8900000000000645E-3</v>
      </c>
      <c r="B14">
        <f t="shared" si="1"/>
        <v>0.89819000000000004</v>
      </c>
      <c r="C14" s="24">
        <v>0.01</v>
      </c>
      <c r="D14" s="25">
        <f t="shared" si="2"/>
        <v>-889.00000000000648</v>
      </c>
      <c r="F14">
        <f t="shared" si="3"/>
        <v>8.900000000000019E-3</v>
      </c>
      <c r="G14">
        <f t="shared" si="4"/>
        <v>0.89883000000000002</v>
      </c>
      <c r="H14" s="24">
        <v>0.01</v>
      </c>
      <c r="I14" s="25">
        <f t="shared" si="5"/>
        <v>890.00000000000193</v>
      </c>
    </row>
    <row r="15" spans="1:9" x14ac:dyDescent="0.3">
      <c r="A15">
        <f t="shared" si="0"/>
        <v>1.7789999999999973E-2</v>
      </c>
      <c r="B15">
        <f t="shared" si="1"/>
        <v>0.90708999999999995</v>
      </c>
      <c r="C15" s="24">
        <v>0.02</v>
      </c>
      <c r="D15" s="25">
        <f t="shared" si="2"/>
        <v>-1778.9999999999973</v>
      </c>
      <c r="F15">
        <f t="shared" si="3"/>
        <v>1.7800000000000038E-2</v>
      </c>
      <c r="G15">
        <f t="shared" si="4"/>
        <v>0.90773000000000004</v>
      </c>
      <c r="H15" s="24">
        <v>0.02</v>
      </c>
      <c r="I15" s="25">
        <f t="shared" si="5"/>
        <v>1780.0000000000039</v>
      </c>
    </row>
    <row r="16" spans="1:9" x14ac:dyDescent="0.3">
      <c r="A16">
        <f t="shared" si="0"/>
        <v>3.5569999999999991E-2</v>
      </c>
      <c r="B16">
        <f t="shared" si="1"/>
        <v>0.92486999999999997</v>
      </c>
      <c r="C16" s="24">
        <v>0.04</v>
      </c>
      <c r="D16" s="25">
        <f t="shared" si="2"/>
        <v>-3556.9999999999991</v>
      </c>
      <c r="F16">
        <f t="shared" si="3"/>
        <v>3.5599999999999965E-2</v>
      </c>
      <c r="G16">
        <f t="shared" si="4"/>
        <v>0.92552999999999996</v>
      </c>
      <c r="H16" s="24">
        <v>0.04</v>
      </c>
      <c r="I16" s="25">
        <f t="shared" si="5"/>
        <v>3559.9999999999964</v>
      </c>
    </row>
    <row r="17" spans="1:9" x14ac:dyDescent="0.3">
      <c r="C17" s="24"/>
      <c r="D17" s="25"/>
      <c r="H17" s="24"/>
      <c r="I17" s="25"/>
    </row>
    <row r="18" spans="1:9" x14ac:dyDescent="0.3">
      <c r="A18" s="23" t="s">
        <v>35</v>
      </c>
      <c r="F18" s="23" t="s">
        <v>35</v>
      </c>
    </row>
    <row r="19" spans="1:9" x14ac:dyDescent="0.3">
      <c r="A19">
        <f>+B19-$B$4</f>
        <v>-2.2999999999999687E-3</v>
      </c>
      <c r="B19" s="32">
        <f>+B4-0.0023</f>
        <v>0.88700000000000001</v>
      </c>
      <c r="C19" s="31">
        <f t="shared" ref="C19" si="6">1-B19/$B$4</f>
        <v>2.5863038344765554E-3</v>
      </c>
      <c r="D19" s="25">
        <f t="shared" ref="D19" si="7">+($B$4-B19)*$B$5*$B$6</f>
        <v>229.99999999999687</v>
      </c>
      <c r="F19">
        <f>+G19-$B$4</f>
        <v>2.9299999999999882E-3</v>
      </c>
      <c r="G19" s="33">
        <f>+G4+0.0023</f>
        <v>0.89222999999999997</v>
      </c>
      <c r="H19" s="31">
        <f>G19/$G$4-1</f>
        <v>2.5844729360735563E-3</v>
      </c>
      <c r="I19" s="25">
        <f>+(G19-$G$4)*$G$5*$G$6</f>
        <v>229.99999999999687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showGridLines="0" tabSelected="1" workbookViewId="0">
      <selection activeCell="E28" sqref="E28"/>
    </sheetView>
  </sheetViews>
  <sheetFormatPr defaultRowHeight="14.4" x14ac:dyDescent="0.3"/>
  <cols>
    <col min="1" max="2" width="17.21875" customWidth="1"/>
    <col min="3" max="3" width="14.21875" customWidth="1"/>
    <col min="4" max="4" width="11.77734375" customWidth="1"/>
    <col min="5" max="7" width="10.33203125" customWidth="1"/>
    <col min="8" max="8" width="14.21875" bestFit="1" customWidth="1"/>
    <col min="9" max="9" width="13.77734375" bestFit="1" customWidth="1"/>
    <col min="10" max="10" width="12.21875" bestFit="1" customWidth="1"/>
    <col min="11" max="11" width="11.44140625" bestFit="1" customWidth="1"/>
  </cols>
  <sheetData>
    <row r="1" spans="1:12" x14ac:dyDescent="0.3">
      <c r="A1" s="23" t="s">
        <v>27</v>
      </c>
    </row>
    <row r="3" spans="1:12" x14ac:dyDescent="0.3">
      <c r="A3" s="23" t="s">
        <v>13</v>
      </c>
      <c r="H3" s="23" t="s">
        <v>17</v>
      </c>
    </row>
    <row r="4" spans="1:12" x14ac:dyDescent="0.3">
      <c r="A4" t="s">
        <v>28</v>
      </c>
      <c r="B4" s="30">
        <v>1172</v>
      </c>
      <c r="H4" t="s">
        <v>29</v>
      </c>
      <c r="I4" s="30">
        <v>1172.5</v>
      </c>
    </row>
    <row r="5" spans="1:12" x14ac:dyDescent="0.3">
      <c r="A5" t="s">
        <v>3</v>
      </c>
      <c r="B5">
        <v>1</v>
      </c>
      <c r="H5" t="s">
        <v>3</v>
      </c>
      <c r="I5">
        <v>1</v>
      </c>
    </row>
    <row r="6" spans="1:12" x14ac:dyDescent="0.3">
      <c r="A6" t="s">
        <v>34</v>
      </c>
      <c r="B6" s="25">
        <v>100</v>
      </c>
      <c r="H6" t="s">
        <v>34</v>
      </c>
      <c r="I6" s="25">
        <v>100</v>
      </c>
    </row>
    <row r="8" spans="1:12" x14ac:dyDescent="0.3">
      <c r="A8" s="23" t="s">
        <v>30</v>
      </c>
      <c r="B8" s="23" t="s">
        <v>31</v>
      </c>
      <c r="C8" s="23" t="s">
        <v>32</v>
      </c>
      <c r="D8" s="23" t="s">
        <v>33</v>
      </c>
      <c r="H8" s="23" t="s">
        <v>30</v>
      </c>
      <c r="I8" s="23" t="s">
        <v>31</v>
      </c>
      <c r="J8" s="23" t="s">
        <v>32</v>
      </c>
      <c r="K8" s="23" t="s">
        <v>33</v>
      </c>
    </row>
    <row r="9" spans="1:12" x14ac:dyDescent="0.3">
      <c r="A9">
        <f>+B9-$B$4</f>
        <v>-46.880000000000109</v>
      </c>
      <c r="B9" s="30">
        <f>+ROUND($B$4*(1+C9),2)</f>
        <v>1125.1199999999999</v>
      </c>
      <c r="C9" s="24">
        <v>-0.04</v>
      </c>
      <c r="D9" s="25">
        <f>+($B$4-B9)*$B$5*$B$6</f>
        <v>4688.0000000000109</v>
      </c>
      <c r="E9" s="25">
        <f>+D9-$D$19</f>
        <v>4088.0000000000109</v>
      </c>
      <c r="F9" s="25"/>
      <c r="G9" s="25"/>
      <c r="H9">
        <f>+I9-$I$4</f>
        <v>-46.900000000000091</v>
      </c>
      <c r="I9" s="30">
        <f>+ROUND($I$4*(1+J9),2)</f>
        <v>1125.5999999999999</v>
      </c>
      <c r="J9" s="24">
        <v>-0.04</v>
      </c>
      <c r="K9" s="25">
        <f>+(I9-$I$4)*$I$5*$I$6</f>
        <v>-4690.0000000000091</v>
      </c>
      <c r="L9" s="25">
        <f t="shared" ref="L9:L13" si="0">+K9-$K$19</f>
        <v>-5290.0000000000091</v>
      </c>
    </row>
    <row r="10" spans="1:12" x14ac:dyDescent="0.3">
      <c r="A10">
        <f t="shared" ref="A10:A16" si="1">+B10-$B$4</f>
        <v>-23.440000000000055</v>
      </c>
      <c r="B10" s="30">
        <f t="shared" ref="B10:B16" si="2">+ROUND($B$4*(1+C10),2)</f>
        <v>1148.56</v>
      </c>
      <c r="C10" s="24">
        <v>-0.02</v>
      </c>
      <c r="D10" s="25">
        <f t="shared" ref="D10:D16" si="3">+($B$4-B10)*$B$5*$B$6</f>
        <v>2344.0000000000055</v>
      </c>
      <c r="E10" s="25">
        <f t="shared" ref="E10:E16" si="4">+D10-$D$19</f>
        <v>1744.0000000000055</v>
      </c>
      <c r="F10" s="25"/>
      <c r="G10" s="25"/>
      <c r="H10">
        <f t="shared" ref="H10:H16" si="5">+I10-$I$4</f>
        <v>-23.450000000000045</v>
      </c>
      <c r="I10" s="30">
        <f t="shared" ref="I10:I16" si="6">+ROUND($I$4*(1+J10),2)</f>
        <v>1149.05</v>
      </c>
      <c r="J10" s="24">
        <v>-0.02</v>
      </c>
      <c r="K10" s="25">
        <f t="shared" ref="K10:K16" si="7">+(I10-$I$4)*$I$5*$I$6</f>
        <v>-2345.0000000000045</v>
      </c>
      <c r="L10" s="25">
        <f t="shared" si="0"/>
        <v>-2945.0000000000045</v>
      </c>
    </row>
    <row r="11" spans="1:12" x14ac:dyDescent="0.3">
      <c r="A11">
        <f t="shared" si="1"/>
        <v>-11.720000000000027</v>
      </c>
      <c r="B11" s="30">
        <f t="shared" si="2"/>
        <v>1160.28</v>
      </c>
      <c r="C11" s="24">
        <v>-0.01</v>
      </c>
      <c r="D11" s="25">
        <f t="shared" si="3"/>
        <v>1172.0000000000027</v>
      </c>
      <c r="E11" s="25">
        <f t="shared" si="4"/>
        <v>572.00000000000273</v>
      </c>
      <c r="F11" s="25"/>
      <c r="G11" s="25"/>
      <c r="H11">
        <f t="shared" si="5"/>
        <v>-11.720000000000027</v>
      </c>
      <c r="I11" s="30">
        <f t="shared" si="6"/>
        <v>1160.78</v>
      </c>
      <c r="J11" s="24">
        <v>-0.01</v>
      </c>
      <c r="K11" s="25">
        <f t="shared" si="7"/>
        <v>-1172.0000000000027</v>
      </c>
      <c r="L11" s="25">
        <f t="shared" si="0"/>
        <v>-1772.0000000000027</v>
      </c>
    </row>
    <row r="12" spans="1:12" x14ac:dyDescent="0.3">
      <c r="A12">
        <f t="shared" si="1"/>
        <v>-5.8599999999999</v>
      </c>
      <c r="B12" s="30">
        <f t="shared" si="2"/>
        <v>1166.1400000000001</v>
      </c>
      <c r="C12" s="24">
        <v>-5.0000000000000001E-3</v>
      </c>
      <c r="D12" s="25">
        <f t="shared" si="3"/>
        <v>585.99999999999</v>
      </c>
      <c r="E12" s="25">
        <f t="shared" si="4"/>
        <v>-14.000000000010004</v>
      </c>
      <c r="F12" s="25"/>
      <c r="G12" s="25"/>
      <c r="H12">
        <f t="shared" si="5"/>
        <v>-5.8599999999999</v>
      </c>
      <c r="I12" s="30">
        <f t="shared" si="6"/>
        <v>1166.6400000000001</v>
      </c>
      <c r="J12" s="24">
        <v>-5.0000000000000001E-3</v>
      </c>
      <c r="K12" s="25">
        <f t="shared" si="7"/>
        <v>-585.99999999999</v>
      </c>
      <c r="L12" s="25">
        <f t="shared" si="0"/>
        <v>-1185.99999999999</v>
      </c>
    </row>
    <row r="13" spans="1:12" x14ac:dyDescent="0.3">
      <c r="A13">
        <f t="shared" si="1"/>
        <v>5.8599999999999</v>
      </c>
      <c r="B13" s="30">
        <f t="shared" si="2"/>
        <v>1177.8599999999999</v>
      </c>
      <c r="C13" s="24">
        <v>5.0000000000000001E-3</v>
      </c>
      <c r="D13" s="25">
        <f t="shared" si="3"/>
        <v>-585.99999999999</v>
      </c>
      <c r="E13" s="25">
        <f t="shared" si="4"/>
        <v>-1185.99999999999</v>
      </c>
      <c r="F13" s="25"/>
      <c r="G13" s="25"/>
      <c r="H13">
        <f t="shared" si="5"/>
        <v>5.8599999999999</v>
      </c>
      <c r="I13" s="30">
        <f t="shared" si="6"/>
        <v>1178.3599999999999</v>
      </c>
      <c r="J13" s="24">
        <v>5.0000000000000001E-3</v>
      </c>
      <c r="K13" s="25">
        <f t="shared" si="7"/>
        <v>585.99999999999</v>
      </c>
      <c r="L13" s="25">
        <f t="shared" si="0"/>
        <v>-14.000000000010004</v>
      </c>
    </row>
    <row r="14" spans="1:12" x14ac:dyDescent="0.3">
      <c r="A14">
        <f t="shared" si="1"/>
        <v>11.720000000000027</v>
      </c>
      <c r="B14" s="30">
        <f t="shared" si="2"/>
        <v>1183.72</v>
      </c>
      <c r="C14" s="24">
        <v>0.01</v>
      </c>
      <c r="D14" s="25">
        <f t="shared" si="3"/>
        <v>-1172.0000000000027</v>
      </c>
      <c r="E14" s="25">
        <f t="shared" si="4"/>
        <v>-1772.0000000000027</v>
      </c>
      <c r="F14" s="25"/>
      <c r="G14" s="25"/>
      <c r="H14">
        <f t="shared" si="5"/>
        <v>11.730000000000018</v>
      </c>
      <c r="I14" s="30">
        <f t="shared" si="6"/>
        <v>1184.23</v>
      </c>
      <c r="J14" s="24">
        <v>0.01</v>
      </c>
      <c r="K14" s="25">
        <f t="shared" si="7"/>
        <v>1173.0000000000018</v>
      </c>
      <c r="L14" s="25">
        <f>+K14-$K$19</f>
        <v>573.00000000000182</v>
      </c>
    </row>
    <row r="15" spans="1:12" x14ac:dyDescent="0.3">
      <c r="A15">
        <f t="shared" si="1"/>
        <v>23.440000000000055</v>
      </c>
      <c r="B15" s="30">
        <f t="shared" si="2"/>
        <v>1195.44</v>
      </c>
      <c r="C15" s="24">
        <v>0.02</v>
      </c>
      <c r="D15" s="25">
        <f t="shared" si="3"/>
        <v>-2344.0000000000055</v>
      </c>
      <c r="E15" s="25">
        <f t="shared" si="4"/>
        <v>-2944.0000000000055</v>
      </c>
      <c r="F15" s="25"/>
      <c r="G15" s="25"/>
      <c r="H15">
        <f t="shared" si="5"/>
        <v>23.450000000000045</v>
      </c>
      <c r="I15" s="30">
        <f t="shared" si="6"/>
        <v>1195.95</v>
      </c>
      <c r="J15" s="24">
        <v>0.02</v>
      </c>
      <c r="K15" s="25">
        <f t="shared" si="7"/>
        <v>2345.0000000000045</v>
      </c>
      <c r="L15" s="25">
        <f t="shared" ref="L15:L16" si="8">+K15-$K$19</f>
        <v>1745.0000000000045</v>
      </c>
    </row>
    <row r="16" spans="1:12" x14ac:dyDescent="0.3">
      <c r="A16">
        <f t="shared" si="1"/>
        <v>46.880000000000109</v>
      </c>
      <c r="B16" s="30">
        <f t="shared" si="2"/>
        <v>1218.8800000000001</v>
      </c>
      <c r="C16" s="24">
        <v>0.04</v>
      </c>
      <c r="D16" s="25">
        <f t="shared" si="3"/>
        <v>-4688.0000000000109</v>
      </c>
      <c r="E16" s="25">
        <f t="shared" si="4"/>
        <v>-5288.0000000000109</v>
      </c>
      <c r="F16" s="25"/>
      <c r="G16" s="25"/>
      <c r="H16">
        <f t="shared" si="5"/>
        <v>46.900000000000091</v>
      </c>
      <c r="I16" s="30">
        <f t="shared" si="6"/>
        <v>1219.4000000000001</v>
      </c>
      <c r="J16" s="24">
        <v>0.04</v>
      </c>
      <c r="K16" s="25">
        <f t="shared" si="7"/>
        <v>4690.0000000000091</v>
      </c>
      <c r="L16" s="25">
        <f t="shared" si="8"/>
        <v>4090.0000000000091</v>
      </c>
    </row>
    <row r="17" spans="1:12" x14ac:dyDescent="0.3">
      <c r="C17" s="24"/>
      <c r="D17" s="25"/>
      <c r="J17" s="24"/>
      <c r="K17" s="25"/>
    </row>
    <row r="18" spans="1:12" x14ac:dyDescent="0.3">
      <c r="A18" s="23" t="s">
        <v>35</v>
      </c>
      <c r="H18" s="23" t="s">
        <v>35</v>
      </c>
    </row>
    <row r="19" spans="1:12" x14ac:dyDescent="0.3">
      <c r="A19">
        <f>+B19-$B$4</f>
        <v>-6</v>
      </c>
      <c r="B19" s="30">
        <f>+B4-6</f>
        <v>1166</v>
      </c>
      <c r="C19" s="24">
        <f t="shared" ref="C19" si="9">1-B19/$B$4</f>
        <v>5.1194539249146409E-3</v>
      </c>
      <c r="D19" s="25">
        <f t="shared" ref="D19" si="10">+($B$4-B19)*$B$5*$B$6</f>
        <v>600</v>
      </c>
      <c r="H19" s="30">
        <f>+I19-$I$4</f>
        <v>6</v>
      </c>
      <c r="I19" s="30">
        <f>+I4+6</f>
        <v>1178.5</v>
      </c>
      <c r="J19" s="24">
        <f>I19/$I$4-1</f>
        <v>5.1172707889126645E-3</v>
      </c>
      <c r="K19" s="25">
        <f>+(I19-$I$4)*$I$5*$I$6</f>
        <v>600</v>
      </c>
    </row>
    <row r="22" spans="1:12" x14ac:dyDescent="0.3">
      <c r="A22" s="23" t="s">
        <v>38</v>
      </c>
      <c r="B22" s="23" t="s">
        <v>14</v>
      </c>
      <c r="C22" s="23" t="s">
        <v>39</v>
      </c>
      <c r="D22" s="23" t="s">
        <v>42</v>
      </c>
      <c r="E22" s="36" t="s">
        <v>43</v>
      </c>
      <c r="H22" s="23" t="s">
        <v>38</v>
      </c>
      <c r="I22" s="23" t="s">
        <v>14</v>
      </c>
      <c r="J22" s="23" t="s">
        <v>39</v>
      </c>
      <c r="K22" s="23" t="s">
        <v>42</v>
      </c>
      <c r="L22" s="36" t="s">
        <v>43</v>
      </c>
    </row>
    <row r="24" spans="1:12" x14ac:dyDescent="0.3">
      <c r="A24" s="34">
        <f>+B19</f>
        <v>1166</v>
      </c>
      <c r="B24" s="34">
        <f>+A24+1.5</f>
        <v>1167.5</v>
      </c>
      <c r="C24" s="30">
        <f>+B4-15</f>
        <v>1157</v>
      </c>
      <c r="D24" s="25">
        <f>+(A$24-C24)*B$5*B$6</f>
        <v>900</v>
      </c>
      <c r="E24" s="25">
        <f>+($A$24-B24)*$B$5*$B$6</f>
        <v>-150</v>
      </c>
      <c r="H24" s="34">
        <f>+I19</f>
        <v>1178.5</v>
      </c>
      <c r="I24" s="34">
        <f>+H24-1.5</f>
        <v>1177</v>
      </c>
      <c r="J24" s="30">
        <f>+I4+15</f>
        <v>1187.5</v>
      </c>
      <c r="K24" s="25">
        <f>+(J$24-H24)*I$5*I$6</f>
        <v>900</v>
      </c>
      <c r="L24" s="25">
        <f>+(I$24-H24)*$B$5*$B$6</f>
        <v>-150</v>
      </c>
    </row>
    <row r="25" spans="1:12" x14ac:dyDescent="0.3">
      <c r="I25" s="35" t="s">
        <v>40</v>
      </c>
      <c r="J25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showGridLines="0" workbookViewId="0">
      <selection activeCell="G13" sqref="G13"/>
    </sheetView>
  </sheetViews>
  <sheetFormatPr defaultRowHeight="14.4" x14ac:dyDescent="0.3"/>
  <cols>
    <col min="1" max="2" width="17.21875" customWidth="1"/>
    <col min="3" max="3" width="14.21875" customWidth="1"/>
    <col min="4" max="4" width="11.77734375" customWidth="1"/>
    <col min="5" max="5" width="10.33203125" customWidth="1"/>
    <col min="6" max="6" width="14.21875" bestFit="1" customWidth="1"/>
    <col min="7" max="7" width="13.77734375" bestFit="1" customWidth="1"/>
    <col min="8" max="8" width="12.21875" bestFit="1" customWidth="1"/>
    <col min="9" max="9" width="11.44140625" bestFit="1" customWidth="1"/>
  </cols>
  <sheetData>
    <row r="1" spans="1:9" x14ac:dyDescent="0.3">
      <c r="A1" s="23" t="s">
        <v>27</v>
      </c>
    </row>
    <row r="3" spans="1:9" x14ac:dyDescent="0.3">
      <c r="A3" s="23" t="s">
        <v>13</v>
      </c>
      <c r="F3" s="23" t="s">
        <v>17</v>
      </c>
    </row>
    <row r="4" spans="1:9" x14ac:dyDescent="0.3">
      <c r="A4" t="s">
        <v>28</v>
      </c>
      <c r="B4">
        <v>1.5475000000000001</v>
      </c>
      <c r="F4" t="s">
        <v>29</v>
      </c>
      <c r="G4">
        <v>1.5475000000000001</v>
      </c>
    </row>
    <row r="5" spans="1:9" x14ac:dyDescent="0.3">
      <c r="A5" t="s">
        <v>3</v>
      </c>
      <c r="B5">
        <v>1</v>
      </c>
      <c r="F5" t="s">
        <v>3</v>
      </c>
      <c r="G5">
        <v>1</v>
      </c>
    </row>
    <row r="6" spans="1:9" x14ac:dyDescent="0.3">
      <c r="A6" t="s">
        <v>34</v>
      </c>
      <c r="B6" s="25">
        <v>100000</v>
      </c>
      <c r="F6" t="s">
        <v>34</v>
      </c>
      <c r="G6" s="25">
        <v>100000</v>
      </c>
    </row>
    <row r="8" spans="1:9" x14ac:dyDescent="0.3">
      <c r="A8" s="23" t="s">
        <v>30</v>
      </c>
      <c r="B8" s="23" t="s">
        <v>31</v>
      </c>
      <c r="C8" s="23" t="s">
        <v>32</v>
      </c>
      <c r="D8" s="23" t="s">
        <v>33</v>
      </c>
      <c r="F8" s="23" t="s">
        <v>30</v>
      </c>
      <c r="G8" s="23" t="s">
        <v>31</v>
      </c>
      <c r="H8" s="23" t="s">
        <v>32</v>
      </c>
      <c r="I8" s="23" t="s">
        <v>33</v>
      </c>
    </row>
    <row r="9" spans="1:9" x14ac:dyDescent="0.3">
      <c r="A9">
        <f>+B9-$B$4</f>
        <v>-6.1900000000000066E-2</v>
      </c>
      <c r="B9">
        <f>+ROUND($B$4*(1+C9),5)</f>
        <v>1.4856</v>
      </c>
      <c r="C9" s="24">
        <v>-0.04</v>
      </c>
      <c r="D9" s="25">
        <f>+($B$4-B9)*$B$5*$B$6</f>
        <v>6190.0000000000064</v>
      </c>
      <c r="F9">
        <f>+G9-$G$4</f>
        <v>-6.1900000000000066E-2</v>
      </c>
      <c r="G9">
        <f>+ROUND($G$4*(1+H9),5)</f>
        <v>1.4856</v>
      </c>
      <c r="H9" s="24">
        <v>-0.04</v>
      </c>
      <c r="I9" s="25">
        <f>+(G9-$G$4)*$G$5*$G$6</f>
        <v>-6190.0000000000064</v>
      </c>
    </row>
    <row r="10" spans="1:9" x14ac:dyDescent="0.3">
      <c r="A10">
        <f t="shared" ref="A10:A16" si="0">+B10-$B$4</f>
        <v>-3.0950000000000033E-2</v>
      </c>
      <c r="B10">
        <f t="shared" ref="B10:B16" si="1">+ROUND($B$4*(1+C10),5)</f>
        <v>1.5165500000000001</v>
      </c>
      <c r="C10" s="24">
        <v>-0.02</v>
      </c>
      <c r="D10" s="25">
        <f t="shared" ref="D10:D16" si="2">+($B$4-B10)*$B$5*$B$6</f>
        <v>3095.0000000000032</v>
      </c>
      <c r="F10">
        <f t="shared" ref="F10:F16" si="3">+G10-$G$4</f>
        <v>-3.0950000000000033E-2</v>
      </c>
      <c r="G10">
        <f t="shared" ref="G10:G16" si="4">+ROUND($G$4*(1+H10),5)</f>
        <v>1.5165500000000001</v>
      </c>
      <c r="H10" s="24">
        <v>-0.02</v>
      </c>
      <c r="I10" s="25">
        <f t="shared" ref="I10:I16" si="5">+(G10-$G$4)*$G$5*$G$6</f>
        <v>-3095.0000000000032</v>
      </c>
    </row>
    <row r="11" spans="1:9" x14ac:dyDescent="0.3">
      <c r="A11">
        <f t="shared" si="0"/>
        <v>-1.5470000000000095E-2</v>
      </c>
      <c r="B11">
        <f t="shared" si="1"/>
        <v>1.53203</v>
      </c>
      <c r="C11" s="24">
        <v>-0.01</v>
      </c>
      <c r="D11" s="25">
        <f t="shared" si="2"/>
        <v>1547.0000000000095</v>
      </c>
      <c r="F11">
        <f t="shared" si="3"/>
        <v>-1.5470000000000095E-2</v>
      </c>
      <c r="G11">
        <f t="shared" si="4"/>
        <v>1.53203</v>
      </c>
      <c r="H11" s="24">
        <v>-0.01</v>
      </c>
      <c r="I11" s="25">
        <f t="shared" si="5"/>
        <v>-1547.0000000000095</v>
      </c>
    </row>
    <row r="12" spans="1:9" x14ac:dyDescent="0.3">
      <c r="A12">
        <f t="shared" si="0"/>
        <v>-7.7400000000000801E-3</v>
      </c>
      <c r="B12">
        <f t="shared" si="1"/>
        <v>1.53976</v>
      </c>
      <c r="C12" s="24">
        <v>-5.0000000000000001E-3</v>
      </c>
      <c r="D12" s="25">
        <f t="shared" si="2"/>
        <v>774.00000000000796</v>
      </c>
      <c r="F12">
        <f t="shared" si="3"/>
        <v>-7.7400000000000801E-3</v>
      </c>
      <c r="G12">
        <f t="shared" si="4"/>
        <v>1.53976</v>
      </c>
      <c r="H12" s="24">
        <v>-5.0000000000000001E-3</v>
      </c>
      <c r="I12" s="25">
        <f t="shared" si="5"/>
        <v>-774.00000000000796</v>
      </c>
    </row>
    <row r="13" spans="1:9" x14ac:dyDescent="0.3">
      <c r="A13">
        <f t="shared" si="0"/>
        <v>7.7399999999998581E-3</v>
      </c>
      <c r="B13">
        <f t="shared" si="1"/>
        <v>1.55524</v>
      </c>
      <c r="C13" s="24">
        <v>5.0000000000000001E-3</v>
      </c>
      <c r="D13" s="25">
        <f t="shared" si="2"/>
        <v>-773.99999999998579</v>
      </c>
      <c r="F13">
        <f t="shared" si="3"/>
        <v>7.7399999999998581E-3</v>
      </c>
      <c r="G13">
        <f t="shared" si="4"/>
        <v>1.55524</v>
      </c>
      <c r="H13" s="24">
        <v>5.0000000000000001E-3</v>
      </c>
      <c r="I13" s="25">
        <f t="shared" si="5"/>
        <v>773.99999999998579</v>
      </c>
    </row>
    <row r="14" spans="1:9" x14ac:dyDescent="0.3">
      <c r="A14">
        <f t="shared" si="0"/>
        <v>1.5479999999999938E-2</v>
      </c>
      <c r="B14">
        <f t="shared" si="1"/>
        <v>1.56298</v>
      </c>
      <c r="C14" s="24">
        <v>0.01</v>
      </c>
      <c r="D14" s="25">
        <f t="shared" si="2"/>
        <v>-1547.9999999999939</v>
      </c>
      <c r="F14">
        <f t="shared" si="3"/>
        <v>1.5479999999999938E-2</v>
      </c>
      <c r="G14">
        <f t="shared" si="4"/>
        <v>1.56298</v>
      </c>
      <c r="H14" s="24">
        <v>0.01</v>
      </c>
      <c r="I14" s="25">
        <f t="shared" si="5"/>
        <v>1547.9999999999939</v>
      </c>
    </row>
    <row r="15" spans="1:9" x14ac:dyDescent="0.3">
      <c r="A15">
        <f t="shared" si="0"/>
        <v>3.0949999999999811E-2</v>
      </c>
      <c r="B15">
        <f t="shared" si="1"/>
        <v>1.5784499999999999</v>
      </c>
      <c r="C15" s="24">
        <v>0.02</v>
      </c>
      <c r="D15" s="25">
        <f t="shared" si="2"/>
        <v>-3094.9999999999809</v>
      </c>
      <c r="F15">
        <f t="shared" si="3"/>
        <v>3.0949999999999811E-2</v>
      </c>
      <c r="G15">
        <f t="shared" si="4"/>
        <v>1.5784499999999999</v>
      </c>
      <c r="H15" s="24">
        <v>0.02</v>
      </c>
      <c r="I15" s="25">
        <f t="shared" si="5"/>
        <v>3094.9999999999809</v>
      </c>
    </row>
    <row r="16" spans="1:9" x14ac:dyDescent="0.3">
      <c r="A16">
        <f t="shared" si="0"/>
        <v>6.1899999999999844E-2</v>
      </c>
      <c r="B16">
        <f t="shared" si="1"/>
        <v>1.6093999999999999</v>
      </c>
      <c r="C16" s="24">
        <v>0.04</v>
      </c>
      <c r="D16" s="25">
        <f t="shared" si="2"/>
        <v>-6189.9999999999845</v>
      </c>
      <c r="F16">
        <f t="shared" si="3"/>
        <v>6.1899999999999844E-2</v>
      </c>
      <c r="G16">
        <f t="shared" si="4"/>
        <v>1.6093999999999999</v>
      </c>
      <c r="H16" s="24">
        <v>0.04</v>
      </c>
      <c r="I16" s="25">
        <f t="shared" si="5"/>
        <v>6189.9999999999845</v>
      </c>
    </row>
    <row r="17" spans="1:9" x14ac:dyDescent="0.3">
      <c r="C17" s="24"/>
      <c r="D17" s="25"/>
      <c r="H17" s="24"/>
      <c r="I17" s="25"/>
    </row>
    <row r="18" spans="1:9" x14ac:dyDescent="0.3">
      <c r="A18" s="23" t="s">
        <v>35</v>
      </c>
      <c r="F18" s="23" t="s">
        <v>35</v>
      </c>
    </row>
    <row r="19" spans="1:9" x14ac:dyDescent="0.3">
      <c r="A19">
        <f>+B19-$B$4</f>
        <v>-9.9600000000001909E-3</v>
      </c>
      <c r="B19">
        <v>1.5375399999999999</v>
      </c>
      <c r="C19" s="24">
        <f t="shared" ref="C19" si="6">1-B19/$B$4</f>
        <v>6.436187399030846E-3</v>
      </c>
      <c r="D19" s="25">
        <f t="shared" ref="D19" si="7">+($B$4-B19)*$B$5*$B$6</f>
        <v>996.0000000000191</v>
      </c>
      <c r="F19">
        <f>+G19-$B$4</f>
        <v>3.8999999999997925E-3</v>
      </c>
      <c r="G19">
        <v>1.5513999999999999</v>
      </c>
      <c r="H19" s="24">
        <f>G19/$G$4-1</f>
        <v>2.5201938610661667E-3</v>
      </c>
      <c r="I19" s="25">
        <f>+(G19-$G$4)*$G$5*$G$6</f>
        <v>389.99999999997925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showGridLines="0" workbookViewId="0">
      <selection activeCell="I20" sqref="I20"/>
    </sheetView>
  </sheetViews>
  <sheetFormatPr defaultRowHeight="14.4" x14ac:dyDescent="0.3"/>
  <cols>
    <col min="1" max="2" width="17.21875" customWidth="1"/>
    <col min="3" max="3" width="14.21875" customWidth="1"/>
    <col min="4" max="4" width="11.77734375" customWidth="1"/>
    <col min="5" max="5" width="10.33203125" customWidth="1"/>
    <col min="6" max="6" width="14.21875" bestFit="1" customWidth="1"/>
    <col min="7" max="7" width="13.77734375" bestFit="1" customWidth="1"/>
    <col min="8" max="8" width="12.21875" bestFit="1" customWidth="1"/>
    <col min="9" max="9" width="11.44140625" bestFit="1" customWidth="1"/>
  </cols>
  <sheetData>
    <row r="1" spans="1:9" x14ac:dyDescent="0.3">
      <c r="A1" s="23" t="s">
        <v>27</v>
      </c>
    </row>
    <row r="3" spans="1:9" x14ac:dyDescent="0.3">
      <c r="A3" s="23" t="s">
        <v>13</v>
      </c>
      <c r="F3" s="23" t="s">
        <v>17</v>
      </c>
    </row>
    <row r="4" spans="1:9" x14ac:dyDescent="0.3">
      <c r="A4" t="s">
        <v>28</v>
      </c>
      <c r="B4">
        <v>120.05</v>
      </c>
      <c r="F4" t="s">
        <v>29</v>
      </c>
      <c r="G4">
        <v>119.85</v>
      </c>
    </row>
    <row r="5" spans="1:9" x14ac:dyDescent="0.3">
      <c r="A5" t="s">
        <v>3</v>
      </c>
      <c r="B5">
        <v>1</v>
      </c>
      <c r="F5" t="s">
        <v>3</v>
      </c>
      <c r="G5">
        <v>3</v>
      </c>
    </row>
    <row r="6" spans="1:9" x14ac:dyDescent="0.3">
      <c r="A6" t="s">
        <v>34</v>
      </c>
      <c r="B6" s="25">
        <v>1000</v>
      </c>
      <c r="F6" t="s">
        <v>34</v>
      </c>
      <c r="G6" s="25">
        <v>1000</v>
      </c>
    </row>
    <row r="8" spans="1:9" x14ac:dyDescent="0.3">
      <c r="A8" s="23" t="s">
        <v>30</v>
      </c>
      <c r="B8" s="23" t="s">
        <v>31</v>
      </c>
      <c r="C8" s="23" t="s">
        <v>32</v>
      </c>
      <c r="D8" s="23" t="s">
        <v>33</v>
      </c>
      <c r="F8" s="23" t="s">
        <v>30</v>
      </c>
      <c r="G8" s="23" t="s">
        <v>31</v>
      </c>
      <c r="H8" s="23" t="s">
        <v>32</v>
      </c>
      <c r="I8" s="23" t="s">
        <v>33</v>
      </c>
    </row>
    <row r="9" spans="1:9" x14ac:dyDescent="0.3">
      <c r="A9">
        <f>+B9-$B$4</f>
        <v>-4.8019999999999925</v>
      </c>
      <c r="B9">
        <f>+ROUND($B$4*(1+C9),5)</f>
        <v>115.248</v>
      </c>
      <c r="C9" s="24">
        <v>-0.04</v>
      </c>
      <c r="D9" s="25">
        <f>+($B$4-B9)*$B$5*$B$6</f>
        <v>4801.9999999999927</v>
      </c>
      <c r="F9">
        <f>+G9-$G$4</f>
        <v>-4.7939999999999969</v>
      </c>
      <c r="G9">
        <f>+ROUND($G$4*(1+H9),5)</f>
        <v>115.056</v>
      </c>
      <c r="H9" s="24">
        <v>-0.04</v>
      </c>
      <c r="I9" s="25">
        <f>+(G9-$G$4)*$G$5*$G$6</f>
        <v>-14381.999999999991</v>
      </c>
    </row>
    <row r="10" spans="1:9" x14ac:dyDescent="0.3">
      <c r="A10">
        <f t="shared" ref="A10:A16" si="0">+B10-$B$4</f>
        <v>-2.4009999999999962</v>
      </c>
      <c r="B10">
        <f t="shared" ref="B10:B16" si="1">+ROUND($B$4*(1+C10),5)</f>
        <v>117.649</v>
      </c>
      <c r="C10" s="24">
        <v>-0.02</v>
      </c>
      <c r="D10" s="25">
        <f t="shared" ref="D10:D16" si="2">+($B$4-B10)*$B$5*$B$6</f>
        <v>2400.9999999999964</v>
      </c>
      <c r="F10">
        <f t="shared" ref="F10:F16" si="3">+G10-$G$4</f>
        <v>-2.3969999999999914</v>
      </c>
      <c r="G10">
        <f t="shared" ref="G10:G16" si="4">+ROUND($G$4*(1+H10),5)</f>
        <v>117.453</v>
      </c>
      <c r="H10" s="24">
        <v>-0.02</v>
      </c>
      <c r="I10" s="25">
        <f t="shared" ref="I10:I16" si="5">+(G10-$G$4)*$G$5*$G$6</f>
        <v>-7190.9999999999745</v>
      </c>
    </row>
    <row r="11" spans="1:9" x14ac:dyDescent="0.3">
      <c r="A11">
        <f t="shared" si="0"/>
        <v>-1.200499999999991</v>
      </c>
      <c r="B11">
        <f t="shared" si="1"/>
        <v>118.84950000000001</v>
      </c>
      <c r="C11" s="24">
        <v>-0.01</v>
      </c>
      <c r="D11" s="25">
        <f t="shared" si="2"/>
        <v>1200.4999999999909</v>
      </c>
      <c r="F11">
        <f t="shared" si="3"/>
        <v>-1.1984999999999957</v>
      </c>
      <c r="G11">
        <f t="shared" si="4"/>
        <v>118.6515</v>
      </c>
      <c r="H11" s="24">
        <v>-0.01</v>
      </c>
      <c r="I11" s="25">
        <f t="shared" si="5"/>
        <v>-3595.4999999999873</v>
      </c>
    </row>
    <row r="12" spans="1:9" x14ac:dyDescent="0.3">
      <c r="A12">
        <f t="shared" si="0"/>
        <v>-0.60025000000000261</v>
      </c>
      <c r="B12">
        <f t="shared" si="1"/>
        <v>119.44974999999999</v>
      </c>
      <c r="C12" s="24">
        <v>-5.0000000000000001E-3</v>
      </c>
      <c r="D12" s="25">
        <f t="shared" si="2"/>
        <v>600.25000000000261</v>
      </c>
      <c r="F12">
        <f t="shared" si="3"/>
        <v>-0.59924999999999784</v>
      </c>
      <c r="G12">
        <f t="shared" si="4"/>
        <v>119.25075</v>
      </c>
      <c r="H12" s="24">
        <v>-5.0000000000000001E-3</v>
      </c>
      <c r="I12" s="25">
        <f t="shared" si="5"/>
        <v>-1797.7499999999936</v>
      </c>
    </row>
    <row r="13" spans="1:9" x14ac:dyDescent="0.3">
      <c r="A13">
        <f t="shared" si="0"/>
        <v>0.60025000000000261</v>
      </c>
      <c r="B13">
        <f t="shared" si="1"/>
        <v>120.65025</v>
      </c>
      <c r="C13" s="24">
        <v>5.0000000000000001E-3</v>
      </c>
      <c r="D13" s="25">
        <f t="shared" si="2"/>
        <v>-600.25000000000261</v>
      </c>
      <c r="F13">
        <f t="shared" si="3"/>
        <v>0.59925000000001205</v>
      </c>
      <c r="G13">
        <f t="shared" si="4"/>
        <v>120.44925000000001</v>
      </c>
      <c r="H13" s="24">
        <v>5.0000000000000001E-3</v>
      </c>
      <c r="I13" s="25">
        <f t="shared" si="5"/>
        <v>1797.7500000000362</v>
      </c>
    </row>
    <row r="14" spans="1:9" x14ac:dyDescent="0.3">
      <c r="A14">
        <f t="shared" si="0"/>
        <v>1.2005000000000052</v>
      </c>
      <c r="B14">
        <f t="shared" si="1"/>
        <v>121.2505</v>
      </c>
      <c r="C14" s="24">
        <v>0.01</v>
      </c>
      <c r="D14" s="25">
        <f t="shared" si="2"/>
        <v>-1200.5000000000052</v>
      </c>
      <c r="F14">
        <f t="shared" si="3"/>
        <v>1.1985000000000099</v>
      </c>
      <c r="G14">
        <f t="shared" si="4"/>
        <v>121.0485</v>
      </c>
      <c r="H14" s="24">
        <v>0.01</v>
      </c>
      <c r="I14" s="25">
        <f t="shared" si="5"/>
        <v>3595.5000000000296</v>
      </c>
    </row>
    <row r="15" spans="1:9" x14ac:dyDescent="0.3">
      <c r="A15">
        <f t="shared" si="0"/>
        <v>2.4009999999999962</v>
      </c>
      <c r="B15">
        <f t="shared" si="1"/>
        <v>122.45099999999999</v>
      </c>
      <c r="C15" s="24">
        <v>0.02</v>
      </c>
      <c r="D15" s="25">
        <f t="shared" si="2"/>
        <v>-2400.9999999999964</v>
      </c>
      <c r="F15">
        <f t="shared" si="3"/>
        <v>2.3970000000000056</v>
      </c>
      <c r="G15">
        <f t="shared" si="4"/>
        <v>122.247</v>
      </c>
      <c r="H15" s="24">
        <v>0.02</v>
      </c>
      <c r="I15" s="25">
        <f t="shared" si="5"/>
        <v>7191.0000000000164</v>
      </c>
    </row>
    <row r="16" spans="1:9" x14ac:dyDescent="0.3">
      <c r="A16">
        <f t="shared" si="0"/>
        <v>4.8020000000000067</v>
      </c>
      <c r="B16">
        <f t="shared" si="1"/>
        <v>124.852</v>
      </c>
      <c r="C16" s="24">
        <v>0.04</v>
      </c>
      <c r="D16" s="25">
        <f t="shared" si="2"/>
        <v>-4802.0000000000064</v>
      </c>
      <c r="F16">
        <f t="shared" si="3"/>
        <v>4.7940000000000111</v>
      </c>
      <c r="G16">
        <f t="shared" si="4"/>
        <v>124.64400000000001</v>
      </c>
      <c r="H16" s="24">
        <v>0.04</v>
      </c>
      <c r="I16" s="25">
        <f t="shared" si="5"/>
        <v>14382.000000000033</v>
      </c>
    </row>
    <row r="17" spans="1:9" x14ac:dyDescent="0.3">
      <c r="C17" s="24"/>
      <c r="D17" s="25"/>
      <c r="H17" s="24"/>
      <c r="I17" s="25"/>
    </row>
    <row r="18" spans="1:9" x14ac:dyDescent="0.3">
      <c r="A18" s="23" t="s">
        <v>35</v>
      </c>
      <c r="F18" s="23" t="s">
        <v>35</v>
      </c>
    </row>
    <row r="19" spans="1:9" x14ac:dyDescent="0.3">
      <c r="A19">
        <f>+B19-$B$4</f>
        <v>-0.20000000000000284</v>
      </c>
      <c r="B19">
        <v>119.85</v>
      </c>
      <c r="C19" s="24">
        <f t="shared" ref="C19" si="6">1-B19/$B$4</f>
        <v>1.6659725114536172E-3</v>
      </c>
      <c r="D19" s="25">
        <f t="shared" ref="D19" si="7">+($B$4-B19)*$B$5*$B$6</f>
        <v>200.00000000000284</v>
      </c>
      <c r="F19">
        <f>+G19-$B$4</f>
        <v>-0.20000000000000284</v>
      </c>
      <c r="G19">
        <v>119.85</v>
      </c>
      <c r="H19" s="24">
        <f>G19/$G$4-1</f>
        <v>0</v>
      </c>
      <c r="I19" s="25">
        <f>+(G19-$G$4)*$G$5*$G$6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showGridLines="0" workbookViewId="0">
      <selection activeCell="H21" sqref="H21"/>
    </sheetView>
  </sheetViews>
  <sheetFormatPr defaultRowHeight="14.4" x14ac:dyDescent="0.3"/>
  <cols>
    <col min="1" max="2" width="17.21875" customWidth="1"/>
    <col min="3" max="3" width="14.21875" customWidth="1"/>
    <col min="4" max="4" width="11.77734375" customWidth="1"/>
    <col min="5" max="5" width="10.33203125" customWidth="1"/>
    <col min="6" max="6" width="14.21875" bestFit="1" customWidth="1"/>
    <col min="7" max="7" width="13.77734375" bestFit="1" customWidth="1"/>
    <col min="8" max="8" width="12.21875" bestFit="1" customWidth="1"/>
    <col min="9" max="9" width="11.44140625" bestFit="1" customWidth="1"/>
  </cols>
  <sheetData>
    <row r="1" spans="1:9" x14ac:dyDescent="0.3">
      <c r="A1" s="23" t="s">
        <v>27</v>
      </c>
    </row>
    <row r="3" spans="1:9" x14ac:dyDescent="0.3">
      <c r="A3" s="23" t="s">
        <v>13</v>
      </c>
      <c r="F3" s="23" t="s">
        <v>17</v>
      </c>
    </row>
    <row r="4" spans="1:9" x14ac:dyDescent="0.3">
      <c r="A4" t="s">
        <v>28</v>
      </c>
      <c r="B4">
        <v>51.82</v>
      </c>
      <c r="F4" t="s">
        <v>29</v>
      </c>
      <c r="G4">
        <v>53.49</v>
      </c>
    </row>
    <row r="5" spans="1:9" x14ac:dyDescent="0.3">
      <c r="A5" t="s">
        <v>3</v>
      </c>
      <c r="B5">
        <v>0.1</v>
      </c>
      <c r="F5" t="s">
        <v>3</v>
      </c>
      <c r="G5">
        <v>1</v>
      </c>
    </row>
    <row r="6" spans="1:9" x14ac:dyDescent="0.3">
      <c r="A6" t="s">
        <v>34</v>
      </c>
      <c r="B6" s="25">
        <v>1000</v>
      </c>
      <c r="F6" t="s">
        <v>34</v>
      </c>
      <c r="G6" s="25">
        <v>1000</v>
      </c>
    </row>
    <row r="8" spans="1:9" x14ac:dyDescent="0.3">
      <c r="A8" s="23" t="s">
        <v>30</v>
      </c>
      <c r="B8" s="23" t="s">
        <v>31</v>
      </c>
      <c r="C8" s="23" t="s">
        <v>32</v>
      </c>
      <c r="D8" s="23" t="s">
        <v>33</v>
      </c>
      <c r="F8" s="23" t="s">
        <v>30</v>
      </c>
      <c r="G8" s="23" t="s">
        <v>31</v>
      </c>
      <c r="H8" s="23" t="s">
        <v>32</v>
      </c>
      <c r="I8" s="23" t="s">
        <v>33</v>
      </c>
    </row>
    <row r="9" spans="1:9" x14ac:dyDescent="0.3">
      <c r="A9">
        <f>+B9-$B$4</f>
        <v>-2.0700000000000003</v>
      </c>
      <c r="B9">
        <f>+ROUND($B$4*(1+C9),2)</f>
        <v>49.75</v>
      </c>
      <c r="C9" s="24">
        <v>-0.04</v>
      </c>
      <c r="D9" s="25">
        <f>+($B$4-B9)*$B$5*$B$6</f>
        <v>207.00000000000006</v>
      </c>
      <c r="F9">
        <f>+G9-$G$4</f>
        <v>-2.1400000000000006</v>
      </c>
      <c r="G9">
        <f>+ROUND($G$4*(1+H9),2)</f>
        <v>51.35</v>
      </c>
      <c r="H9" s="24">
        <v>-0.04</v>
      </c>
      <c r="I9" s="25">
        <f>+(G9-$G$4)*$G$5*$G$6</f>
        <v>-2140.0000000000005</v>
      </c>
    </row>
    <row r="10" spans="1:9" x14ac:dyDescent="0.3">
      <c r="A10">
        <f t="shared" ref="A10:A16" si="0">+B10-$B$4</f>
        <v>-1.0399999999999991</v>
      </c>
      <c r="B10">
        <f t="shared" ref="B10:B16" si="1">+ROUND($B$4*(1+C10),2)</f>
        <v>50.78</v>
      </c>
      <c r="C10" s="24">
        <v>-0.02</v>
      </c>
      <c r="D10" s="25">
        <f t="shared" ref="D10:D16" si="2">+($B$4-B10)*$B$5*$B$6</f>
        <v>103.99999999999993</v>
      </c>
      <c r="F10">
        <f t="shared" ref="F10:F16" si="3">+G10-$G$4</f>
        <v>-1.0700000000000003</v>
      </c>
      <c r="G10">
        <f t="shared" ref="G10:G16" si="4">+ROUND($G$4*(1+H10),2)</f>
        <v>52.42</v>
      </c>
      <c r="H10" s="24">
        <v>-0.02</v>
      </c>
      <c r="I10" s="25">
        <f t="shared" ref="I10:I16" si="5">+(G10-$G$4)*$G$5*$G$6</f>
        <v>-1070.0000000000002</v>
      </c>
    </row>
    <row r="11" spans="1:9" x14ac:dyDescent="0.3">
      <c r="A11">
        <f t="shared" si="0"/>
        <v>-0.52000000000000313</v>
      </c>
      <c r="B11">
        <f t="shared" si="1"/>
        <v>51.3</v>
      </c>
      <c r="C11" s="24">
        <v>-0.01</v>
      </c>
      <c r="D11" s="25">
        <f t="shared" si="2"/>
        <v>52.00000000000032</v>
      </c>
      <c r="F11">
        <f t="shared" si="3"/>
        <v>-0.53000000000000114</v>
      </c>
      <c r="G11">
        <f t="shared" si="4"/>
        <v>52.96</v>
      </c>
      <c r="H11" s="24">
        <v>-0.01</v>
      </c>
      <c r="I11" s="25">
        <f t="shared" si="5"/>
        <v>-530.00000000000114</v>
      </c>
    </row>
    <row r="12" spans="1:9" x14ac:dyDescent="0.3">
      <c r="A12">
        <f t="shared" si="0"/>
        <v>-0.25999999999999801</v>
      </c>
      <c r="B12">
        <f t="shared" si="1"/>
        <v>51.56</v>
      </c>
      <c r="C12" s="24">
        <v>-5.0000000000000001E-3</v>
      </c>
      <c r="D12" s="25">
        <f t="shared" si="2"/>
        <v>25.999999999999801</v>
      </c>
      <c r="F12">
        <f t="shared" si="3"/>
        <v>-0.27000000000000313</v>
      </c>
      <c r="G12">
        <f t="shared" si="4"/>
        <v>53.22</v>
      </c>
      <c r="H12" s="24">
        <v>-5.0000000000000001E-3</v>
      </c>
      <c r="I12" s="25">
        <f t="shared" si="5"/>
        <v>-270.00000000000313</v>
      </c>
    </row>
    <row r="13" spans="1:9" x14ac:dyDescent="0.3">
      <c r="A13">
        <f t="shared" si="0"/>
        <v>0.25999999999999801</v>
      </c>
      <c r="B13">
        <f t="shared" si="1"/>
        <v>52.08</v>
      </c>
      <c r="C13" s="24">
        <v>5.0000000000000001E-3</v>
      </c>
      <c r="D13" s="25">
        <f t="shared" si="2"/>
        <v>-25.999999999999801</v>
      </c>
      <c r="F13">
        <f t="shared" si="3"/>
        <v>0.26999999999999602</v>
      </c>
      <c r="G13">
        <f t="shared" si="4"/>
        <v>53.76</v>
      </c>
      <c r="H13" s="24">
        <v>5.0000000000000001E-3</v>
      </c>
      <c r="I13" s="25">
        <f t="shared" si="5"/>
        <v>269.99999999999602</v>
      </c>
    </row>
    <row r="14" spans="1:9" x14ac:dyDescent="0.3">
      <c r="A14">
        <f t="shared" si="0"/>
        <v>0.52000000000000313</v>
      </c>
      <c r="B14">
        <f t="shared" si="1"/>
        <v>52.34</v>
      </c>
      <c r="C14" s="24">
        <v>0.01</v>
      </c>
      <c r="D14" s="25">
        <f t="shared" si="2"/>
        <v>-52.00000000000032</v>
      </c>
      <c r="F14">
        <f t="shared" si="3"/>
        <v>0.53000000000000114</v>
      </c>
      <c r="G14">
        <f t="shared" si="4"/>
        <v>54.02</v>
      </c>
      <c r="H14" s="24">
        <v>0.01</v>
      </c>
      <c r="I14" s="25">
        <f t="shared" si="5"/>
        <v>530.00000000000114</v>
      </c>
    </row>
    <row r="15" spans="1:9" x14ac:dyDescent="0.3">
      <c r="A15">
        <f t="shared" si="0"/>
        <v>1.0399999999999991</v>
      </c>
      <c r="B15">
        <f t="shared" si="1"/>
        <v>52.86</v>
      </c>
      <c r="C15" s="24">
        <v>0.02</v>
      </c>
      <c r="D15" s="25">
        <f t="shared" si="2"/>
        <v>-103.99999999999993</v>
      </c>
      <c r="F15">
        <f t="shared" si="3"/>
        <v>1.0700000000000003</v>
      </c>
      <c r="G15">
        <f t="shared" si="4"/>
        <v>54.56</v>
      </c>
      <c r="H15" s="24">
        <v>0.02</v>
      </c>
      <c r="I15" s="25">
        <f t="shared" si="5"/>
        <v>1070.0000000000002</v>
      </c>
    </row>
    <row r="16" spans="1:9" x14ac:dyDescent="0.3">
      <c r="A16">
        <f t="shared" si="0"/>
        <v>2.0700000000000003</v>
      </c>
      <c r="B16">
        <f t="shared" si="1"/>
        <v>53.89</v>
      </c>
      <c r="C16" s="24">
        <v>0.04</v>
      </c>
      <c r="D16" s="25">
        <f t="shared" si="2"/>
        <v>-207.00000000000006</v>
      </c>
      <c r="F16">
        <f t="shared" si="3"/>
        <v>2.1400000000000006</v>
      </c>
      <c r="G16">
        <f t="shared" si="4"/>
        <v>55.63</v>
      </c>
      <c r="H16" s="24">
        <v>0.04</v>
      </c>
      <c r="I16" s="25">
        <f t="shared" si="5"/>
        <v>2140.0000000000005</v>
      </c>
    </row>
    <row r="17" spans="1:9" x14ac:dyDescent="0.3">
      <c r="C17" s="24"/>
      <c r="D17" s="25"/>
      <c r="H17" s="24"/>
      <c r="I17" s="25"/>
    </row>
    <row r="18" spans="1:9" x14ac:dyDescent="0.3">
      <c r="A18" s="23" t="s">
        <v>35</v>
      </c>
      <c r="F18" s="23" t="s">
        <v>35</v>
      </c>
    </row>
    <row r="19" spans="1:9" x14ac:dyDescent="0.3">
      <c r="A19">
        <f>+B19-$B$4</f>
        <v>0.10999999999999943</v>
      </c>
      <c r="B19">
        <v>51.93</v>
      </c>
      <c r="C19" s="24">
        <f t="shared" ref="C19" si="6">1-B19/$B$4</f>
        <v>-2.1227325357005E-3</v>
      </c>
      <c r="D19" s="25">
        <f t="shared" ref="D19" si="7">+($B$4-B19)*$B$5*$B$6</f>
        <v>-10.999999999999943</v>
      </c>
      <c r="F19">
        <f>+G19-$B$4</f>
        <v>-0.82000000000000028</v>
      </c>
      <c r="G19">
        <v>51</v>
      </c>
      <c r="H19" s="24">
        <f>G19/$G$4-1</f>
        <v>-4.6550757150869315E-2</v>
      </c>
      <c r="I19" s="25">
        <f>+(G19-$G$4)*$G$5*$G$6</f>
        <v>-2490.0000000000018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showGridLines="0" workbookViewId="0">
      <selection activeCell="D29" sqref="D29"/>
    </sheetView>
  </sheetViews>
  <sheetFormatPr defaultRowHeight="14.4" x14ac:dyDescent="0.3"/>
  <cols>
    <col min="1" max="2" width="17.21875" customWidth="1"/>
    <col min="3" max="3" width="14.21875" customWidth="1"/>
    <col min="4" max="4" width="11.77734375" customWidth="1"/>
    <col min="5" max="5" width="10.33203125" customWidth="1"/>
    <col min="6" max="6" width="14.21875" bestFit="1" customWidth="1"/>
    <col min="7" max="7" width="13.77734375" bestFit="1" customWidth="1"/>
    <col min="8" max="8" width="12.21875" bestFit="1" customWidth="1"/>
    <col min="9" max="9" width="11.44140625" bestFit="1" customWidth="1"/>
  </cols>
  <sheetData>
    <row r="1" spans="1:9" x14ac:dyDescent="0.3">
      <c r="A1" s="23" t="s">
        <v>27</v>
      </c>
    </row>
    <row r="3" spans="1:9" x14ac:dyDescent="0.3">
      <c r="A3" s="23" t="s">
        <v>13</v>
      </c>
      <c r="F3" s="23" t="s">
        <v>17</v>
      </c>
    </row>
    <row r="4" spans="1:9" x14ac:dyDescent="0.3">
      <c r="A4" t="s">
        <v>28</v>
      </c>
      <c r="B4">
        <v>0.72681700000000005</v>
      </c>
      <c r="F4" t="s">
        <v>29</v>
      </c>
      <c r="G4">
        <v>0.72681700000000005</v>
      </c>
    </row>
    <row r="5" spans="1:9" x14ac:dyDescent="0.3">
      <c r="A5" t="s">
        <v>3</v>
      </c>
      <c r="B5">
        <v>1</v>
      </c>
      <c r="F5" t="s">
        <v>3</v>
      </c>
      <c r="G5">
        <v>1</v>
      </c>
    </row>
    <row r="6" spans="1:9" x14ac:dyDescent="0.3">
      <c r="A6" t="s">
        <v>34</v>
      </c>
      <c r="B6" s="25">
        <v>100000</v>
      </c>
      <c r="F6" t="s">
        <v>34</v>
      </c>
      <c r="G6" s="25">
        <v>100000</v>
      </c>
    </row>
    <row r="8" spans="1:9" x14ac:dyDescent="0.3">
      <c r="A8" s="23" t="s">
        <v>30</v>
      </c>
      <c r="B8" s="23" t="s">
        <v>31</v>
      </c>
      <c r="C8" s="23" t="s">
        <v>32</v>
      </c>
      <c r="D8" s="23" t="s">
        <v>33</v>
      </c>
      <c r="F8" s="23" t="s">
        <v>30</v>
      </c>
      <c r="G8" s="23" t="s">
        <v>31</v>
      </c>
      <c r="H8" s="23" t="s">
        <v>32</v>
      </c>
      <c r="I8" s="23" t="s">
        <v>33</v>
      </c>
    </row>
    <row r="9" spans="1:9" x14ac:dyDescent="0.3">
      <c r="A9">
        <f>+B9-$B$4</f>
        <v>-2.9077000000000019E-2</v>
      </c>
      <c r="B9">
        <f>+ROUND($B$4*(1+C9),5)</f>
        <v>0.69774000000000003</v>
      </c>
      <c r="C9" s="24">
        <v>-0.04</v>
      </c>
      <c r="D9" s="25">
        <f>+($B$4-B9)*$B$5*$B$6</f>
        <v>2907.7000000000021</v>
      </c>
      <c r="F9">
        <f>+G9-$G$4</f>
        <v>-2.9077000000000019E-2</v>
      </c>
      <c r="G9">
        <f>+ROUND($G$4*(1+H9),5)</f>
        <v>0.69774000000000003</v>
      </c>
      <c r="H9" s="24">
        <v>-0.04</v>
      </c>
      <c r="I9" s="25">
        <f>+(G9-$G$4)*$G$5*$G$6</f>
        <v>-2907.7000000000021</v>
      </c>
    </row>
    <row r="10" spans="1:9" x14ac:dyDescent="0.3">
      <c r="A10">
        <f t="shared" ref="A10:A16" si="0">+B10-$B$4</f>
        <v>-1.4537000000000022E-2</v>
      </c>
      <c r="B10">
        <f t="shared" ref="B10:B16" si="1">+ROUND($B$4*(1+C10),5)</f>
        <v>0.71228000000000002</v>
      </c>
      <c r="C10" s="24">
        <v>-0.02</v>
      </c>
      <c r="D10" s="25">
        <f t="shared" ref="D10:D16" si="2">+($B$4-B10)*$B$5*$B$6</f>
        <v>1453.7000000000023</v>
      </c>
      <c r="F10">
        <f t="shared" ref="F10:F16" si="3">+G10-$G$4</f>
        <v>-1.4537000000000022E-2</v>
      </c>
      <c r="G10">
        <f t="shared" ref="G10:G16" si="4">+ROUND($G$4*(1+H10),5)</f>
        <v>0.71228000000000002</v>
      </c>
      <c r="H10" s="24">
        <v>-0.02</v>
      </c>
      <c r="I10" s="25">
        <f t="shared" ref="I10:I16" si="5">+(G10-$G$4)*$G$5*$G$6</f>
        <v>-1453.7000000000023</v>
      </c>
    </row>
    <row r="11" spans="1:9" x14ac:dyDescent="0.3">
      <c r="A11">
        <f t="shared" si="0"/>
        <v>-7.2670000000000234E-3</v>
      </c>
      <c r="B11">
        <f t="shared" si="1"/>
        <v>0.71955000000000002</v>
      </c>
      <c r="C11" s="24">
        <v>-0.01</v>
      </c>
      <c r="D11" s="25">
        <f t="shared" si="2"/>
        <v>726.70000000000232</v>
      </c>
      <c r="F11">
        <f t="shared" si="3"/>
        <v>-7.2670000000000234E-3</v>
      </c>
      <c r="G11">
        <f t="shared" si="4"/>
        <v>0.71955000000000002</v>
      </c>
      <c r="H11" s="24">
        <v>-0.01</v>
      </c>
      <c r="I11" s="25">
        <f t="shared" si="5"/>
        <v>-726.70000000000232</v>
      </c>
    </row>
    <row r="12" spans="1:9" x14ac:dyDescent="0.3">
      <c r="A12">
        <f t="shared" si="0"/>
        <v>-3.6370000000000013E-3</v>
      </c>
      <c r="B12">
        <f t="shared" si="1"/>
        <v>0.72318000000000005</v>
      </c>
      <c r="C12" s="24">
        <v>-5.0000000000000001E-3</v>
      </c>
      <c r="D12" s="25">
        <f t="shared" si="2"/>
        <v>363.70000000000016</v>
      </c>
      <c r="F12">
        <f t="shared" si="3"/>
        <v>-3.6370000000000013E-3</v>
      </c>
      <c r="G12">
        <f t="shared" si="4"/>
        <v>0.72318000000000005</v>
      </c>
      <c r="H12" s="24">
        <v>-5.0000000000000001E-3</v>
      </c>
      <c r="I12" s="25">
        <f t="shared" si="5"/>
        <v>-363.70000000000016</v>
      </c>
    </row>
    <row r="13" spans="1:9" x14ac:dyDescent="0.3">
      <c r="A13">
        <f t="shared" si="0"/>
        <v>3.6329999999999973E-3</v>
      </c>
      <c r="B13">
        <f t="shared" si="1"/>
        <v>0.73045000000000004</v>
      </c>
      <c r="C13" s="24">
        <v>5.0000000000000001E-3</v>
      </c>
      <c r="D13" s="25">
        <f t="shared" si="2"/>
        <v>-363.29999999999973</v>
      </c>
      <c r="F13">
        <f t="shared" si="3"/>
        <v>3.6329999999999973E-3</v>
      </c>
      <c r="G13">
        <f t="shared" si="4"/>
        <v>0.73045000000000004</v>
      </c>
      <c r="H13" s="24">
        <v>5.0000000000000001E-3</v>
      </c>
      <c r="I13" s="25">
        <f t="shared" si="5"/>
        <v>363.29999999999973</v>
      </c>
    </row>
    <row r="14" spans="1:9" x14ac:dyDescent="0.3">
      <c r="A14">
        <f t="shared" si="0"/>
        <v>7.2729999999999739E-3</v>
      </c>
      <c r="B14">
        <f t="shared" si="1"/>
        <v>0.73409000000000002</v>
      </c>
      <c r="C14" s="24">
        <v>0.01</v>
      </c>
      <c r="D14" s="25">
        <f t="shared" si="2"/>
        <v>-727.29999999999734</v>
      </c>
      <c r="F14">
        <f t="shared" si="3"/>
        <v>7.2729999999999739E-3</v>
      </c>
      <c r="G14">
        <f t="shared" si="4"/>
        <v>0.73409000000000002</v>
      </c>
      <c r="H14" s="24">
        <v>0.01</v>
      </c>
      <c r="I14" s="25">
        <f t="shared" si="5"/>
        <v>727.29999999999734</v>
      </c>
    </row>
    <row r="15" spans="1:9" x14ac:dyDescent="0.3">
      <c r="A15">
        <f t="shared" si="0"/>
        <v>1.4532999999999907E-2</v>
      </c>
      <c r="B15">
        <f t="shared" si="1"/>
        <v>0.74134999999999995</v>
      </c>
      <c r="C15" s="24">
        <v>0.02</v>
      </c>
      <c r="D15" s="25">
        <f t="shared" si="2"/>
        <v>-1453.2999999999906</v>
      </c>
      <c r="F15">
        <f t="shared" si="3"/>
        <v>1.4532999999999907E-2</v>
      </c>
      <c r="G15">
        <f t="shared" si="4"/>
        <v>0.74134999999999995</v>
      </c>
      <c r="H15" s="24">
        <v>0.02</v>
      </c>
      <c r="I15" s="25">
        <f t="shared" si="5"/>
        <v>1453.2999999999906</v>
      </c>
    </row>
    <row r="16" spans="1:9" x14ac:dyDescent="0.3">
      <c r="A16">
        <f t="shared" si="0"/>
        <v>2.9072999999999904E-2</v>
      </c>
      <c r="B16">
        <f t="shared" si="1"/>
        <v>0.75588999999999995</v>
      </c>
      <c r="C16" s="24">
        <v>0.04</v>
      </c>
      <c r="D16" s="25">
        <f t="shared" si="2"/>
        <v>-2907.2999999999906</v>
      </c>
      <c r="F16">
        <f t="shared" si="3"/>
        <v>2.9072999999999904E-2</v>
      </c>
      <c r="G16">
        <f t="shared" si="4"/>
        <v>0.75588999999999995</v>
      </c>
      <c r="H16" s="24">
        <v>0.04</v>
      </c>
      <c r="I16" s="25">
        <f t="shared" si="5"/>
        <v>2907.2999999999906</v>
      </c>
    </row>
    <row r="17" spans="1:9" x14ac:dyDescent="0.3">
      <c r="C17" s="24"/>
      <c r="D17" s="25"/>
      <c r="H17" s="24"/>
      <c r="I17" s="25"/>
    </row>
    <row r="18" spans="1:9" x14ac:dyDescent="0.3">
      <c r="A18" s="23" t="s">
        <v>35</v>
      </c>
      <c r="F18" s="23" t="s">
        <v>35</v>
      </c>
    </row>
    <row r="19" spans="1:9" x14ac:dyDescent="0.3">
      <c r="A19">
        <f>+B19-$B$4</f>
        <v>51.203183000000003</v>
      </c>
      <c r="B19">
        <v>51.93</v>
      </c>
      <c r="C19" s="24">
        <f t="shared" ref="C19" si="6">1-B19/$B$4</f>
        <v>-70.448521429740907</v>
      </c>
      <c r="D19" s="25">
        <f t="shared" ref="D19" si="7">+($B$4-B19)*$B$5*$B$6</f>
        <v>-5120318.3</v>
      </c>
      <c r="F19">
        <f>+G19-$B$4</f>
        <v>-2.6817000000000091E-2</v>
      </c>
      <c r="G19">
        <v>0.7</v>
      </c>
      <c r="H19" s="24">
        <f>G19/$G$4-1</f>
        <v>-3.6896495266346419E-2</v>
      </c>
      <c r="I19" s="25">
        <f>+(G19-$G$4)*$G$5*$G$6</f>
        <v>-2681.7000000000089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workbookViewId="0">
      <selection activeCell="D13" sqref="D13"/>
    </sheetView>
  </sheetViews>
  <sheetFormatPr defaultRowHeight="14.4" x14ac:dyDescent="0.3"/>
  <cols>
    <col min="1" max="2" width="17.21875" customWidth="1"/>
    <col min="3" max="3" width="14.21875" customWidth="1"/>
    <col min="4" max="4" width="11.77734375" customWidth="1"/>
    <col min="5" max="5" width="10.33203125" customWidth="1"/>
    <col min="6" max="6" width="11.33203125" bestFit="1" customWidth="1"/>
  </cols>
  <sheetData>
    <row r="1" spans="1:8" x14ac:dyDescent="0.3">
      <c r="A1" s="1" t="s">
        <v>1</v>
      </c>
      <c r="B1" s="1"/>
    </row>
    <row r="3" spans="1:8" x14ac:dyDescent="0.3">
      <c r="A3" s="2" t="s">
        <v>5</v>
      </c>
      <c r="B3" s="10" t="s">
        <v>8</v>
      </c>
      <c r="C3" s="3" t="s">
        <v>6</v>
      </c>
    </row>
    <row r="4" spans="1:8" x14ac:dyDescent="0.3">
      <c r="A4" s="4" t="s">
        <v>0</v>
      </c>
      <c r="B4" s="11" t="s">
        <v>9</v>
      </c>
      <c r="C4" s="5">
        <v>4</v>
      </c>
    </row>
    <row r="5" spans="1:8" x14ac:dyDescent="0.3">
      <c r="A5" s="4" t="s">
        <v>2</v>
      </c>
      <c r="B5" s="11" t="s">
        <v>10</v>
      </c>
      <c r="C5" s="6">
        <v>1.4E-2</v>
      </c>
    </row>
    <row r="6" spans="1:8" x14ac:dyDescent="0.3">
      <c r="A6" s="4" t="s">
        <v>25</v>
      </c>
      <c r="B6" s="11" t="s">
        <v>11</v>
      </c>
      <c r="C6" s="26">
        <v>5</v>
      </c>
    </row>
    <row r="7" spans="1:8" x14ac:dyDescent="0.3">
      <c r="A7" s="4" t="s">
        <v>26</v>
      </c>
      <c r="B7" s="11" t="s">
        <v>11</v>
      </c>
      <c r="C7" s="26">
        <v>5</v>
      </c>
    </row>
    <row r="8" spans="1:8" x14ac:dyDescent="0.3">
      <c r="A8" s="8" t="s">
        <v>7</v>
      </c>
      <c r="B8" s="12" t="s">
        <v>12</v>
      </c>
      <c r="C8" s="9">
        <v>2.5000000000000001E-3</v>
      </c>
    </row>
    <row r="9" spans="1:8" x14ac:dyDescent="0.3">
      <c r="A9" s="8" t="s">
        <v>18</v>
      </c>
      <c r="B9" s="12"/>
      <c r="C9" s="17">
        <v>3</v>
      </c>
    </row>
    <row r="10" spans="1:8" x14ac:dyDescent="0.3">
      <c r="A10" s="8" t="s">
        <v>36</v>
      </c>
      <c r="B10" s="12" t="s">
        <v>37</v>
      </c>
      <c r="C10" s="29">
        <v>1</v>
      </c>
    </row>
    <row r="12" spans="1:8" ht="15" thickBot="1" x14ac:dyDescent="0.35">
      <c r="A12" s="13" t="s">
        <v>13</v>
      </c>
      <c r="B12" s="13" t="s">
        <v>14</v>
      </c>
      <c r="C12" s="13" t="s">
        <v>3</v>
      </c>
      <c r="D12" s="13" t="s">
        <v>15</v>
      </c>
      <c r="E12" s="13" t="s">
        <v>16</v>
      </c>
      <c r="F12" s="14" t="s">
        <v>4</v>
      </c>
    </row>
    <row r="13" spans="1:8" x14ac:dyDescent="0.3">
      <c r="A13" s="28">
        <v>1106</v>
      </c>
      <c r="B13" s="15">
        <f>+(A13+$C$4)</f>
        <v>1110</v>
      </c>
      <c r="C13" s="20">
        <f>$C$6</f>
        <v>5</v>
      </c>
      <c r="D13" s="21">
        <f>+(A13-B13)*C13*C10</f>
        <v>-20</v>
      </c>
      <c r="E13" s="15">
        <f>+B13-A13</f>
        <v>4</v>
      </c>
      <c r="F13" s="16">
        <f>+A13*C13*$C$8*$C$10</f>
        <v>13.825000000000001</v>
      </c>
    </row>
    <row r="14" spans="1:8" x14ac:dyDescent="0.3">
      <c r="H14" t="s">
        <v>14</v>
      </c>
    </row>
    <row r="15" spans="1:8" ht="15" thickBot="1" x14ac:dyDescent="0.35">
      <c r="A15" s="13" t="s">
        <v>17</v>
      </c>
      <c r="B15" s="13" t="s">
        <v>14</v>
      </c>
      <c r="C15" s="13" t="s">
        <v>3</v>
      </c>
      <c r="D15" s="13" t="s">
        <v>15</v>
      </c>
      <c r="E15" s="13" t="s">
        <v>16</v>
      </c>
      <c r="F15" s="14" t="s">
        <v>4</v>
      </c>
    </row>
    <row r="16" spans="1:8" x14ac:dyDescent="0.3">
      <c r="A16" s="27">
        <v>1123</v>
      </c>
      <c r="B16" s="15">
        <f>+A16-$C$4</f>
        <v>1119</v>
      </c>
      <c r="C16" s="20">
        <f>+$C$7</f>
        <v>5</v>
      </c>
      <c r="D16" s="21">
        <f>+(B16-A16)*C16*$C$10</f>
        <v>-20</v>
      </c>
      <c r="E16" s="15">
        <f>+B16-A16</f>
        <v>-4</v>
      </c>
      <c r="F16" s="16">
        <f>+A16*C16*$C$8*$C$10</f>
        <v>14.0375</v>
      </c>
    </row>
    <row r="19" spans="1:8" ht="15" thickBot="1" x14ac:dyDescent="0.35">
      <c r="A19" s="13" t="s">
        <v>13</v>
      </c>
      <c r="B19" s="13" t="s">
        <v>19</v>
      </c>
      <c r="C19" s="13" t="s">
        <v>3</v>
      </c>
      <c r="D19" s="13" t="s">
        <v>15</v>
      </c>
      <c r="E19" s="13" t="s">
        <v>16</v>
      </c>
      <c r="F19" s="14" t="s">
        <v>4</v>
      </c>
    </row>
    <row r="20" spans="1:8" x14ac:dyDescent="0.3">
      <c r="A20" s="28">
        <f>+A13</f>
        <v>1106</v>
      </c>
      <c r="B20" s="15">
        <f>+ROUND(A20*(1-$C$5),5)</f>
        <v>1090.5160000000001</v>
      </c>
      <c r="C20" s="20">
        <f>$C$6</f>
        <v>5</v>
      </c>
      <c r="D20" s="21">
        <f>+(A20-B20)*C20*$C$10</f>
        <v>77.419999999999618</v>
      </c>
      <c r="E20" s="15">
        <f>+B20-A20</f>
        <v>-15.483999999999924</v>
      </c>
      <c r="F20" s="16">
        <f>+A20*C20*$C$8*$C$10</f>
        <v>13.825000000000001</v>
      </c>
    </row>
    <row r="21" spans="1:8" x14ac:dyDescent="0.3">
      <c r="H21" t="s">
        <v>20</v>
      </c>
    </row>
    <row r="22" spans="1:8" ht="15" thickBot="1" x14ac:dyDescent="0.35">
      <c r="A22" s="13" t="s">
        <v>17</v>
      </c>
      <c r="B22" s="13" t="s">
        <v>19</v>
      </c>
      <c r="C22" s="13" t="s">
        <v>3</v>
      </c>
      <c r="D22" s="13" t="s">
        <v>15</v>
      </c>
      <c r="E22" s="13" t="s">
        <v>16</v>
      </c>
      <c r="F22" s="14" t="s">
        <v>4</v>
      </c>
    </row>
    <row r="23" spans="1:8" x14ac:dyDescent="0.3">
      <c r="A23" s="27">
        <f>+A16</f>
        <v>1123</v>
      </c>
      <c r="B23" s="15">
        <f>+ROUND(A23*(1+$C$5),5)</f>
        <v>1138.722</v>
      </c>
      <c r="C23" s="20">
        <f>+$C$7</f>
        <v>5</v>
      </c>
      <c r="D23" s="21">
        <f>+(B23-A23)*C23*$C$10</f>
        <v>78.6099999999999</v>
      </c>
      <c r="E23" s="15">
        <f>+B23-A23</f>
        <v>15.72199999999998</v>
      </c>
      <c r="F23" s="16">
        <f>+A23*C23*$C$8*$C$10</f>
        <v>14.0375</v>
      </c>
    </row>
    <row r="26" spans="1:8" x14ac:dyDescent="0.3">
      <c r="A26" s="2" t="s">
        <v>23</v>
      </c>
      <c r="B26" s="10" t="s">
        <v>22</v>
      </c>
      <c r="C26" s="3" t="s">
        <v>24</v>
      </c>
    </row>
    <row r="27" spans="1:8" x14ac:dyDescent="0.3">
      <c r="A27" s="8" t="s">
        <v>21</v>
      </c>
      <c r="B27" s="18">
        <f>+D20+D16</f>
        <v>57.419999999999618</v>
      </c>
      <c r="C27" s="19">
        <f>+D23+D13</f>
        <v>58.6099999999999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showGridLines="0" workbookViewId="0">
      <selection activeCell="A15" sqref="A15"/>
    </sheetView>
  </sheetViews>
  <sheetFormatPr defaultRowHeight="14.4" x14ac:dyDescent="0.3"/>
  <cols>
    <col min="1" max="2" width="17.21875" customWidth="1"/>
    <col min="3" max="3" width="14.21875" customWidth="1"/>
    <col min="4" max="4" width="11.77734375" customWidth="1"/>
    <col min="5" max="5" width="10.33203125" customWidth="1"/>
    <col min="6" max="6" width="9.33203125" bestFit="1" customWidth="1"/>
  </cols>
  <sheetData>
    <row r="1" spans="1:8" x14ac:dyDescent="0.3">
      <c r="A1" s="1" t="s">
        <v>1</v>
      </c>
      <c r="B1" s="1"/>
    </row>
    <row r="3" spans="1:8" x14ac:dyDescent="0.3">
      <c r="A3" s="2" t="s">
        <v>5</v>
      </c>
      <c r="B3" s="10" t="s">
        <v>8</v>
      </c>
      <c r="C3" s="3" t="s">
        <v>6</v>
      </c>
    </row>
    <row r="4" spans="1:8" x14ac:dyDescent="0.3">
      <c r="A4" s="4" t="s">
        <v>0</v>
      </c>
      <c r="B4" s="11" t="s">
        <v>9</v>
      </c>
      <c r="C4" s="5">
        <v>1.1999999999999999E-3</v>
      </c>
    </row>
    <row r="5" spans="1:8" x14ac:dyDescent="0.3">
      <c r="A5" s="4" t="s">
        <v>2</v>
      </c>
      <c r="B5" s="11" t="s">
        <v>10</v>
      </c>
      <c r="C5" s="6">
        <v>1.5E-3</v>
      </c>
    </row>
    <row r="6" spans="1:8" x14ac:dyDescent="0.3">
      <c r="A6" s="4" t="s">
        <v>25</v>
      </c>
      <c r="B6" s="11" t="s">
        <v>11</v>
      </c>
      <c r="C6" s="7">
        <v>1</v>
      </c>
    </row>
    <row r="7" spans="1:8" x14ac:dyDescent="0.3">
      <c r="A7" s="4" t="s">
        <v>26</v>
      </c>
      <c r="B7" s="11" t="s">
        <v>11</v>
      </c>
      <c r="C7" s="7">
        <v>1</v>
      </c>
    </row>
    <row r="8" spans="1:8" x14ac:dyDescent="0.3">
      <c r="A8" s="8" t="s">
        <v>7</v>
      </c>
      <c r="B8" s="12" t="s">
        <v>12</v>
      </c>
      <c r="C8" s="9">
        <v>2.5000000000000001E-3</v>
      </c>
    </row>
    <row r="9" spans="1:8" x14ac:dyDescent="0.3">
      <c r="A9" s="8" t="s">
        <v>18</v>
      </c>
      <c r="B9" s="12" t="s">
        <v>12</v>
      </c>
      <c r="C9" s="17">
        <v>3.3E-4</v>
      </c>
    </row>
    <row r="11" spans="1:8" ht="15" thickBot="1" x14ac:dyDescent="0.35">
      <c r="A11" s="13" t="s">
        <v>13</v>
      </c>
      <c r="B11" s="13" t="s">
        <v>14</v>
      </c>
      <c r="C11" s="13" t="s">
        <v>3</v>
      </c>
      <c r="D11" s="13" t="s">
        <v>15</v>
      </c>
      <c r="E11" s="13" t="s">
        <v>16</v>
      </c>
      <c r="F11" s="14" t="s">
        <v>4</v>
      </c>
    </row>
    <row r="12" spans="1:8" x14ac:dyDescent="0.3">
      <c r="A12" s="15">
        <v>1.1235900000000001</v>
      </c>
      <c r="B12" s="15">
        <v>1.12497</v>
      </c>
      <c r="C12" s="20">
        <f>$C$6</f>
        <v>1</v>
      </c>
      <c r="D12" s="21">
        <f>+(A12-B12)*C12*100000</f>
        <v>-137.99999999999369</v>
      </c>
      <c r="E12" s="15">
        <f>+B12-A12</f>
        <v>1.3799999999999368E-3</v>
      </c>
      <c r="F12" s="16">
        <f>+A12*C12*$C$8*100000</f>
        <v>280.89750000000004</v>
      </c>
    </row>
    <row r="13" spans="1:8" x14ac:dyDescent="0.3">
      <c r="H13" t="s">
        <v>14</v>
      </c>
    </row>
    <row r="14" spans="1:8" ht="15" thickBot="1" x14ac:dyDescent="0.35">
      <c r="A14" s="13" t="s">
        <v>17</v>
      </c>
      <c r="B14" s="13" t="s">
        <v>14</v>
      </c>
      <c r="C14" s="13" t="s">
        <v>3</v>
      </c>
      <c r="D14" s="13" t="s">
        <v>15</v>
      </c>
      <c r="E14" s="13" t="s">
        <v>16</v>
      </c>
      <c r="F14" s="14" t="s">
        <v>4</v>
      </c>
    </row>
    <row r="15" spans="1:8" x14ac:dyDescent="0.3">
      <c r="A15" s="22">
        <v>1.1239300000000001</v>
      </c>
      <c r="B15" s="15">
        <f>+A15-$C$4</f>
        <v>1.12273</v>
      </c>
      <c r="C15" s="20">
        <f>+$C$7</f>
        <v>1</v>
      </c>
      <c r="D15" s="21">
        <f>+(B15-A15)*C15*100000</f>
        <v>-120.00000000000898</v>
      </c>
      <c r="E15" s="15">
        <f>+B15-A15</f>
        <v>-1.2000000000000899E-3</v>
      </c>
      <c r="F15" s="16">
        <f>+A15*C15*$C$8*100000</f>
        <v>280.98250000000002</v>
      </c>
    </row>
    <row r="18" spans="1:8" ht="15" thickBot="1" x14ac:dyDescent="0.35">
      <c r="A18" s="13" t="s">
        <v>13</v>
      </c>
      <c r="B18" s="13" t="s">
        <v>19</v>
      </c>
      <c r="C18" s="13" t="s">
        <v>3</v>
      </c>
      <c r="D18" s="13" t="s">
        <v>15</v>
      </c>
      <c r="E18" s="13" t="s">
        <v>16</v>
      </c>
      <c r="F18" s="14" t="s">
        <v>4</v>
      </c>
    </row>
    <row r="19" spans="1:8" x14ac:dyDescent="0.3">
      <c r="A19" s="15">
        <f>+A12</f>
        <v>1.1235900000000001</v>
      </c>
      <c r="B19" s="15">
        <f>+ROUND(A19*(1-$C$5),5)</f>
        <v>1.1218999999999999</v>
      </c>
      <c r="C19" s="20">
        <f>$C$6</f>
        <v>1</v>
      </c>
      <c r="D19" s="21">
        <f>+(A19-B19)*C19*100000</f>
        <v>169.00000000001913</v>
      </c>
      <c r="E19" s="15">
        <f>+B19-A19</f>
        <v>-1.6900000000001913E-3</v>
      </c>
      <c r="F19" s="16">
        <f>+A19*C19*$C$8*100000</f>
        <v>280.89750000000004</v>
      </c>
    </row>
    <row r="20" spans="1:8" x14ac:dyDescent="0.3">
      <c r="H20" t="s">
        <v>20</v>
      </c>
    </row>
    <row r="21" spans="1:8" ht="15" thickBot="1" x14ac:dyDescent="0.35">
      <c r="A21" s="13" t="s">
        <v>17</v>
      </c>
      <c r="B21" s="13" t="s">
        <v>19</v>
      </c>
      <c r="C21" s="13" t="s">
        <v>3</v>
      </c>
      <c r="D21" s="13" t="s">
        <v>15</v>
      </c>
      <c r="E21" s="13" t="s">
        <v>16</v>
      </c>
      <c r="F21" s="14" t="s">
        <v>4</v>
      </c>
    </row>
    <row r="22" spans="1:8" x14ac:dyDescent="0.3">
      <c r="A22" s="22">
        <f>+A15</f>
        <v>1.1239300000000001</v>
      </c>
      <c r="B22" s="15">
        <v>1.1255599999999999</v>
      </c>
      <c r="C22" s="20">
        <f>+$C$7</f>
        <v>1</v>
      </c>
      <c r="D22" s="21">
        <f>+(B22-A22)*C22*100000</f>
        <v>162.99999999997982</v>
      </c>
      <c r="E22" s="15">
        <f>+B22-A22</f>
        <v>1.6299999999997983E-3</v>
      </c>
      <c r="F22" s="16">
        <f>+A22*C22*$C$8*100000</f>
        <v>280.98250000000002</v>
      </c>
    </row>
    <row r="25" spans="1:8" x14ac:dyDescent="0.3">
      <c r="A25" s="2" t="s">
        <v>23</v>
      </c>
      <c r="B25" s="10" t="s">
        <v>22</v>
      </c>
      <c r="C25" s="3" t="s">
        <v>24</v>
      </c>
    </row>
    <row r="26" spans="1:8" x14ac:dyDescent="0.3">
      <c r="A26" s="8" t="s">
        <v>21</v>
      </c>
      <c r="B26" s="18">
        <f>+D19+D15</f>
        <v>49.000000000010147</v>
      </c>
      <c r="C26" s="19">
        <f>+D22+D12</f>
        <v>24.99999999998613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nzdcad-Model</vt:lpstr>
      <vt:lpstr>Gold-Model</vt:lpstr>
      <vt:lpstr>GBPUSD-Model</vt:lpstr>
      <vt:lpstr>USDJPY-Model</vt:lpstr>
      <vt:lpstr>Brent-Model</vt:lpstr>
      <vt:lpstr>EURUSD-Model</vt:lpstr>
      <vt:lpstr>Hyp Trade</vt:lpstr>
      <vt:lpstr>Actual trade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Sumit G</dc:creator>
  <cp:lastModifiedBy>Sumit G</cp:lastModifiedBy>
  <dcterms:created xsi:type="dcterms:W3CDTF">2015-09-10T11:20:02Z</dcterms:created>
  <dcterms:modified xsi:type="dcterms:W3CDTF">2015-10-28T12:16:03Z</dcterms:modified>
</cp:coreProperties>
</file>