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855" windowHeight="11190" tabRatio="814" firstSheet="1" activeTab="3"/>
  </bookViews>
  <sheets>
    <sheet name="Football Perfomance" sheetId="21" r:id="rId1"/>
    <sheet name="Lot_Size_Calculation" sheetId="16" r:id="rId2"/>
    <sheet name="BT Projected_Perfomance" sheetId="20" r:id="rId3"/>
    <sheet name="BT Full System Perfomance" sheetId="24" r:id="rId4"/>
    <sheet name="BT Actual Perfomance" sheetId="18" r:id="rId5"/>
    <sheet name="My Actual Perfomance" sheetId="3" r:id="rId6"/>
    <sheet name="Overall Perfomance" sheetId="22" r:id="rId7"/>
  </sheets>
  <calcPr calcId="125725"/>
</workbook>
</file>

<file path=xl/calcChain.xml><?xml version="1.0" encoding="utf-8"?>
<calcChain xmlns="http://schemas.openxmlformats.org/spreadsheetml/2006/main">
  <c r="C9" i="24"/>
  <c r="C24" i="22"/>
  <c r="B46" l="1"/>
  <c r="B35"/>
  <c r="B24"/>
  <c r="B13"/>
  <c r="A5" i="24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D4"/>
  <c r="I4" s="1"/>
  <c r="C4"/>
  <c r="B5" s="1"/>
  <c r="D5" s="1"/>
  <c r="H5" s="1"/>
  <c r="G9" i="3"/>
  <c r="F9"/>
  <c r="E9"/>
  <c r="S46" i="22"/>
  <c r="R46"/>
  <c r="Q46"/>
  <c r="N46"/>
  <c r="M46"/>
  <c r="L46"/>
  <c r="I46"/>
  <c r="H46"/>
  <c r="G46"/>
  <c r="D46"/>
  <c r="C46"/>
  <c r="S35"/>
  <c r="R35"/>
  <c r="Q35"/>
  <c r="N35"/>
  <c r="M35"/>
  <c r="L35"/>
  <c r="I35"/>
  <c r="H35"/>
  <c r="G35"/>
  <c r="D35"/>
  <c r="C35"/>
  <c r="S24"/>
  <c r="R24"/>
  <c r="Q24"/>
  <c r="N24"/>
  <c r="M24"/>
  <c r="L24"/>
  <c r="I24"/>
  <c r="H24"/>
  <c r="G24"/>
  <c r="D24"/>
  <c r="S13"/>
  <c r="R13"/>
  <c r="Q13"/>
  <c r="N13"/>
  <c r="M13"/>
  <c r="L13"/>
  <c r="I13"/>
  <c r="H13"/>
  <c r="G13"/>
  <c r="D13"/>
  <c r="C13"/>
  <c r="B47" l="1"/>
  <c r="H4" i="24"/>
  <c r="C5"/>
  <c r="I5"/>
  <c r="E4"/>
  <c r="C47" i="22"/>
  <c r="G47"/>
  <c r="L47"/>
  <c r="N47"/>
  <c r="Q47"/>
  <c r="S47"/>
  <c r="D47"/>
  <c r="H47"/>
  <c r="M47"/>
  <c r="R47"/>
  <c r="I47"/>
  <c r="B6" i="24" l="1"/>
  <c r="E5"/>
  <c r="C9" i="18"/>
  <c r="C9" i="3"/>
  <c r="F8"/>
  <c r="G8"/>
  <c r="E15" i="16"/>
  <c r="D15"/>
  <c r="E8" i="3"/>
  <c r="G6"/>
  <c r="F6"/>
  <c r="E6"/>
  <c r="B9" i="20"/>
  <c r="C6" i="24" l="1"/>
  <c r="D6"/>
  <c r="H6" s="1"/>
  <c r="L15" i="16"/>
  <c r="K15"/>
  <c r="J15"/>
  <c r="I15"/>
  <c r="H15"/>
  <c r="G15"/>
  <c r="F15"/>
  <c r="G5" i="3"/>
  <c r="F5"/>
  <c r="E5"/>
  <c r="B7" i="24" l="1"/>
  <c r="E6"/>
  <c r="I6"/>
  <c r="G4" i="3"/>
  <c r="F4"/>
  <c r="E4"/>
  <c r="D7" i="24" l="1"/>
  <c r="H7" s="1"/>
  <c r="I7"/>
  <c r="C7"/>
  <c r="C4" i="18"/>
  <c r="B9" i="24" l="1"/>
  <c r="E7"/>
  <c r="B5" i="18"/>
  <c r="C5" s="1"/>
  <c r="G3" i="3"/>
  <c r="F3"/>
  <c r="E3"/>
  <c r="D4" i="18"/>
  <c r="I4" s="1"/>
  <c r="A5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E4"/>
  <c r="D9" i="24" l="1"/>
  <c r="H9" s="1"/>
  <c r="H4" i="18"/>
  <c r="D5"/>
  <c r="H5" s="1"/>
  <c r="I5"/>
  <c r="B10" i="24" l="1"/>
  <c r="C10" s="1"/>
  <c r="E9"/>
  <c r="I9"/>
  <c r="B6" i="18"/>
  <c r="C6" s="1"/>
  <c r="E5"/>
  <c r="D10" i="24" l="1"/>
  <c r="H10" s="1"/>
  <c r="D6" i="18"/>
  <c r="H6" s="1"/>
  <c r="I10" i="24" l="1"/>
  <c r="B11"/>
  <c r="I6" i="18"/>
  <c r="B7"/>
  <c r="C7" s="1"/>
  <c r="E6"/>
  <c r="C11" i="24" l="1"/>
  <c r="D11"/>
  <c r="H11" s="1"/>
  <c r="D7" i="18"/>
  <c r="H7" s="1"/>
  <c r="B12" i="24" l="1"/>
  <c r="E11"/>
  <c r="I11"/>
  <c r="I7" i="18"/>
  <c r="B9"/>
  <c r="B10" s="1"/>
  <c r="E7"/>
  <c r="D12" i="24" l="1"/>
  <c r="H12" s="1"/>
  <c r="C12"/>
  <c r="D9" i="18"/>
  <c r="H9" s="1"/>
  <c r="I12" i="24" l="1"/>
  <c r="B14"/>
  <c r="E12"/>
  <c r="E9" i="18"/>
  <c r="I9"/>
  <c r="C14" i="24" l="1"/>
  <c r="D14"/>
  <c r="H14" s="1"/>
  <c r="D10" i="18"/>
  <c r="H10" s="1"/>
  <c r="C10"/>
  <c r="B15" i="24" l="1"/>
  <c r="E14"/>
  <c r="I14"/>
  <c r="I10" i="18"/>
  <c r="B11"/>
  <c r="E10"/>
  <c r="D15" i="24" l="1"/>
  <c r="H15" s="1"/>
  <c r="C15"/>
  <c r="D11" i="18"/>
  <c r="H11" s="1"/>
  <c r="C11"/>
  <c r="I15" i="24" l="1"/>
  <c r="B16"/>
  <c r="E15"/>
  <c r="I11" i="18"/>
  <c r="E11"/>
  <c r="B12"/>
  <c r="C16" i="24" l="1"/>
  <c r="D16"/>
  <c r="H16" s="1"/>
  <c r="D12" i="18"/>
  <c r="H12" s="1"/>
  <c r="C12"/>
  <c r="B17" i="24" l="1"/>
  <c r="E16"/>
  <c r="I16"/>
  <c r="I12" i="18"/>
  <c r="B14"/>
  <c r="E12"/>
  <c r="D17" i="24" l="1"/>
  <c r="H17" s="1"/>
  <c r="C17"/>
  <c r="D14" i="18"/>
  <c r="H14" s="1"/>
  <c r="C14"/>
  <c r="I17" i="24" l="1"/>
  <c r="B19"/>
  <c r="E17"/>
  <c r="B15" i="18"/>
  <c r="E14"/>
  <c r="I14"/>
  <c r="C19" i="24" l="1"/>
  <c r="D19"/>
  <c r="H19" s="1"/>
  <c r="D15" i="18"/>
  <c r="H15" s="1"/>
  <c r="C15"/>
  <c r="B20" i="24" l="1"/>
  <c r="E19"/>
  <c r="I19"/>
  <c r="I15" i="18"/>
  <c r="E15"/>
  <c r="B16"/>
  <c r="D20" i="24" l="1"/>
  <c r="H20" s="1"/>
  <c r="C20"/>
  <c r="D16" i="18"/>
  <c r="H16" s="1"/>
  <c r="C16"/>
  <c r="I20" i="24" l="1"/>
  <c r="B21"/>
  <c r="E20"/>
  <c r="I16" i="18"/>
  <c r="B17"/>
  <c r="E16"/>
  <c r="C21" i="24" l="1"/>
  <c r="D21"/>
  <c r="H21" s="1"/>
  <c r="D17" i="18"/>
  <c r="H17" s="1"/>
  <c r="C17"/>
  <c r="B22" i="24" l="1"/>
  <c r="E21"/>
  <c r="I21"/>
  <c r="B19" i="18"/>
  <c r="E17"/>
  <c r="I17"/>
  <c r="D22" i="24" l="1"/>
  <c r="H22" s="1"/>
  <c r="C22"/>
  <c r="D19" i="18"/>
  <c r="H19" s="1"/>
  <c r="C19"/>
  <c r="I22" i="24" l="1"/>
  <c r="B24"/>
  <c r="E22"/>
  <c r="I19" i="18"/>
  <c r="B20"/>
  <c r="E19"/>
  <c r="C24" i="24" l="1"/>
  <c r="D24"/>
  <c r="H24" s="1"/>
  <c r="D20" i="18"/>
  <c r="H20" s="1"/>
  <c r="C20"/>
  <c r="B25" i="24" l="1"/>
  <c r="E24"/>
  <c r="I24"/>
  <c r="I20" i="18"/>
  <c r="B21"/>
  <c r="E20"/>
  <c r="D25" i="24" l="1"/>
  <c r="H25" s="1"/>
  <c r="C25"/>
  <c r="D21" i="18"/>
  <c r="H21" s="1"/>
  <c r="C21"/>
  <c r="I25" i="24" l="1"/>
  <c r="B26"/>
  <c r="E25"/>
  <c r="I21" i="18"/>
  <c r="E21"/>
  <c r="B22"/>
  <c r="C26" i="24" l="1"/>
  <c r="D26"/>
  <c r="H26" s="1"/>
  <c r="D22" i="18"/>
  <c r="H22" s="1"/>
  <c r="C22"/>
  <c r="B27" i="24" l="1"/>
  <c r="E26"/>
  <c r="I26"/>
  <c r="I22" i="18"/>
  <c r="B24"/>
  <c r="E22"/>
  <c r="D27" i="24" l="1"/>
  <c r="H27" s="1"/>
  <c r="C27"/>
  <c r="D24" i="18"/>
  <c r="H24" s="1"/>
  <c r="C24"/>
  <c r="I27" i="24" l="1"/>
  <c r="B29"/>
  <c r="E27"/>
  <c r="I24" i="18"/>
  <c r="B25"/>
  <c r="E24"/>
  <c r="C29" i="24" l="1"/>
  <c r="D29"/>
  <c r="H29" s="1"/>
  <c r="D25" i="18"/>
  <c r="H25" s="1"/>
  <c r="C25"/>
  <c r="B30" i="24" l="1"/>
  <c r="E29"/>
  <c r="I29"/>
  <c r="I25" i="18"/>
  <c r="B26"/>
  <c r="E25"/>
  <c r="D30" i="24" l="1"/>
  <c r="H30" s="1"/>
  <c r="C30"/>
  <c r="D26" i="18"/>
  <c r="H26" s="1"/>
  <c r="C26"/>
  <c r="I30" i="24" l="1"/>
  <c r="B31"/>
  <c r="E30"/>
  <c r="I26" i="18"/>
  <c r="B27"/>
  <c r="E26"/>
  <c r="C31" i="24" l="1"/>
  <c r="D31"/>
  <c r="H31" s="1"/>
  <c r="D27" i="18"/>
  <c r="H27" s="1"/>
  <c r="C27"/>
  <c r="B32" i="24" l="1"/>
  <c r="E31"/>
  <c r="I31"/>
  <c r="I27" i="18"/>
  <c r="B29"/>
  <c r="E27"/>
  <c r="D32" i="24" l="1"/>
  <c r="H32" s="1"/>
  <c r="C32"/>
  <c r="D29" i="18"/>
  <c r="H29" s="1"/>
  <c r="C29"/>
  <c r="I32" i="24" l="1"/>
  <c r="B34"/>
  <c r="E32"/>
  <c r="I29" i="18"/>
  <c r="E29"/>
  <c r="B30"/>
  <c r="C34" i="24" l="1"/>
  <c r="D34"/>
  <c r="H34" s="1"/>
  <c r="D30" i="18"/>
  <c r="H30" s="1"/>
  <c r="C30"/>
  <c r="B35" i="24" l="1"/>
  <c r="E34"/>
  <c r="I34"/>
  <c r="I30" i="18"/>
  <c r="B31"/>
  <c r="E30"/>
  <c r="D35" i="24" l="1"/>
  <c r="H35" s="1"/>
  <c r="C35"/>
  <c r="D31" i="18"/>
  <c r="H31" s="1"/>
  <c r="C31"/>
  <c r="I35" i="24" l="1"/>
  <c r="B36"/>
  <c r="E35"/>
  <c r="I31" i="18"/>
  <c r="B32"/>
  <c r="E31"/>
  <c r="C36" i="24" l="1"/>
  <c r="D36"/>
  <c r="H36" s="1"/>
  <c r="D32" i="18"/>
  <c r="H32" s="1"/>
  <c r="C32"/>
  <c r="B37" i="24" l="1"/>
  <c r="E36"/>
  <c r="I36"/>
  <c r="I32" i="18"/>
  <c r="B34"/>
  <c r="E32"/>
  <c r="C37" i="24" l="1"/>
  <c r="D37"/>
  <c r="H37" s="1"/>
  <c r="D34" i="18"/>
  <c r="H34" s="1"/>
  <c r="C34"/>
  <c r="B39" i="24" l="1"/>
  <c r="E37"/>
  <c r="I37"/>
  <c r="I34" i="18"/>
  <c r="B35"/>
  <c r="E34"/>
  <c r="D39" i="24" l="1"/>
  <c r="H39" s="1"/>
  <c r="C39"/>
  <c r="D35" i="18"/>
  <c r="H35" s="1"/>
  <c r="C35"/>
  <c r="I39" i="24" l="1"/>
  <c r="B40"/>
  <c r="E39"/>
  <c r="I35" i="18"/>
  <c r="B36"/>
  <c r="E35"/>
  <c r="C40" i="24" l="1"/>
  <c r="D40"/>
  <c r="H40" s="1"/>
  <c r="D36" i="18"/>
  <c r="H36" s="1"/>
  <c r="C36"/>
  <c r="B41" i="24" l="1"/>
  <c r="E40"/>
  <c r="I40"/>
  <c r="I36" i="18"/>
  <c r="B37"/>
  <c r="E36"/>
  <c r="D41" i="24" l="1"/>
  <c r="H41" s="1"/>
  <c r="C41"/>
  <c r="D37" i="18"/>
  <c r="H37" s="1"/>
  <c r="C37"/>
  <c r="I41" i="24" l="1"/>
  <c r="B42"/>
  <c r="E41"/>
  <c r="I37" i="18"/>
  <c r="B39"/>
  <c r="E37"/>
  <c r="C42" i="24" l="1"/>
  <c r="D42"/>
  <c r="H42" s="1"/>
  <c r="D39" i="18"/>
  <c r="H39" s="1"/>
  <c r="C39"/>
  <c r="B44" i="24" l="1"/>
  <c r="E42"/>
  <c r="I42"/>
  <c r="I39" i="18"/>
  <c r="B40"/>
  <c r="E39"/>
  <c r="D44" i="24" l="1"/>
  <c r="H44" s="1"/>
  <c r="C44"/>
  <c r="D40" i="18"/>
  <c r="H40" s="1"/>
  <c r="C40"/>
  <c r="I44" i="24" l="1"/>
  <c r="B45"/>
  <c r="E44"/>
  <c r="I40" i="18"/>
  <c r="B41"/>
  <c r="E40"/>
  <c r="C45" i="24" l="1"/>
  <c r="D45"/>
  <c r="H45" s="1"/>
  <c r="D41" i="18"/>
  <c r="H41" s="1"/>
  <c r="C41"/>
  <c r="B46" i="24" l="1"/>
  <c r="E45"/>
  <c r="I45"/>
  <c r="I41" i="18"/>
  <c r="B42"/>
  <c r="E41"/>
  <c r="D46" i="24" l="1"/>
  <c r="H46" s="1"/>
  <c r="C46"/>
  <c r="D42" i="18"/>
  <c r="H42" s="1"/>
  <c r="C42"/>
  <c r="I46" i="24" l="1"/>
  <c r="B47"/>
  <c r="E46"/>
  <c r="B44" i="18"/>
  <c r="E42"/>
  <c r="I42"/>
  <c r="C47" i="24" l="1"/>
  <c r="D47"/>
  <c r="H47" s="1"/>
  <c r="D44" i="18"/>
  <c r="H44" s="1"/>
  <c r="C44"/>
  <c r="B49" i="24" l="1"/>
  <c r="E47"/>
  <c r="I47"/>
  <c r="B45" i="18"/>
  <c r="E44"/>
  <c r="I44"/>
  <c r="D49" i="24" l="1"/>
  <c r="H49" s="1"/>
  <c r="C49"/>
  <c r="D45" i="18"/>
  <c r="H45" s="1"/>
  <c r="C45"/>
  <c r="I49" i="24" l="1"/>
  <c r="B50"/>
  <c r="E49"/>
  <c r="B46" i="18"/>
  <c r="E45"/>
  <c r="I45"/>
  <c r="C50" i="24" l="1"/>
  <c r="D50"/>
  <c r="H50" s="1"/>
  <c r="D46" i="18"/>
  <c r="H46" s="1"/>
  <c r="C46"/>
  <c r="B51" i="24" l="1"/>
  <c r="E50"/>
  <c r="I50"/>
  <c r="B47" i="18"/>
  <c r="E46"/>
  <c r="I46"/>
  <c r="D51" i="24" l="1"/>
  <c r="H51" s="1"/>
  <c r="C51"/>
  <c r="D47" i="18"/>
  <c r="H47" s="1"/>
  <c r="C47"/>
  <c r="I51" i="24" l="1"/>
  <c r="B52"/>
  <c r="E51"/>
  <c r="I47" i="18"/>
  <c r="B49"/>
  <c r="E47"/>
  <c r="C52" i="24" l="1"/>
  <c r="D52"/>
  <c r="H52" s="1"/>
  <c r="D49" i="18"/>
  <c r="H49" s="1"/>
  <c r="C49"/>
  <c r="B54" i="24" l="1"/>
  <c r="E52"/>
  <c r="I52"/>
  <c r="I49" i="18"/>
  <c r="B50"/>
  <c r="E49"/>
  <c r="D54" i="24" l="1"/>
  <c r="H54" s="1"/>
  <c r="C54"/>
  <c r="D50" i="18"/>
  <c r="H50" s="1"/>
  <c r="C50"/>
  <c r="I54" i="24" l="1"/>
  <c r="B55"/>
  <c r="E54"/>
  <c r="I50" i="18"/>
  <c r="B51"/>
  <c r="E50"/>
  <c r="C55" i="24" l="1"/>
  <c r="D55"/>
  <c r="H55" s="1"/>
  <c r="D51" i="18"/>
  <c r="H51" s="1"/>
  <c r="C51"/>
  <c r="B56" i="24" l="1"/>
  <c r="E55"/>
  <c r="I55"/>
  <c r="B52" i="18"/>
  <c r="E51"/>
  <c r="I51"/>
  <c r="D56" i="24" l="1"/>
  <c r="H56" s="1"/>
  <c r="C56"/>
  <c r="D52" i="18"/>
  <c r="H52" s="1"/>
  <c r="C52"/>
  <c r="I56" i="24" l="1"/>
  <c r="B57"/>
  <c r="E56"/>
  <c r="I52" i="18"/>
  <c r="B54"/>
  <c r="E52"/>
  <c r="C57" i="24" l="1"/>
  <c r="D57"/>
  <c r="H57" s="1"/>
  <c r="D54" i="18"/>
  <c r="H54" s="1"/>
  <c r="C54"/>
  <c r="B59" i="24" l="1"/>
  <c r="E57"/>
  <c r="I57"/>
  <c r="B55" i="18"/>
  <c r="E54"/>
  <c r="I54"/>
  <c r="D59" i="24" l="1"/>
  <c r="H59" s="1"/>
  <c r="C59"/>
  <c r="D55" i="18"/>
  <c r="H55" s="1"/>
  <c r="C55"/>
  <c r="B60" i="24" l="1"/>
  <c r="E59"/>
  <c r="I59"/>
  <c r="B56" i="18"/>
  <c r="E55"/>
  <c r="I55"/>
  <c r="C60" i="24" l="1"/>
  <c r="D60"/>
  <c r="H60" s="1"/>
  <c r="D56" i="18"/>
  <c r="H56" s="1"/>
  <c r="C56"/>
  <c r="B61" i="24" l="1"/>
  <c r="E60"/>
  <c r="I60"/>
  <c r="B57" i="18"/>
  <c r="E56"/>
  <c r="I56"/>
  <c r="D61" i="24" l="1"/>
  <c r="H61" s="1"/>
  <c r="C61"/>
  <c r="D57" i="18"/>
  <c r="H57" s="1"/>
  <c r="C57"/>
  <c r="B62" i="24" l="1"/>
  <c r="E61"/>
  <c r="I61"/>
  <c r="B59" i="18"/>
  <c r="E57"/>
  <c r="I57"/>
  <c r="C62" i="24" l="1"/>
  <c r="D62"/>
  <c r="H62" s="1"/>
  <c r="D59" i="18"/>
  <c r="H59" s="1"/>
  <c r="C59"/>
  <c r="I62" i="24" l="1"/>
  <c r="B64"/>
  <c r="E62"/>
  <c r="B60" i="18"/>
  <c r="E59"/>
  <c r="I59"/>
  <c r="D64" i="24" l="1"/>
  <c r="H64" s="1"/>
  <c r="C64"/>
  <c r="D60" i="18"/>
  <c r="H60" s="1"/>
  <c r="C60"/>
  <c r="B65" i="24" l="1"/>
  <c r="E64"/>
  <c r="I64"/>
  <c r="B61" i="18"/>
  <c r="E60"/>
  <c r="I60"/>
  <c r="C65" i="24" l="1"/>
  <c r="D65"/>
  <c r="H65" s="1"/>
  <c r="D61" i="18"/>
  <c r="H61" s="1"/>
  <c r="C61"/>
  <c r="B66" i="24" l="1"/>
  <c r="E65"/>
  <c r="I65"/>
  <c r="I61" i="18"/>
  <c r="B62"/>
  <c r="E61"/>
  <c r="D66" i="24" l="1"/>
  <c r="H66" s="1"/>
  <c r="C66"/>
  <c r="D62" i="18"/>
  <c r="H62" s="1"/>
  <c r="C62"/>
  <c r="B67" i="24" l="1"/>
  <c r="E66"/>
  <c r="I66"/>
  <c r="I62" i="18"/>
  <c r="B64"/>
  <c r="E62"/>
  <c r="C67" i="24" l="1"/>
  <c r="D67"/>
  <c r="H67" s="1"/>
  <c r="D64" i="18"/>
  <c r="H64" s="1"/>
  <c r="C64"/>
  <c r="I67" i="24" l="1"/>
  <c r="B69"/>
  <c r="E67"/>
  <c r="I64" i="18"/>
  <c r="B65"/>
  <c r="E64"/>
  <c r="D69" i="24" l="1"/>
  <c r="H69" s="1"/>
  <c r="C69"/>
  <c r="D65" i="18"/>
  <c r="H65" s="1"/>
  <c r="C65"/>
  <c r="I69" i="24" l="1"/>
  <c r="B70"/>
  <c r="E69"/>
  <c r="I65" i="18"/>
  <c r="B66"/>
  <c r="E65"/>
  <c r="C70" i="24" l="1"/>
  <c r="D70"/>
  <c r="H70" s="1"/>
  <c r="D66" i="18"/>
  <c r="H66" s="1"/>
  <c r="C66"/>
  <c r="I70" i="24" l="1"/>
  <c r="B71"/>
  <c r="E70"/>
  <c r="I66" i="18"/>
  <c r="B67"/>
  <c r="E66"/>
  <c r="D71" i="24" l="1"/>
  <c r="H71" s="1"/>
  <c r="C71"/>
  <c r="D67" i="18"/>
  <c r="H67" s="1"/>
  <c r="C67"/>
  <c r="I71" i="24" l="1"/>
  <c r="B72"/>
  <c r="E71"/>
  <c r="I67" i="18"/>
  <c r="B69"/>
  <c r="E67"/>
  <c r="C72" i="24" l="1"/>
  <c r="D72"/>
  <c r="H72" s="1"/>
  <c r="D69" i="18"/>
  <c r="H69" s="1"/>
  <c r="C69"/>
  <c r="B74" i="24" l="1"/>
  <c r="E72"/>
  <c r="I72"/>
  <c r="I69" i="18"/>
  <c r="B70"/>
  <c r="E69"/>
  <c r="D74" i="24" l="1"/>
  <c r="H74" s="1"/>
  <c r="C74"/>
  <c r="D70" i="18"/>
  <c r="H70" s="1"/>
  <c r="C70"/>
  <c r="B75" i="24" l="1"/>
  <c r="E74"/>
  <c r="I74"/>
  <c r="I70" i="18"/>
  <c r="B71"/>
  <c r="E70"/>
  <c r="C75" i="24" l="1"/>
  <c r="D75"/>
  <c r="H75" s="1"/>
  <c r="D71" i="18"/>
  <c r="H71" s="1"/>
  <c r="C71"/>
  <c r="B76" i="24" l="1"/>
  <c r="E75"/>
  <c r="I75"/>
  <c r="I71" i="18"/>
  <c r="B72"/>
  <c r="E71"/>
  <c r="D76" i="24" l="1"/>
  <c r="H76" s="1"/>
  <c r="C76"/>
  <c r="D72" i="18"/>
  <c r="H72" s="1"/>
  <c r="C72"/>
  <c r="I76" i="24" l="1"/>
  <c r="B77"/>
  <c r="E76"/>
  <c r="I72" i="18"/>
  <c r="B74"/>
  <c r="E72"/>
  <c r="C77" i="24" l="1"/>
  <c r="D77"/>
  <c r="H77" s="1"/>
  <c r="D74" i="18"/>
  <c r="H74" s="1"/>
  <c r="C74"/>
  <c r="B79" i="24" l="1"/>
  <c r="E77"/>
  <c r="I77"/>
  <c r="I74" i="18"/>
  <c r="B75"/>
  <c r="E74"/>
  <c r="D79" i="24" l="1"/>
  <c r="H79" s="1"/>
  <c r="C79"/>
  <c r="D75" i="18"/>
  <c r="H75" s="1"/>
  <c r="C75"/>
  <c r="B80" i="24" l="1"/>
  <c r="E79"/>
  <c r="I79"/>
  <c r="I75" i="18"/>
  <c r="B76"/>
  <c r="E75"/>
  <c r="C80" i="24" l="1"/>
  <c r="D80"/>
  <c r="H80" s="1"/>
  <c r="D76" i="18"/>
  <c r="H76" s="1"/>
  <c r="C76"/>
  <c r="B81" i="24" l="1"/>
  <c r="E80"/>
  <c r="I80"/>
  <c r="I76" i="18"/>
  <c r="B77"/>
  <c r="E76"/>
  <c r="D81" i="24" l="1"/>
  <c r="H81" s="1"/>
  <c r="C81"/>
  <c r="D77" i="18"/>
  <c r="H77" s="1"/>
  <c r="C77"/>
  <c r="I81" i="24" l="1"/>
  <c r="B82"/>
  <c r="E81"/>
  <c r="I77" i="18"/>
  <c r="B79"/>
  <c r="E77"/>
  <c r="C82" i="24" l="1"/>
  <c r="D82"/>
  <c r="H82" s="1"/>
  <c r="D79" i="18"/>
  <c r="H79" s="1"/>
  <c r="C79"/>
  <c r="I82" i="24" l="1"/>
  <c r="B84"/>
  <c r="E82"/>
  <c r="I79" i="18"/>
  <c r="B80"/>
  <c r="E79"/>
  <c r="D84" i="24" l="1"/>
  <c r="H84" s="1"/>
  <c r="C84"/>
  <c r="D80" i="18"/>
  <c r="H80" s="1"/>
  <c r="C80"/>
  <c r="I84" i="24" l="1"/>
  <c r="B85"/>
  <c r="E84"/>
  <c r="I80" i="18"/>
  <c r="B81"/>
  <c r="E80"/>
  <c r="C85" i="24" l="1"/>
  <c r="D85"/>
  <c r="H85" s="1"/>
  <c r="D81" i="18"/>
  <c r="H81" s="1"/>
  <c r="C81"/>
  <c r="I85" i="24" l="1"/>
  <c r="B86"/>
  <c r="E85"/>
  <c r="I81" i="18"/>
  <c r="B82"/>
  <c r="E81"/>
  <c r="D86" i="24" l="1"/>
  <c r="H86" s="1"/>
  <c r="C86"/>
  <c r="D82" i="18"/>
  <c r="H82" s="1"/>
  <c r="C82"/>
  <c r="B87" i="24" l="1"/>
  <c r="E86"/>
  <c r="I86"/>
  <c r="I82" i="18"/>
  <c r="B84"/>
  <c r="E82"/>
  <c r="C87" i="24" l="1"/>
  <c r="D87"/>
  <c r="H87" s="1"/>
  <c r="D84" i="18"/>
  <c r="H84" s="1"/>
  <c r="C84"/>
  <c r="B89" i="24" l="1"/>
  <c r="E87"/>
  <c r="I87"/>
  <c r="I84" i="18"/>
  <c r="B85"/>
  <c r="E84"/>
  <c r="D89" i="24" l="1"/>
  <c r="H89" s="1"/>
  <c r="C89"/>
  <c r="D85" i="18"/>
  <c r="H85" s="1"/>
  <c r="C85"/>
  <c r="B90" i="24" l="1"/>
  <c r="E89"/>
  <c r="I89"/>
  <c r="B86" i="18"/>
  <c r="E85"/>
  <c r="I85"/>
  <c r="C90" i="24" l="1"/>
  <c r="D90"/>
  <c r="H90" s="1"/>
  <c r="D86" i="18"/>
  <c r="H86" s="1"/>
  <c r="C86"/>
  <c r="I90" i="24" l="1"/>
  <c r="B91"/>
  <c r="E90"/>
  <c r="B87" i="18"/>
  <c r="E86"/>
  <c r="I86"/>
  <c r="D91" i="24" l="1"/>
  <c r="H91" s="1"/>
  <c r="C91"/>
  <c r="D87" i="18"/>
  <c r="H87" s="1"/>
  <c r="C87"/>
  <c r="B92" i="24" l="1"/>
  <c r="E91"/>
  <c r="I91"/>
  <c r="B89" i="18"/>
  <c r="E87"/>
  <c r="I87"/>
  <c r="C92" i="24" l="1"/>
  <c r="D92"/>
  <c r="H92" s="1"/>
  <c r="D89" i="18"/>
  <c r="H89" s="1"/>
  <c r="C89"/>
  <c r="I92" i="24" l="1"/>
  <c r="B94"/>
  <c r="E92"/>
  <c r="B90" i="18"/>
  <c r="E89"/>
  <c r="I89"/>
  <c r="D94" i="24" l="1"/>
  <c r="H94" s="1"/>
  <c r="C94"/>
  <c r="D90" i="18"/>
  <c r="H90" s="1"/>
  <c r="C90"/>
  <c r="B95" i="24" l="1"/>
  <c r="E94"/>
  <c r="I94"/>
  <c r="B91" i="18"/>
  <c r="E90"/>
  <c r="I90"/>
  <c r="C95" i="24" l="1"/>
  <c r="D95"/>
  <c r="H95" s="1"/>
  <c r="D91" i="18"/>
  <c r="H91" s="1"/>
  <c r="C91"/>
  <c r="B96" i="24" l="1"/>
  <c r="E95"/>
  <c r="I95"/>
  <c r="B92" i="18"/>
  <c r="E91"/>
  <c r="I91"/>
  <c r="D96" i="24" l="1"/>
  <c r="H96" s="1"/>
  <c r="C96"/>
  <c r="D92" i="18"/>
  <c r="H92" s="1"/>
  <c r="C92"/>
  <c r="I96" i="24" l="1"/>
  <c r="B97"/>
  <c r="E96"/>
  <c r="B94" i="18"/>
  <c r="E92"/>
  <c r="I92"/>
  <c r="C97" i="24" l="1"/>
  <c r="D97"/>
  <c r="H97" s="1"/>
  <c r="D94" i="18"/>
  <c r="H94" s="1"/>
  <c r="C94"/>
  <c r="I97" i="24" l="1"/>
  <c r="B99"/>
  <c r="E97"/>
  <c r="B95" i="18"/>
  <c r="E94"/>
  <c r="I94"/>
  <c r="D99" i="24" l="1"/>
  <c r="H99" s="1"/>
  <c r="C99"/>
  <c r="D95" i="18"/>
  <c r="H95" s="1"/>
  <c r="C95"/>
  <c r="I99" i="24" l="1"/>
  <c r="B100"/>
  <c r="E99"/>
  <c r="B96" i="18"/>
  <c r="E95"/>
  <c r="I95"/>
  <c r="C100" i="24" l="1"/>
  <c r="D100"/>
  <c r="H100" s="1"/>
  <c r="D96" i="18"/>
  <c r="H96" s="1"/>
  <c r="C96"/>
  <c r="I100" i="24" l="1"/>
  <c r="B101"/>
  <c r="E100"/>
  <c r="B97" i="18"/>
  <c r="E96"/>
  <c r="I96"/>
  <c r="D101" i="24" l="1"/>
  <c r="H101" s="1"/>
  <c r="C101"/>
  <c r="D97" i="18"/>
  <c r="H97" s="1"/>
  <c r="C97"/>
  <c r="I101" i="24" l="1"/>
  <c r="B102"/>
  <c r="E101"/>
  <c r="B99" i="18"/>
  <c r="E97"/>
  <c r="I97"/>
  <c r="C102" i="24" l="1"/>
  <c r="D102"/>
  <c r="H102" s="1"/>
  <c r="D99" i="18"/>
  <c r="H99" s="1"/>
  <c r="C99"/>
  <c r="I102" i="24" l="1"/>
  <c r="B104"/>
  <c r="E102"/>
  <c r="B100" i="18"/>
  <c r="E99"/>
  <c r="I99"/>
  <c r="D104" i="24" l="1"/>
  <c r="H104" s="1"/>
  <c r="C104"/>
  <c r="D100" i="18"/>
  <c r="H100" s="1"/>
  <c r="C100"/>
  <c r="I104" i="24" l="1"/>
  <c r="B105"/>
  <c r="E104"/>
  <c r="B101" i="18"/>
  <c r="E100"/>
  <c r="I100"/>
  <c r="C105" i="24" l="1"/>
  <c r="D105"/>
  <c r="H105" s="1"/>
  <c r="D101" i="18"/>
  <c r="H101" s="1"/>
  <c r="C101"/>
  <c r="I105" i="24" l="1"/>
  <c r="B106"/>
  <c r="E105"/>
  <c r="B102" i="18"/>
  <c r="E101"/>
  <c r="I101"/>
  <c r="D106" i="24" l="1"/>
  <c r="H106" s="1"/>
  <c r="C106"/>
  <c r="D102" i="18"/>
  <c r="H102" s="1"/>
  <c r="C102"/>
  <c r="I106" i="24" l="1"/>
  <c r="B107"/>
  <c r="E106"/>
  <c r="B104" i="18"/>
  <c r="E102"/>
  <c r="I102"/>
  <c r="C107" i="24" l="1"/>
  <c r="D107"/>
  <c r="H107" s="1"/>
  <c r="D104" i="18"/>
  <c r="H104" s="1"/>
  <c r="C104"/>
  <c r="I107" i="24" l="1"/>
  <c r="B109"/>
  <c r="E107"/>
  <c r="B105" i="18"/>
  <c r="E104"/>
  <c r="I104"/>
  <c r="D109" i="24" l="1"/>
  <c r="H109" s="1"/>
  <c r="C109"/>
  <c r="D105" i="18"/>
  <c r="H105" s="1"/>
  <c r="C105"/>
  <c r="I109" i="24" l="1"/>
  <c r="B110"/>
  <c r="E109"/>
  <c r="B106" i="18"/>
  <c r="E105"/>
  <c r="I105"/>
  <c r="D110" i="24" l="1"/>
  <c r="H110" s="1"/>
  <c r="C110"/>
  <c r="D106" i="18"/>
  <c r="H106" s="1"/>
  <c r="C106"/>
  <c r="I110" i="24" l="1"/>
  <c r="B111"/>
  <c r="E110"/>
  <c r="B107" i="18"/>
  <c r="E106"/>
  <c r="I106"/>
  <c r="C111" i="24" l="1"/>
  <c r="D111"/>
  <c r="H111" s="1"/>
  <c r="D107" i="18"/>
  <c r="H107" s="1"/>
  <c r="C107"/>
  <c r="I111" i="24" l="1"/>
  <c r="B112"/>
  <c r="E111"/>
  <c r="B109" i="18"/>
  <c r="E107"/>
  <c r="I107"/>
  <c r="D112" i="24" l="1"/>
  <c r="H112" s="1"/>
  <c r="C112"/>
  <c r="D109" i="18"/>
  <c r="H109" s="1"/>
  <c r="C109"/>
  <c r="I112" i="24" l="1"/>
  <c r="B114"/>
  <c r="E112"/>
  <c r="B110" i="18"/>
  <c r="E109"/>
  <c r="I109"/>
  <c r="C114" i="24" l="1"/>
  <c r="D114"/>
  <c r="H114" s="1"/>
  <c r="D110" i="18"/>
  <c r="H110" s="1"/>
  <c r="C110"/>
  <c r="I114" i="24" l="1"/>
  <c r="B115"/>
  <c r="E114"/>
  <c r="B111" i="18"/>
  <c r="E110"/>
  <c r="I110"/>
  <c r="D115" i="24" l="1"/>
  <c r="H115" s="1"/>
  <c r="C115"/>
  <c r="D111" i="18"/>
  <c r="H111" s="1"/>
  <c r="C111"/>
  <c r="I115" i="24" l="1"/>
  <c r="B116"/>
  <c r="E115"/>
  <c r="B112" i="18"/>
  <c r="E111"/>
  <c r="I111"/>
  <c r="C116" i="24" l="1"/>
  <c r="D116"/>
  <c r="H116" s="1"/>
  <c r="D112" i="18"/>
  <c r="H112" s="1"/>
  <c r="C112"/>
  <c r="I116" i="24" l="1"/>
  <c r="B117"/>
  <c r="E116"/>
  <c r="B114" i="18"/>
  <c r="E112"/>
  <c r="I112"/>
  <c r="D117" i="24" l="1"/>
  <c r="H117" s="1"/>
  <c r="C117"/>
  <c r="D114" i="18"/>
  <c r="H114" s="1"/>
  <c r="C114"/>
  <c r="I117" i="24" l="1"/>
  <c r="B119"/>
  <c r="E117"/>
  <c r="B115" i="18"/>
  <c r="E114"/>
  <c r="I114"/>
  <c r="C119" i="24" l="1"/>
  <c r="D119"/>
  <c r="H119" s="1"/>
  <c r="D115" i="18"/>
  <c r="H115" s="1"/>
  <c r="C115"/>
  <c r="B120" i="24" l="1"/>
  <c r="E119"/>
  <c r="I119"/>
  <c r="I115" i="18"/>
  <c r="B116"/>
  <c r="E115"/>
  <c r="D120" i="24" l="1"/>
  <c r="H120" s="1"/>
  <c r="C120"/>
  <c r="D116" i="18"/>
  <c r="H116" s="1"/>
  <c r="C116"/>
  <c r="I120" i="24" l="1"/>
  <c r="B121"/>
  <c r="E120"/>
  <c r="I116" i="18"/>
  <c r="B117"/>
  <c r="E116"/>
  <c r="C121" i="24" l="1"/>
  <c r="D121"/>
  <c r="H121" s="1"/>
  <c r="D117" i="18"/>
  <c r="H117" s="1"/>
  <c r="C117"/>
  <c r="I121" i="24" l="1"/>
  <c r="B122"/>
  <c r="E121"/>
  <c r="I117" i="18"/>
  <c r="B119"/>
  <c r="E117"/>
  <c r="D122" i="24" l="1"/>
  <c r="H122" s="1"/>
  <c r="C122"/>
  <c r="D119" i="18"/>
  <c r="H119" s="1"/>
  <c r="C119"/>
  <c r="I122" i="24" l="1"/>
  <c r="B124"/>
  <c r="E122"/>
  <c r="I119" i="18"/>
  <c r="B120"/>
  <c r="E119"/>
  <c r="C124" i="24" l="1"/>
  <c r="D124"/>
  <c r="H124" s="1"/>
  <c r="D120" i="18"/>
  <c r="H120" s="1"/>
  <c r="C120"/>
  <c r="B125" i="24" l="1"/>
  <c r="E124"/>
  <c r="I124"/>
  <c r="I120" i="18"/>
  <c r="B121"/>
  <c r="E120"/>
  <c r="D125" i="24" l="1"/>
  <c r="H125" s="1"/>
  <c r="C125"/>
  <c r="D121" i="18"/>
  <c r="H121" s="1"/>
  <c r="C121"/>
  <c r="I125" i="24" l="1"/>
  <c r="B126"/>
  <c r="E125"/>
  <c r="I121" i="18"/>
  <c r="B122"/>
  <c r="E121"/>
  <c r="C126" i="24" l="1"/>
  <c r="D126"/>
  <c r="H126" s="1"/>
  <c r="D122" i="18"/>
  <c r="H122" s="1"/>
  <c r="C122"/>
  <c r="I122"/>
  <c r="I126" i="24" l="1"/>
  <c r="B127"/>
  <c r="E126"/>
  <c r="B124" i="18"/>
  <c r="E122"/>
  <c r="D127" i="24" l="1"/>
  <c r="H127" s="1"/>
  <c r="C127"/>
  <c r="D124" i="18"/>
  <c r="H124" s="1"/>
  <c r="C124"/>
  <c r="B129" i="24" l="1"/>
  <c r="E127"/>
  <c r="I127"/>
  <c r="I124" i="18"/>
  <c r="B125"/>
  <c r="E124"/>
  <c r="C129" i="24" l="1"/>
  <c r="D129"/>
  <c r="H129" s="1"/>
  <c r="D125" i="18"/>
  <c r="H125" s="1"/>
  <c r="C125"/>
  <c r="I129" i="24" l="1"/>
  <c r="B130"/>
  <c r="E129"/>
  <c r="I125" i="18"/>
  <c r="B126"/>
  <c r="E125"/>
  <c r="D130" i="24" l="1"/>
  <c r="H130" s="1"/>
  <c r="C130"/>
  <c r="D126" i="18"/>
  <c r="H126" s="1"/>
  <c r="C126"/>
  <c r="I130" i="24" l="1"/>
  <c r="B131"/>
  <c r="E130"/>
  <c r="I126" i="18"/>
  <c r="B127"/>
  <c r="E126"/>
  <c r="C131" i="24" l="1"/>
  <c r="D131"/>
  <c r="H131" s="1"/>
  <c r="D127" i="18"/>
  <c r="H127" s="1"/>
  <c r="C127"/>
  <c r="I131" i="24" l="1"/>
  <c r="B132"/>
  <c r="E131"/>
  <c r="I127" i="18"/>
  <c r="B129"/>
  <c r="E127"/>
  <c r="D132" i="24" l="1"/>
  <c r="H132" s="1"/>
  <c r="C132"/>
  <c r="D129" i="18"/>
  <c r="H129" s="1"/>
  <c r="C129"/>
  <c r="I132" i="24" l="1"/>
  <c r="B134"/>
  <c r="E132"/>
  <c r="I129" i="18"/>
  <c r="B130"/>
  <c r="E129"/>
  <c r="C134" i="24" l="1"/>
  <c r="D134"/>
  <c r="H134" s="1"/>
  <c r="D130" i="18"/>
  <c r="H130" s="1"/>
  <c r="C130"/>
  <c r="B135" i="24" l="1"/>
  <c r="E134"/>
  <c r="I134"/>
  <c r="B131" i="18"/>
  <c r="E130"/>
  <c r="I130"/>
  <c r="D135" i="24" l="1"/>
  <c r="H135" s="1"/>
  <c r="C135"/>
  <c r="D131" i="18"/>
  <c r="H131" s="1"/>
  <c r="C131"/>
  <c r="I135" i="24" l="1"/>
  <c r="B136"/>
  <c r="E135"/>
  <c r="B132" i="18"/>
  <c r="E131"/>
  <c r="I131"/>
  <c r="C136" i="24" l="1"/>
  <c r="D136"/>
  <c r="H136" s="1"/>
  <c r="D132" i="18"/>
  <c r="H132" s="1"/>
  <c r="C132"/>
  <c r="B137" i="24" l="1"/>
  <c r="E136"/>
  <c r="I136"/>
  <c r="B134" i="18"/>
  <c r="E132"/>
  <c r="I132"/>
  <c r="D137" i="24" l="1"/>
  <c r="H137" s="1"/>
  <c r="C137"/>
  <c r="D134" i="18"/>
  <c r="H134" s="1"/>
  <c r="C134"/>
  <c r="I137" i="24" l="1"/>
  <c r="B139"/>
  <c r="E137"/>
  <c r="I134" i="18"/>
  <c r="B135"/>
  <c r="E134"/>
  <c r="C139" i="24" l="1"/>
  <c r="D139"/>
  <c r="H139" s="1"/>
  <c r="D135" i="18"/>
  <c r="H135" s="1"/>
  <c r="C135"/>
  <c r="B140" i="24" l="1"/>
  <c r="E139"/>
  <c r="I139"/>
  <c r="I135" i="18"/>
  <c r="B136"/>
  <c r="E135"/>
  <c r="D140" i="24" l="1"/>
  <c r="H140" s="1"/>
  <c r="C140"/>
  <c r="D136" i="18"/>
  <c r="H136" s="1"/>
  <c r="C136"/>
  <c r="I140" i="24" l="1"/>
  <c r="B141"/>
  <c r="E140"/>
  <c r="I136" i="18"/>
  <c r="B137"/>
  <c r="E136"/>
  <c r="C141" i="24" l="1"/>
  <c r="D141"/>
  <c r="H141" s="1"/>
  <c r="D137" i="18"/>
  <c r="H137" s="1"/>
  <c r="C137"/>
  <c r="B142" i="24" l="1"/>
  <c r="E141"/>
  <c r="I141"/>
  <c r="B139" i="18"/>
  <c r="E137"/>
  <c r="I137"/>
  <c r="D142" i="24" l="1"/>
  <c r="H142" s="1"/>
  <c r="C142"/>
  <c r="D139" i="18"/>
  <c r="H139" s="1"/>
  <c r="C139"/>
  <c r="I142" i="24" l="1"/>
  <c r="B144"/>
  <c r="E142"/>
  <c r="I139" i="18"/>
  <c r="B140"/>
  <c r="E139"/>
  <c r="C144" i="24" l="1"/>
  <c r="D144"/>
  <c r="H144" s="1"/>
  <c r="D140" i="18"/>
  <c r="H140" s="1"/>
  <c r="C140"/>
  <c r="B145" i="24" l="1"/>
  <c r="E144"/>
  <c r="I144"/>
  <c r="B141" i="18"/>
  <c r="E140"/>
  <c r="I140"/>
  <c r="D145" i="24" l="1"/>
  <c r="H145" s="1"/>
  <c r="C145"/>
  <c r="D141" i="18"/>
  <c r="H141" s="1"/>
  <c r="C141"/>
  <c r="I145" i="24" l="1"/>
  <c r="B146"/>
  <c r="E145"/>
  <c r="B142" i="18"/>
  <c r="E141"/>
  <c r="I141"/>
  <c r="D146" i="24" l="1"/>
  <c r="H146" s="1"/>
  <c r="C146"/>
  <c r="D142" i="18"/>
  <c r="H142" s="1"/>
  <c r="C142"/>
  <c r="I146" i="24" l="1"/>
  <c r="B147"/>
  <c r="E146"/>
  <c r="B144" i="18"/>
  <c r="E142"/>
  <c r="I142"/>
  <c r="C147" i="24" l="1"/>
  <c r="D147"/>
  <c r="H147" s="1"/>
  <c r="D144" i="18"/>
  <c r="H144" s="1"/>
  <c r="C144"/>
  <c r="B149" i="24" l="1"/>
  <c r="E147"/>
  <c r="I147"/>
  <c r="B145" i="18"/>
  <c r="E144"/>
  <c r="I144"/>
  <c r="D149" i="24" l="1"/>
  <c r="H149" s="1"/>
  <c r="C149"/>
  <c r="D145" i="18"/>
  <c r="H145" s="1"/>
  <c r="C145"/>
  <c r="G149" i="24" l="1"/>
  <c r="E149"/>
  <c r="I149"/>
  <c r="B146" i="18"/>
  <c r="E145"/>
  <c r="I145"/>
  <c r="B150" i="24" l="1"/>
  <c r="D146" i="18"/>
  <c r="H146" s="1"/>
  <c r="C146"/>
  <c r="D150" i="24" l="1"/>
  <c r="H150" s="1"/>
  <c r="C150"/>
  <c r="B147" i="18"/>
  <c r="E146"/>
  <c r="I146"/>
  <c r="G150" i="24" l="1"/>
  <c r="E150"/>
  <c r="I150"/>
  <c r="D147" i="18"/>
  <c r="H147" s="1"/>
  <c r="C147"/>
  <c r="B151" i="24" l="1"/>
  <c r="B149" i="18"/>
  <c r="E147"/>
  <c r="I147"/>
  <c r="D151" i="24" l="1"/>
  <c r="H151" s="1"/>
  <c r="C151"/>
  <c r="D149" i="18"/>
  <c r="H149" s="1"/>
  <c r="C149"/>
  <c r="G151" i="24" l="1"/>
  <c r="E151"/>
  <c r="I151"/>
  <c r="G149" i="18"/>
  <c r="E149"/>
  <c r="I149"/>
  <c r="B152" i="24" l="1"/>
  <c r="B150" i="18"/>
  <c r="D152" i="24" l="1"/>
  <c r="H152" s="1"/>
  <c r="C152"/>
  <c r="D150" i="18"/>
  <c r="H150" s="1"/>
  <c r="C150"/>
  <c r="G152" i="24" l="1"/>
  <c r="J152" s="1"/>
  <c r="E152"/>
  <c r="I152"/>
  <c r="G150" i="18"/>
  <c r="B151" s="1"/>
  <c r="E150"/>
  <c r="I150"/>
  <c r="B154" i="24" l="1"/>
  <c r="C154" s="1"/>
  <c r="D151" i="18"/>
  <c r="H151" s="1"/>
  <c r="C151"/>
  <c r="D154" i="24" l="1"/>
  <c r="H154" s="1"/>
  <c r="G154"/>
  <c r="B155" s="1"/>
  <c r="G151" i="18"/>
  <c r="E151"/>
  <c r="I151"/>
  <c r="E154" i="24" l="1"/>
  <c r="I154"/>
  <c r="C155"/>
  <c r="D155"/>
  <c r="H155" s="1"/>
  <c r="B152" i="18"/>
  <c r="E155" i="24" l="1"/>
  <c r="G155"/>
  <c r="B156" s="1"/>
  <c r="I155"/>
  <c r="D152" i="18"/>
  <c r="H152" s="1"/>
  <c r="C152"/>
  <c r="C156" i="24" l="1"/>
  <c r="D156"/>
  <c r="H156" s="1"/>
  <c r="G152" i="18"/>
  <c r="J152" s="1"/>
  <c r="E152"/>
  <c r="I152"/>
  <c r="I156" i="24" l="1"/>
  <c r="E156"/>
  <c r="G156"/>
  <c r="B157" s="1"/>
  <c r="B154" i="18"/>
  <c r="C154" s="1"/>
  <c r="C157" i="24" l="1"/>
  <c r="D157"/>
  <c r="H157" s="1"/>
  <c r="D154" i="18"/>
  <c r="H154" s="1"/>
  <c r="G154"/>
  <c r="B155" s="1"/>
  <c r="I157" i="24" l="1"/>
  <c r="E157"/>
  <c r="G157"/>
  <c r="J157" s="1"/>
  <c r="E154" i="18"/>
  <c r="I154"/>
  <c r="C155"/>
  <c r="D155"/>
  <c r="H155" s="1"/>
  <c r="B159" i="24" l="1"/>
  <c r="I155" i="18"/>
  <c r="E155"/>
  <c r="G155"/>
  <c r="D159" i="24" l="1"/>
  <c r="H159" s="1"/>
  <c r="C159"/>
  <c r="B156" i="18"/>
  <c r="G159" i="24" l="1"/>
  <c r="E159"/>
  <c r="I159"/>
  <c r="C156" i="18"/>
  <c r="D156"/>
  <c r="H156" s="1"/>
  <c r="B160" i="24" l="1"/>
  <c r="I156" i="18"/>
  <c r="E156"/>
  <c r="G156"/>
  <c r="B157" s="1"/>
  <c r="D160" i="24" l="1"/>
  <c r="H160" s="1"/>
  <c r="C160"/>
  <c r="C157" i="18"/>
  <c r="D157"/>
  <c r="H157" s="1"/>
  <c r="G160" i="24" l="1"/>
  <c r="E160"/>
  <c r="I160"/>
  <c r="I157" i="18"/>
  <c r="E157"/>
  <c r="G157"/>
  <c r="J157" s="1"/>
  <c r="B161" i="24" l="1"/>
  <c r="B159" i="18"/>
  <c r="D161" i="24" l="1"/>
  <c r="H161" s="1"/>
  <c r="C161"/>
  <c r="D159" i="18"/>
  <c r="H159" s="1"/>
  <c r="C159"/>
  <c r="G161" i="24" l="1"/>
  <c r="B162" s="1"/>
  <c r="E161"/>
  <c r="I161"/>
  <c r="G159" i="18"/>
  <c r="B160" s="1"/>
  <c r="E159"/>
  <c r="I159"/>
  <c r="D162" i="24" l="1"/>
  <c r="H162" s="1"/>
  <c r="C162"/>
  <c r="D160" i="18"/>
  <c r="H160" s="1"/>
  <c r="C160"/>
  <c r="G162" i="24" l="1"/>
  <c r="J162" s="1"/>
  <c r="E162"/>
  <c r="I162"/>
  <c r="G160" i="18"/>
  <c r="E160"/>
  <c r="I160"/>
  <c r="B164" i="24" l="1"/>
  <c r="C164" s="1"/>
  <c r="B161" i="18"/>
  <c r="D164" i="24" l="1"/>
  <c r="H164" s="1"/>
  <c r="G164"/>
  <c r="B165" s="1"/>
  <c r="D161" i="18"/>
  <c r="H161" s="1"/>
  <c r="C161"/>
  <c r="I164" i="24" l="1"/>
  <c r="E164"/>
  <c r="C165"/>
  <c r="D165"/>
  <c r="H165" s="1"/>
  <c r="G161" i="18"/>
  <c r="B162" s="1"/>
  <c r="E161"/>
  <c r="I161"/>
  <c r="I165" i="24" l="1"/>
  <c r="E165"/>
  <c r="G165"/>
  <c r="B166" s="1"/>
  <c r="D162" i="18"/>
  <c r="H162" s="1"/>
  <c r="C162"/>
  <c r="C166" i="24" l="1"/>
  <c r="D166"/>
  <c r="H166" s="1"/>
  <c r="G162" i="18"/>
  <c r="J162" s="1"/>
  <c r="E162"/>
  <c r="I162"/>
  <c r="I166" i="24" l="1"/>
  <c r="E166"/>
  <c r="G166"/>
  <c r="B167" s="1"/>
  <c r="B164" i="18"/>
  <c r="C164" s="1"/>
  <c r="C167" i="24" l="1"/>
  <c r="D167"/>
  <c r="H167" s="1"/>
  <c r="D164" i="18"/>
  <c r="H164" s="1"/>
  <c r="G164"/>
  <c r="B165" s="1"/>
  <c r="I167" i="24" l="1"/>
  <c r="E167"/>
  <c r="G167"/>
  <c r="J167" s="1"/>
  <c r="I164" i="18"/>
  <c r="E164"/>
  <c r="C165"/>
  <c r="D165"/>
  <c r="H165" s="1"/>
  <c r="B169" i="24" l="1"/>
  <c r="E165" i="18"/>
  <c r="G165"/>
  <c r="B166" s="1"/>
  <c r="I165"/>
  <c r="D169" i="24" l="1"/>
  <c r="H169" s="1"/>
  <c r="C169"/>
  <c r="C166" i="18"/>
  <c r="D166"/>
  <c r="H166" s="1"/>
  <c r="G169" i="24" l="1"/>
  <c r="E169"/>
  <c r="I169"/>
  <c r="E166" i="18"/>
  <c r="G166"/>
  <c r="B167" s="1"/>
  <c r="I166"/>
  <c r="B170" i="24" l="1"/>
  <c r="C167" i="18"/>
  <c r="D167"/>
  <c r="H167" s="1"/>
  <c r="D170" i="24" l="1"/>
  <c r="H170" s="1"/>
  <c r="C170"/>
  <c r="I167" i="18"/>
  <c r="E167"/>
  <c r="G167"/>
  <c r="J167" s="1"/>
  <c r="G170" i="24" l="1"/>
  <c r="E170"/>
  <c r="I170"/>
  <c r="B169" i="18"/>
  <c r="B171" i="24" l="1"/>
  <c r="D169" i="18"/>
  <c r="H169" s="1"/>
  <c r="C169"/>
  <c r="D171" i="24" l="1"/>
  <c r="H171" s="1"/>
  <c r="C171"/>
  <c r="G169" i="18"/>
  <c r="E169"/>
  <c r="I169"/>
  <c r="G171" i="24" l="1"/>
  <c r="B172" s="1"/>
  <c r="E171"/>
  <c r="I171"/>
  <c r="B170" i="18"/>
  <c r="D172" i="24" l="1"/>
  <c r="H172" s="1"/>
  <c r="C172"/>
  <c r="D170" i="18"/>
  <c r="H170" s="1"/>
  <c r="C170"/>
  <c r="G172" i="24" l="1"/>
  <c r="J172" s="1"/>
  <c r="E172"/>
  <c r="I172"/>
  <c r="G170" i="18"/>
  <c r="E170"/>
  <c r="I170"/>
  <c r="B174" i="24" l="1"/>
  <c r="C174" s="1"/>
  <c r="B171" i="18"/>
  <c r="D174" i="24" l="1"/>
  <c r="H174" s="1"/>
  <c r="G174"/>
  <c r="B175" s="1"/>
  <c r="I174"/>
  <c r="D171" i="18"/>
  <c r="H171" s="1"/>
  <c r="C171"/>
  <c r="E174" i="24" l="1"/>
  <c r="C175"/>
  <c r="D175"/>
  <c r="H175" s="1"/>
  <c r="I171" i="18"/>
  <c r="G171"/>
  <c r="B172" s="1"/>
  <c r="E171"/>
  <c r="I175" i="24" l="1"/>
  <c r="E175"/>
  <c r="G175"/>
  <c r="B176" s="1"/>
  <c r="D172" i="18"/>
  <c r="H172" s="1"/>
  <c r="C172"/>
  <c r="C176" i="24" l="1"/>
  <c r="D176"/>
  <c r="H176" s="1"/>
  <c r="I172" i="18"/>
  <c r="G172"/>
  <c r="J172" s="1"/>
  <c r="E172"/>
  <c r="I176" i="24" l="1"/>
  <c r="E176"/>
  <c r="G176"/>
  <c r="B177" s="1"/>
  <c r="B174" i="18"/>
  <c r="C177" i="24" l="1"/>
  <c r="D177"/>
  <c r="H177" s="1"/>
  <c r="C174" i="18"/>
  <c r="D174"/>
  <c r="H174" s="1"/>
  <c r="I177" i="24" l="1"/>
  <c r="E177"/>
  <c r="G177"/>
  <c r="J177" s="1"/>
  <c r="I174" i="18"/>
  <c r="E174"/>
  <c r="G174"/>
  <c r="B175" s="1"/>
  <c r="B179" i="24" l="1"/>
  <c r="C175" i="18"/>
  <c r="D175"/>
  <c r="H175" s="1"/>
  <c r="D179" i="24" l="1"/>
  <c r="H179" s="1"/>
  <c r="C179"/>
  <c r="I175" i="18"/>
  <c r="E175"/>
  <c r="G175"/>
  <c r="B176" s="1"/>
  <c r="G179" i="24" l="1"/>
  <c r="E179"/>
  <c r="I179"/>
  <c r="C176" i="18"/>
  <c r="D176"/>
  <c r="H176" s="1"/>
  <c r="B180" i="24" l="1"/>
  <c r="E176" i="18"/>
  <c r="G176"/>
  <c r="B177" s="1"/>
  <c r="I176"/>
  <c r="D180" i="24" l="1"/>
  <c r="H180" s="1"/>
  <c r="C180"/>
  <c r="C177" i="18"/>
  <c r="D177"/>
  <c r="H177" s="1"/>
  <c r="G180" i="24" l="1"/>
  <c r="E180"/>
  <c r="I180"/>
  <c r="I177" i="18"/>
  <c r="E177"/>
  <c r="G177"/>
  <c r="J177" s="1"/>
  <c r="B181" i="24" l="1"/>
  <c r="B179" i="18"/>
  <c r="D181" i="24" l="1"/>
  <c r="H181" s="1"/>
  <c r="C181"/>
  <c r="D179" i="18"/>
  <c r="H179" s="1"/>
  <c r="C179"/>
  <c r="G181" i="24" l="1"/>
  <c r="B182" s="1"/>
  <c r="E181"/>
  <c r="I181"/>
  <c r="G179" i="18"/>
  <c r="B180" s="1"/>
  <c r="E179"/>
  <c r="I179"/>
  <c r="D182" i="24" l="1"/>
  <c r="H182" s="1"/>
  <c r="C182"/>
  <c r="D180" i="18"/>
  <c r="H180" s="1"/>
  <c r="C180"/>
  <c r="G182" i="24" l="1"/>
  <c r="J182" s="1"/>
  <c r="E182"/>
  <c r="I182"/>
  <c r="G180" i="18"/>
  <c r="E180"/>
  <c r="I180"/>
  <c r="B184" i="24" l="1"/>
  <c r="C184" s="1"/>
  <c r="B181" i="18"/>
  <c r="D184" i="24" l="1"/>
  <c r="H184" s="1"/>
  <c r="G184"/>
  <c r="B185" s="1"/>
  <c r="D181" i="18"/>
  <c r="H181" s="1"/>
  <c r="C181"/>
  <c r="I184" i="24" l="1"/>
  <c r="E184"/>
  <c r="C185"/>
  <c r="D185"/>
  <c r="H185" s="1"/>
  <c r="G181" i="18"/>
  <c r="B182" s="1"/>
  <c r="E181"/>
  <c r="I181"/>
  <c r="B18" i="2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5" i="20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9" s="1"/>
  <c r="A140" s="1"/>
  <c r="A141" s="1"/>
  <c r="A142" s="1"/>
  <c r="A144" s="1"/>
  <c r="A145" s="1"/>
  <c r="A146" s="1"/>
  <c r="A147" s="1"/>
  <c r="A149" s="1"/>
  <c r="A150" s="1"/>
  <c r="A151" s="1"/>
  <c r="A152" s="1"/>
  <c r="A154" s="1"/>
  <c r="A155" s="1"/>
  <c r="A156" s="1"/>
  <c r="A157" s="1"/>
  <c r="A159" s="1"/>
  <c r="A160" s="1"/>
  <c r="A161" s="1"/>
  <c r="A162" s="1"/>
  <c r="A164" s="1"/>
  <c r="A165" s="1"/>
  <c r="A166" s="1"/>
  <c r="A167" s="1"/>
  <c r="A169" s="1"/>
  <c r="A170" s="1"/>
  <c r="A171" s="1"/>
  <c r="A172" s="1"/>
  <c r="A174" s="1"/>
  <c r="A175" s="1"/>
  <c r="A176" s="1"/>
  <c r="A177" s="1"/>
  <c r="A179" s="1"/>
  <c r="A180" s="1"/>
  <c r="A181" s="1"/>
  <c r="A182" s="1"/>
  <c r="A184" s="1"/>
  <c r="A185" s="1"/>
  <c r="A186" s="1"/>
  <c r="A187" s="1"/>
  <c r="A189" s="1"/>
  <c r="A190" s="1"/>
  <c r="A191" s="1"/>
  <c r="A192" s="1"/>
  <c r="E4"/>
  <c r="I4" s="1"/>
  <c r="C4"/>
  <c r="B5" s="1"/>
  <c r="C136" i="3"/>
  <c r="C135"/>
  <c r="C134"/>
  <c r="C133"/>
  <c r="C131"/>
  <c r="C130"/>
  <c r="C129"/>
  <c r="C128"/>
  <c r="C126"/>
  <c r="C125"/>
  <c r="C124"/>
  <c r="C123"/>
  <c r="C121"/>
  <c r="C120"/>
  <c r="C119"/>
  <c r="C118"/>
  <c r="C116"/>
  <c r="C115"/>
  <c r="C114"/>
  <c r="C113"/>
  <c r="C111"/>
  <c r="C110"/>
  <c r="C109"/>
  <c r="C108"/>
  <c r="C106"/>
  <c r="C105"/>
  <c r="C104"/>
  <c r="C103"/>
  <c r="C101"/>
  <c r="C100"/>
  <c r="C99"/>
  <c r="C98"/>
  <c r="C96"/>
  <c r="C95"/>
  <c r="C94"/>
  <c r="C93"/>
  <c r="C91"/>
  <c r="C90"/>
  <c r="C89"/>
  <c r="C88"/>
  <c r="C86"/>
  <c r="C85"/>
  <c r="C84"/>
  <c r="C83"/>
  <c r="C81"/>
  <c r="C80"/>
  <c r="C79"/>
  <c r="C78"/>
  <c r="C76"/>
  <c r="C75"/>
  <c r="C74"/>
  <c r="C73"/>
  <c r="C71"/>
  <c r="C70"/>
  <c r="C69"/>
  <c r="C68"/>
  <c r="C66"/>
  <c r="C65"/>
  <c r="C64"/>
  <c r="C63"/>
  <c r="C61"/>
  <c r="C60"/>
  <c r="C59"/>
  <c r="C58"/>
  <c r="C56"/>
  <c r="C55"/>
  <c r="C54"/>
  <c r="C53"/>
  <c r="C51"/>
  <c r="C50"/>
  <c r="C49"/>
  <c r="C48"/>
  <c r="C46"/>
  <c r="C45"/>
  <c r="C44"/>
  <c r="C43"/>
  <c r="C41"/>
  <c r="C40"/>
  <c r="C39"/>
  <c r="C38"/>
  <c r="C36"/>
  <c r="C35"/>
  <c r="C34"/>
  <c r="C33"/>
  <c r="C31"/>
  <c r="C30"/>
  <c r="C29"/>
  <c r="C28"/>
  <c r="C26"/>
  <c r="C25"/>
  <c r="C24"/>
  <c r="C23"/>
  <c r="C21"/>
  <c r="C20"/>
  <c r="C19"/>
  <c r="C18"/>
  <c r="C16"/>
  <c r="C15"/>
  <c r="C14"/>
  <c r="C13"/>
  <c r="C11"/>
  <c r="C10"/>
  <c r="C8"/>
  <c r="C6"/>
  <c r="C5"/>
  <c r="C4"/>
  <c r="B4"/>
  <c r="B5" s="1"/>
  <c r="B6" s="1"/>
  <c r="B8" s="1"/>
  <c r="B9" s="1"/>
  <c r="B10" s="1"/>
  <c r="B11" s="1"/>
  <c r="B13" s="1"/>
  <c r="B14" s="1"/>
  <c r="B15" s="1"/>
  <c r="B16" s="1"/>
  <c r="B18" s="1"/>
  <c r="B19" s="1"/>
  <c r="B20" s="1"/>
  <c r="B21" s="1"/>
  <c r="B23" s="1"/>
  <c r="B24" s="1"/>
  <c r="B25" s="1"/>
  <c r="B26" s="1"/>
  <c r="B28" s="1"/>
  <c r="B29" s="1"/>
  <c r="B30" s="1"/>
  <c r="B31" s="1"/>
  <c r="B33" s="1"/>
  <c r="B34" s="1"/>
  <c r="B35" s="1"/>
  <c r="B36" s="1"/>
  <c r="B38" s="1"/>
  <c r="B39" s="1"/>
  <c r="B40" s="1"/>
  <c r="B41" s="1"/>
  <c r="B43" s="1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73" s="1"/>
  <c r="B74" s="1"/>
  <c r="B75" s="1"/>
  <c r="B76" s="1"/>
  <c r="B78" s="1"/>
  <c r="B79" s="1"/>
  <c r="B80" s="1"/>
  <c r="B81" s="1"/>
  <c r="B83" s="1"/>
  <c r="B84" s="1"/>
  <c r="B85" s="1"/>
  <c r="B86" s="1"/>
  <c r="B88" s="1"/>
  <c r="B89" s="1"/>
  <c r="B90" s="1"/>
  <c r="B91" s="1"/>
  <c r="B93" s="1"/>
  <c r="B94" s="1"/>
  <c r="B95" s="1"/>
  <c r="B96" s="1"/>
  <c r="B98" s="1"/>
  <c r="B99" s="1"/>
  <c r="B100" s="1"/>
  <c r="B101" s="1"/>
  <c r="B103" s="1"/>
  <c r="B104" s="1"/>
  <c r="B105" s="1"/>
  <c r="B106" s="1"/>
  <c r="B108" s="1"/>
  <c r="B109" s="1"/>
  <c r="B110" s="1"/>
  <c r="B111" s="1"/>
  <c r="B113" s="1"/>
  <c r="B114" s="1"/>
  <c r="B115" s="1"/>
  <c r="B116" s="1"/>
  <c r="B118" s="1"/>
  <c r="B119" s="1"/>
  <c r="B120" s="1"/>
  <c r="B121" s="1"/>
  <c r="B123" s="1"/>
  <c r="B124" s="1"/>
  <c r="B125" s="1"/>
  <c r="B126" s="1"/>
  <c r="B128" s="1"/>
  <c r="B129" s="1"/>
  <c r="B130" s="1"/>
  <c r="B131" s="1"/>
  <c r="B133" s="1"/>
  <c r="B134" s="1"/>
  <c r="B135" s="1"/>
  <c r="B136" s="1"/>
  <c r="G12" i="16"/>
  <c r="H12" s="1"/>
  <c r="C12"/>
  <c r="E12" s="1"/>
  <c r="F12" s="1"/>
  <c r="G11"/>
  <c r="H11" s="1"/>
  <c r="C11"/>
  <c r="E11" s="1"/>
  <c r="F11" s="1"/>
  <c r="G10"/>
  <c r="H10" s="1"/>
  <c r="C10"/>
  <c r="E10" s="1"/>
  <c r="F10" s="1"/>
  <c r="G9"/>
  <c r="H9" s="1"/>
  <c r="C9"/>
  <c r="E9" s="1"/>
  <c r="F9" s="1"/>
  <c r="G8"/>
  <c r="H8" s="1"/>
  <c r="C8"/>
  <c r="E8" s="1"/>
  <c r="F8" s="1"/>
  <c r="G7"/>
  <c r="H7" s="1"/>
  <c r="C7"/>
  <c r="E7" s="1"/>
  <c r="F7" s="1"/>
  <c r="G6"/>
  <c r="H6" s="1"/>
  <c r="C6"/>
  <c r="E6" s="1"/>
  <c r="F6" s="1"/>
  <c r="G5"/>
  <c r="H5" s="1"/>
  <c r="C5"/>
  <c r="E5" s="1"/>
  <c r="F5" s="1"/>
  <c r="G4"/>
  <c r="H4" s="1"/>
  <c r="C4"/>
  <c r="E4" s="1"/>
  <c r="F4" s="1"/>
  <c r="G3"/>
  <c r="H3" s="1"/>
  <c r="C3"/>
  <c r="E3" s="1"/>
  <c r="F3" s="1"/>
  <c r="I185" i="24" l="1"/>
  <c r="E185"/>
  <c r="G185"/>
  <c r="B186" s="1"/>
  <c r="E5" i="20"/>
  <c r="I5" s="1"/>
  <c r="D4"/>
  <c r="D182" i="18"/>
  <c r="H182" s="1"/>
  <c r="C182"/>
  <c r="C5" i="20"/>
  <c r="D5" s="1"/>
  <c r="F4"/>
  <c r="J4"/>
  <c r="C186" i="24" l="1"/>
  <c r="D186"/>
  <c r="H186" s="1"/>
  <c r="I182" i="18"/>
  <c r="G182"/>
  <c r="J182" s="1"/>
  <c r="E182"/>
  <c r="B6" i="20"/>
  <c r="F5"/>
  <c r="J5"/>
  <c r="E186" i="24" l="1"/>
  <c r="G186"/>
  <c r="B187" s="1"/>
  <c r="I186"/>
  <c r="B184" i="18"/>
  <c r="C184" s="1"/>
  <c r="E6" i="20"/>
  <c r="I6" s="1"/>
  <c r="C6"/>
  <c r="C187" i="24" l="1"/>
  <c r="D187"/>
  <c r="H187" s="1"/>
  <c r="D6" i="20"/>
  <c r="B7"/>
  <c r="D184" i="18"/>
  <c r="H184" s="1"/>
  <c r="G184"/>
  <c r="B185" s="1"/>
  <c r="F6" i="20"/>
  <c r="J6"/>
  <c r="I187" i="24" l="1"/>
  <c r="E187"/>
  <c r="G187"/>
  <c r="J187" s="1"/>
  <c r="I184" i="18"/>
  <c r="E184"/>
  <c r="C185"/>
  <c r="D185"/>
  <c r="H185" s="1"/>
  <c r="C7" i="20"/>
  <c r="D7" s="1"/>
  <c r="E7"/>
  <c r="I7" s="1"/>
  <c r="B189" i="24" l="1"/>
  <c r="E185" i="18"/>
  <c r="G185"/>
  <c r="B186" s="1"/>
  <c r="I185"/>
  <c r="F7" i="20"/>
  <c r="J7"/>
  <c r="D189" i="24" l="1"/>
  <c r="H189" s="1"/>
  <c r="C189"/>
  <c r="C186" i="18"/>
  <c r="D186"/>
  <c r="H186" s="1"/>
  <c r="E9" i="20"/>
  <c r="I9" s="1"/>
  <c r="C9"/>
  <c r="D9" s="1"/>
  <c r="G189" i="24" l="1"/>
  <c r="E189"/>
  <c r="I189"/>
  <c r="E186" i="18"/>
  <c r="G186"/>
  <c r="B187" s="1"/>
  <c r="I186"/>
  <c r="B10" i="20"/>
  <c r="F9"/>
  <c r="J9"/>
  <c r="B190" i="24" l="1"/>
  <c r="C187" i="18"/>
  <c r="D187"/>
  <c r="H187" s="1"/>
  <c r="C10" i="20"/>
  <c r="D10" s="1"/>
  <c r="E10"/>
  <c r="I10" s="1"/>
  <c r="D190" i="24" l="1"/>
  <c r="H190" s="1"/>
  <c r="C190"/>
  <c r="I187" i="18"/>
  <c r="E187"/>
  <c r="G187"/>
  <c r="J187" s="1"/>
  <c r="J10" i="20"/>
  <c r="B11"/>
  <c r="F10"/>
  <c r="G190" i="24" l="1"/>
  <c r="E190"/>
  <c r="I190"/>
  <c r="B189" i="18"/>
  <c r="E11" i="20"/>
  <c r="I11" s="1"/>
  <c r="C11"/>
  <c r="D11" s="1"/>
  <c r="B191" i="24" l="1"/>
  <c r="D189" i="18"/>
  <c r="H189" s="1"/>
  <c r="C189"/>
  <c r="B12" i="20"/>
  <c r="F11"/>
  <c r="J11"/>
  <c r="D191" i="24" l="1"/>
  <c r="H191" s="1"/>
  <c r="C191"/>
  <c r="G189" i="18"/>
  <c r="E189"/>
  <c r="I189"/>
  <c r="C12" i="20"/>
  <c r="D12" s="1"/>
  <c r="E12"/>
  <c r="I12" s="1"/>
  <c r="G191" i="24" l="1"/>
  <c r="B192" s="1"/>
  <c r="E191"/>
  <c r="I191"/>
  <c r="B190" i="18"/>
  <c r="B14" i="20"/>
  <c r="F12"/>
  <c r="J12"/>
  <c r="D192" i="24" l="1"/>
  <c r="H192" s="1"/>
  <c r="C192"/>
  <c r="D190" i="18"/>
  <c r="H190" s="1"/>
  <c r="C190"/>
  <c r="E14" i="20"/>
  <c r="I14" s="1"/>
  <c r="C14"/>
  <c r="D14" s="1"/>
  <c r="G192" i="24" l="1"/>
  <c r="J192" s="1"/>
  <c r="E192"/>
  <c r="I192"/>
  <c r="G190" i="18"/>
  <c r="E190"/>
  <c r="I190"/>
  <c r="B15" i="20"/>
  <c r="F14"/>
  <c r="J14"/>
  <c r="B191" i="18" l="1"/>
  <c r="C15" i="20"/>
  <c r="D15" s="1"/>
  <c r="E15"/>
  <c r="I15" s="1"/>
  <c r="D191" i="18" l="1"/>
  <c r="H191" s="1"/>
  <c r="C191"/>
  <c r="J15" i="20"/>
  <c r="B16"/>
  <c r="F15"/>
  <c r="G191" i="18" l="1"/>
  <c r="B192" s="1"/>
  <c r="E191"/>
  <c r="I191"/>
  <c r="E16" i="20"/>
  <c r="I16" s="1"/>
  <c r="C16"/>
  <c r="D16" s="1"/>
  <c r="D192" i="18" l="1"/>
  <c r="H192" s="1"/>
  <c r="C192"/>
  <c r="B17" i="20"/>
  <c r="F16"/>
  <c r="J16"/>
  <c r="G192" i="18" l="1"/>
  <c r="J192" s="1"/>
  <c r="E192"/>
  <c r="I192"/>
  <c r="C17" i="20"/>
  <c r="D17" s="1"/>
  <c r="E17"/>
  <c r="I17" s="1"/>
  <c r="B19" l="1"/>
  <c r="F17"/>
  <c r="J17"/>
  <c r="E19" l="1"/>
  <c r="I19" s="1"/>
  <c r="C19"/>
  <c r="D19" s="1"/>
  <c r="B20" l="1"/>
  <c r="F19"/>
  <c r="J19"/>
  <c r="C20" l="1"/>
  <c r="D20" s="1"/>
  <c r="E20"/>
  <c r="I20" s="1"/>
  <c r="J20" l="1"/>
  <c r="B21"/>
  <c r="F20"/>
  <c r="E21" l="1"/>
  <c r="I21" s="1"/>
  <c r="C21"/>
  <c r="D21" s="1"/>
  <c r="B22" l="1"/>
  <c r="F21"/>
  <c r="J21"/>
  <c r="C22" l="1"/>
  <c r="D22" s="1"/>
  <c r="E22"/>
  <c r="I22" s="1"/>
  <c r="J22" l="1"/>
  <c r="B24"/>
  <c r="F22"/>
  <c r="E24" l="1"/>
  <c r="I24" s="1"/>
  <c r="C24"/>
  <c r="D24" s="1"/>
  <c r="B25" l="1"/>
  <c r="F24"/>
  <c r="J24"/>
  <c r="C25" l="1"/>
  <c r="D25" s="1"/>
  <c r="E25"/>
  <c r="I25" s="1"/>
  <c r="J25" l="1"/>
  <c r="B26"/>
  <c r="F25"/>
  <c r="E26" l="1"/>
  <c r="I26" s="1"/>
  <c r="C26"/>
  <c r="D26" s="1"/>
  <c r="B27" l="1"/>
  <c r="F26"/>
  <c r="J26"/>
  <c r="C27" l="1"/>
  <c r="D27" s="1"/>
  <c r="E27"/>
  <c r="I27" s="1"/>
  <c r="J27" l="1"/>
  <c r="B29"/>
  <c r="F27"/>
  <c r="E29" l="1"/>
  <c r="I29" s="1"/>
  <c r="C29"/>
  <c r="D29" s="1"/>
  <c r="B30" l="1"/>
  <c r="F29"/>
  <c r="J29"/>
  <c r="C30" l="1"/>
  <c r="D30" s="1"/>
  <c r="E30"/>
  <c r="I30" s="1"/>
  <c r="B31" l="1"/>
  <c r="F30"/>
  <c r="J30"/>
  <c r="E31" l="1"/>
  <c r="I31" s="1"/>
  <c r="C31"/>
  <c r="D31" s="1"/>
  <c r="B32" l="1"/>
  <c r="F31"/>
  <c r="J31"/>
  <c r="C32" l="1"/>
  <c r="D32" s="1"/>
  <c r="E32"/>
  <c r="I32" s="1"/>
  <c r="J32" l="1"/>
  <c r="B34"/>
  <c r="F32"/>
  <c r="E34" l="1"/>
  <c r="I34" s="1"/>
  <c r="C34"/>
  <c r="D34" s="1"/>
  <c r="B35" l="1"/>
  <c r="F34"/>
  <c r="J34"/>
  <c r="C35" l="1"/>
  <c r="D35" s="1"/>
  <c r="E35"/>
  <c r="I35" s="1"/>
  <c r="J35" l="1"/>
  <c r="B36"/>
  <c r="F35"/>
  <c r="E36" l="1"/>
  <c r="I36" s="1"/>
  <c r="C36"/>
  <c r="D36" s="1"/>
  <c r="B37" l="1"/>
  <c r="F36"/>
  <c r="J36"/>
  <c r="C37" l="1"/>
  <c r="D37" s="1"/>
  <c r="E37"/>
  <c r="I37" s="1"/>
  <c r="B39" l="1"/>
  <c r="F37"/>
  <c r="J37"/>
  <c r="E39" l="1"/>
  <c r="I39" s="1"/>
  <c r="C39"/>
  <c r="D39" s="1"/>
  <c r="B40" l="1"/>
  <c r="F39"/>
  <c r="J39"/>
  <c r="C40" l="1"/>
  <c r="D40" s="1"/>
  <c r="E40"/>
  <c r="I40" s="1"/>
  <c r="B41" l="1"/>
  <c r="F40"/>
  <c r="J40"/>
  <c r="E41" l="1"/>
  <c r="I41" s="1"/>
  <c r="C41"/>
  <c r="D41" s="1"/>
  <c r="B42" l="1"/>
  <c r="F41"/>
  <c r="J41"/>
  <c r="C42" l="1"/>
  <c r="D42" s="1"/>
  <c r="E42"/>
  <c r="I42" s="1"/>
  <c r="B44" l="1"/>
  <c r="F42"/>
  <c r="J42"/>
  <c r="E44" l="1"/>
  <c r="I44" s="1"/>
  <c r="C44"/>
  <c r="D44" s="1"/>
  <c r="B45" l="1"/>
  <c r="F44"/>
  <c r="J44"/>
  <c r="C45" l="1"/>
  <c r="D45" s="1"/>
  <c r="E45"/>
  <c r="I45" s="1"/>
  <c r="B46" l="1"/>
  <c r="F45"/>
  <c r="J45"/>
  <c r="E46" l="1"/>
  <c r="I46" s="1"/>
  <c r="C46"/>
  <c r="D46" s="1"/>
  <c r="B47" l="1"/>
  <c r="F46"/>
  <c r="J46"/>
  <c r="C47" l="1"/>
  <c r="D47" s="1"/>
  <c r="E47"/>
  <c r="I47" s="1"/>
  <c r="B49" l="1"/>
  <c r="F47"/>
  <c r="J47"/>
  <c r="E49" l="1"/>
  <c r="I49" s="1"/>
  <c r="C49"/>
  <c r="D49" s="1"/>
  <c r="B50" l="1"/>
  <c r="F49"/>
  <c r="J49"/>
  <c r="C50" l="1"/>
  <c r="D50" s="1"/>
  <c r="E50"/>
  <c r="I50" s="1"/>
  <c r="B51" l="1"/>
  <c r="F50"/>
  <c r="J50"/>
  <c r="E51" l="1"/>
  <c r="I51" s="1"/>
  <c r="C51"/>
  <c r="D51" s="1"/>
  <c r="B52" l="1"/>
  <c r="F51"/>
  <c r="J51"/>
  <c r="C52" l="1"/>
  <c r="D52" s="1"/>
  <c r="E52"/>
  <c r="I52" s="1"/>
  <c r="B54" l="1"/>
  <c r="F52"/>
  <c r="J52"/>
  <c r="E54" l="1"/>
  <c r="I54" s="1"/>
  <c r="C54"/>
  <c r="D54" s="1"/>
  <c r="B55" l="1"/>
  <c r="F54"/>
  <c r="J54"/>
  <c r="C55" l="1"/>
  <c r="D55" s="1"/>
  <c r="E55"/>
  <c r="I55" s="1"/>
  <c r="B56" l="1"/>
  <c r="F55"/>
  <c r="J55"/>
  <c r="E56" l="1"/>
  <c r="I56" s="1"/>
  <c r="C56"/>
  <c r="D56" s="1"/>
  <c r="B57" l="1"/>
  <c r="F56"/>
  <c r="J56"/>
  <c r="C57" l="1"/>
  <c r="D57" s="1"/>
  <c r="E57"/>
  <c r="I57" s="1"/>
  <c r="B59" l="1"/>
  <c r="F57"/>
  <c r="J57"/>
  <c r="E59" l="1"/>
  <c r="I59" s="1"/>
  <c r="C59"/>
  <c r="D59" s="1"/>
  <c r="B60" l="1"/>
  <c r="F59"/>
  <c r="J59"/>
  <c r="C60" l="1"/>
  <c r="D60" s="1"/>
  <c r="E60"/>
  <c r="I60" s="1"/>
  <c r="B61" l="1"/>
  <c r="F60"/>
  <c r="J60"/>
  <c r="E61" l="1"/>
  <c r="I61" s="1"/>
  <c r="C61"/>
  <c r="D61" s="1"/>
  <c r="B62" l="1"/>
  <c r="F61"/>
  <c r="J61"/>
  <c r="C62" l="1"/>
  <c r="D62" s="1"/>
  <c r="E62"/>
  <c r="I62" s="1"/>
  <c r="B64" l="1"/>
  <c r="F62"/>
  <c r="J62"/>
  <c r="E64" l="1"/>
  <c r="I64" s="1"/>
  <c r="C64"/>
  <c r="D64" s="1"/>
  <c r="B65" l="1"/>
  <c r="F64"/>
  <c r="J64"/>
  <c r="C65" l="1"/>
  <c r="D65" s="1"/>
  <c r="E65"/>
  <c r="I65" s="1"/>
  <c r="B66" l="1"/>
  <c r="F65"/>
  <c r="J65"/>
  <c r="E66" l="1"/>
  <c r="I66" s="1"/>
  <c r="C66"/>
  <c r="D66" s="1"/>
  <c r="B67" l="1"/>
  <c r="F66"/>
  <c r="J66"/>
  <c r="C67" l="1"/>
  <c r="D67" s="1"/>
  <c r="E67"/>
  <c r="I67" s="1"/>
  <c r="B69" l="1"/>
  <c r="F67"/>
  <c r="J67"/>
  <c r="E69" l="1"/>
  <c r="I69" s="1"/>
  <c r="C69"/>
  <c r="D69" s="1"/>
  <c r="B70" l="1"/>
  <c r="F69"/>
  <c r="J69"/>
  <c r="C70" l="1"/>
  <c r="D70" s="1"/>
  <c r="E70"/>
  <c r="I70" s="1"/>
  <c r="B71" l="1"/>
  <c r="F70"/>
  <c r="J70"/>
  <c r="E71" l="1"/>
  <c r="I71" s="1"/>
  <c r="C71"/>
  <c r="D71" s="1"/>
  <c r="B72" l="1"/>
  <c r="F71"/>
  <c r="J71"/>
  <c r="C72" l="1"/>
  <c r="D72" s="1"/>
  <c r="E72"/>
  <c r="I72" s="1"/>
  <c r="B74" l="1"/>
  <c r="F72"/>
  <c r="J72"/>
  <c r="E74" l="1"/>
  <c r="I74" s="1"/>
  <c r="C74"/>
  <c r="D74" s="1"/>
  <c r="B75" l="1"/>
  <c r="F74"/>
  <c r="J74"/>
  <c r="C75" l="1"/>
  <c r="D75" s="1"/>
  <c r="E75"/>
  <c r="I75" s="1"/>
  <c r="B76" l="1"/>
  <c r="F75"/>
  <c r="J75"/>
  <c r="E76" l="1"/>
  <c r="I76" s="1"/>
  <c r="C76"/>
  <c r="D76" s="1"/>
  <c r="B77" l="1"/>
  <c r="F76"/>
  <c r="J76"/>
  <c r="C77" l="1"/>
  <c r="D77" s="1"/>
  <c r="E77"/>
  <c r="I77" s="1"/>
  <c r="B79" l="1"/>
  <c r="F77"/>
  <c r="J77"/>
  <c r="E79" l="1"/>
  <c r="I79" s="1"/>
  <c r="C79"/>
  <c r="D79" s="1"/>
  <c r="B80" l="1"/>
  <c r="F79"/>
  <c r="J79"/>
  <c r="C80" l="1"/>
  <c r="D80" s="1"/>
  <c r="E80"/>
  <c r="I80" s="1"/>
  <c r="B81" l="1"/>
  <c r="F80"/>
  <c r="J80"/>
  <c r="E81" l="1"/>
  <c r="I81" s="1"/>
  <c r="C81"/>
  <c r="D81" s="1"/>
  <c r="B82" l="1"/>
  <c r="F81"/>
  <c r="J81"/>
  <c r="C82" l="1"/>
  <c r="D82" s="1"/>
  <c r="E82"/>
  <c r="I82" s="1"/>
  <c r="B84" l="1"/>
  <c r="F82"/>
  <c r="J82"/>
  <c r="E84" l="1"/>
  <c r="I84" s="1"/>
  <c r="C84"/>
  <c r="D84" s="1"/>
  <c r="B85" l="1"/>
  <c r="F84"/>
  <c r="J84"/>
  <c r="C85" l="1"/>
  <c r="D85" s="1"/>
  <c r="E85"/>
  <c r="I85" s="1"/>
  <c r="B86" l="1"/>
  <c r="F85"/>
  <c r="J85"/>
  <c r="E86" l="1"/>
  <c r="I86" s="1"/>
  <c r="C86"/>
  <c r="D86" s="1"/>
  <c r="B87" l="1"/>
  <c r="F86"/>
  <c r="J86"/>
  <c r="C87" l="1"/>
  <c r="D87" s="1"/>
  <c r="E87"/>
  <c r="I87" s="1"/>
  <c r="B89" l="1"/>
  <c r="F87"/>
  <c r="J87"/>
  <c r="E89" l="1"/>
  <c r="I89" s="1"/>
  <c r="C89"/>
  <c r="D89" s="1"/>
  <c r="B90" l="1"/>
  <c r="F89"/>
  <c r="J89"/>
  <c r="C90" l="1"/>
  <c r="D90" s="1"/>
  <c r="E90"/>
  <c r="I90" s="1"/>
  <c r="B91" l="1"/>
  <c r="F90"/>
  <c r="J90"/>
  <c r="E91" l="1"/>
  <c r="I91" s="1"/>
  <c r="C91"/>
  <c r="D91" s="1"/>
  <c r="B92" l="1"/>
  <c r="F91"/>
  <c r="J91"/>
  <c r="C92" l="1"/>
  <c r="D92" s="1"/>
  <c r="E92"/>
  <c r="I92" s="1"/>
  <c r="B94" l="1"/>
  <c r="F92"/>
  <c r="J92"/>
  <c r="E94" l="1"/>
  <c r="I94" s="1"/>
  <c r="C94"/>
  <c r="D94" s="1"/>
  <c r="B95" l="1"/>
  <c r="F94"/>
  <c r="J94"/>
  <c r="C95" l="1"/>
  <c r="D95" s="1"/>
  <c r="E95"/>
  <c r="I95" s="1"/>
  <c r="B96" l="1"/>
  <c r="F95"/>
  <c r="J95"/>
  <c r="E96" l="1"/>
  <c r="I96" s="1"/>
  <c r="C96"/>
  <c r="D96" s="1"/>
  <c r="B97" l="1"/>
  <c r="F96"/>
  <c r="J96"/>
  <c r="C97" l="1"/>
  <c r="D97" s="1"/>
  <c r="E97"/>
  <c r="I97" s="1"/>
  <c r="B99" l="1"/>
  <c r="F97"/>
  <c r="J97"/>
  <c r="E99" l="1"/>
  <c r="I99" s="1"/>
  <c r="C99"/>
  <c r="D99" s="1"/>
  <c r="B100" l="1"/>
  <c r="F99"/>
  <c r="J99"/>
  <c r="C100" l="1"/>
  <c r="D100" s="1"/>
  <c r="E100"/>
  <c r="I100" s="1"/>
  <c r="B101" l="1"/>
  <c r="F100"/>
  <c r="J100"/>
  <c r="E101" l="1"/>
  <c r="I101" s="1"/>
  <c r="C101"/>
  <c r="D101" s="1"/>
  <c r="B102" l="1"/>
  <c r="F101"/>
  <c r="J101"/>
  <c r="C102" l="1"/>
  <c r="D102" s="1"/>
  <c r="E102"/>
  <c r="I102" s="1"/>
  <c r="B104" l="1"/>
  <c r="F102"/>
  <c r="J102"/>
  <c r="E104" l="1"/>
  <c r="I104" s="1"/>
  <c r="C104"/>
  <c r="D104" s="1"/>
  <c r="B105" l="1"/>
  <c r="F104"/>
  <c r="J104"/>
  <c r="C105" l="1"/>
  <c r="D105" s="1"/>
  <c r="E105"/>
  <c r="I105" s="1"/>
  <c r="B106" l="1"/>
  <c r="F105"/>
  <c r="J105"/>
  <c r="E106" l="1"/>
  <c r="I106" s="1"/>
  <c r="C106"/>
  <c r="D106" s="1"/>
  <c r="B107" l="1"/>
  <c r="F106"/>
  <c r="J106"/>
  <c r="C107" l="1"/>
  <c r="D107" s="1"/>
  <c r="E107"/>
  <c r="I107" s="1"/>
  <c r="B109" l="1"/>
  <c r="F107"/>
  <c r="J107"/>
  <c r="E109" l="1"/>
  <c r="I109" s="1"/>
  <c r="C109"/>
  <c r="D109" s="1"/>
  <c r="B110" l="1"/>
  <c r="F109"/>
  <c r="J109"/>
  <c r="C110" l="1"/>
  <c r="D110" s="1"/>
  <c r="E110"/>
  <c r="I110" s="1"/>
  <c r="B111" l="1"/>
  <c r="F110"/>
  <c r="J110"/>
  <c r="E111" l="1"/>
  <c r="I111" s="1"/>
  <c r="C111"/>
  <c r="D111" s="1"/>
  <c r="B112" l="1"/>
  <c r="F111"/>
  <c r="J111"/>
  <c r="C112" l="1"/>
  <c r="D112" s="1"/>
  <c r="E112"/>
  <c r="I112" s="1"/>
  <c r="B114" l="1"/>
  <c r="F112"/>
  <c r="J112"/>
  <c r="E114" l="1"/>
  <c r="I114" s="1"/>
  <c r="C114"/>
  <c r="D114" s="1"/>
  <c r="B115" l="1"/>
  <c r="F114"/>
  <c r="J114"/>
  <c r="C115" l="1"/>
  <c r="D115" s="1"/>
  <c r="E115"/>
  <c r="I115" s="1"/>
  <c r="B116" l="1"/>
  <c r="F115"/>
  <c r="J115"/>
  <c r="E116" l="1"/>
  <c r="I116" s="1"/>
  <c r="C116"/>
  <c r="D116" s="1"/>
  <c r="B117" l="1"/>
  <c r="F116"/>
  <c r="J116"/>
  <c r="C117" l="1"/>
  <c r="D117" s="1"/>
  <c r="E117"/>
  <c r="I117" s="1"/>
  <c r="B119" l="1"/>
  <c r="F117"/>
  <c r="J117"/>
  <c r="E119" l="1"/>
  <c r="I119" s="1"/>
  <c r="C119"/>
  <c r="D119" s="1"/>
  <c r="B120" l="1"/>
  <c r="F119"/>
  <c r="J119"/>
  <c r="C120" l="1"/>
  <c r="D120" s="1"/>
  <c r="E120"/>
  <c r="I120" s="1"/>
  <c r="B121" l="1"/>
  <c r="F120"/>
  <c r="J120"/>
  <c r="E121" l="1"/>
  <c r="I121" s="1"/>
  <c r="C121"/>
  <c r="D121" s="1"/>
  <c r="B122" l="1"/>
  <c r="F121"/>
  <c r="J121"/>
  <c r="C122" l="1"/>
  <c r="D122" s="1"/>
  <c r="E122"/>
  <c r="I122" s="1"/>
  <c r="B124" l="1"/>
  <c r="F122"/>
  <c r="J122"/>
  <c r="E124" l="1"/>
  <c r="I124" s="1"/>
  <c r="C124"/>
  <c r="D124" s="1"/>
  <c r="B125" l="1"/>
  <c r="F124"/>
  <c r="J124"/>
  <c r="C125" l="1"/>
  <c r="D125" s="1"/>
  <c r="E125"/>
  <c r="I125" s="1"/>
  <c r="B126" l="1"/>
  <c r="F125"/>
  <c r="J125"/>
  <c r="E126" l="1"/>
  <c r="I126" s="1"/>
  <c r="C126"/>
  <c r="D126" s="1"/>
  <c r="B127" l="1"/>
  <c r="F126"/>
  <c r="J126"/>
  <c r="C127" l="1"/>
  <c r="D127" s="1"/>
  <c r="E127"/>
  <c r="I127" s="1"/>
  <c r="B129" l="1"/>
  <c r="F127"/>
  <c r="J127"/>
  <c r="E129" l="1"/>
  <c r="I129" s="1"/>
  <c r="C129"/>
  <c r="D129" s="1"/>
  <c r="B130" l="1"/>
  <c r="F129"/>
  <c r="J129"/>
  <c r="C130" l="1"/>
  <c r="D130" s="1"/>
  <c r="E130"/>
  <c r="I130" s="1"/>
  <c r="B131" l="1"/>
  <c r="F130"/>
  <c r="J130"/>
  <c r="E131" l="1"/>
  <c r="I131" s="1"/>
  <c r="C131"/>
  <c r="D131" s="1"/>
  <c r="B132" l="1"/>
  <c r="F131"/>
  <c r="J131"/>
  <c r="C132" l="1"/>
  <c r="D132" s="1"/>
  <c r="E132"/>
  <c r="I132" s="1"/>
  <c r="B134" l="1"/>
  <c r="F132"/>
  <c r="J132"/>
  <c r="E134" l="1"/>
  <c r="I134" s="1"/>
  <c r="C134"/>
  <c r="D134" s="1"/>
  <c r="B135" l="1"/>
  <c r="F134"/>
  <c r="J134"/>
  <c r="C135" l="1"/>
  <c r="D135" s="1"/>
  <c r="E135"/>
  <c r="I135" s="1"/>
  <c r="B136" l="1"/>
  <c r="F135"/>
  <c r="J135"/>
  <c r="E136" l="1"/>
  <c r="I136" s="1"/>
  <c r="C136"/>
  <c r="D136" s="1"/>
  <c r="B137" l="1"/>
  <c r="F136"/>
  <c r="J136"/>
  <c r="C137" l="1"/>
  <c r="D137" s="1"/>
  <c r="E137"/>
  <c r="I137" s="1"/>
  <c r="B139" l="1"/>
  <c r="F137"/>
  <c r="J137"/>
  <c r="E139" l="1"/>
  <c r="I139" s="1"/>
  <c r="C139"/>
  <c r="D139" s="1"/>
  <c r="B140" l="1"/>
  <c r="F139"/>
  <c r="J139"/>
  <c r="C140" l="1"/>
  <c r="D140" s="1"/>
  <c r="E140"/>
  <c r="I140" s="1"/>
  <c r="B141" l="1"/>
  <c r="F140"/>
  <c r="J140"/>
  <c r="E141" l="1"/>
  <c r="I141" s="1"/>
  <c r="C141"/>
  <c r="D141" s="1"/>
  <c r="B142" l="1"/>
  <c r="F141"/>
  <c r="J141"/>
  <c r="C142" l="1"/>
  <c r="D142" s="1"/>
  <c r="E142"/>
  <c r="I142" s="1"/>
  <c r="B144" l="1"/>
  <c r="F142"/>
  <c r="J142"/>
  <c r="E144" l="1"/>
  <c r="I144" s="1"/>
  <c r="C144"/>
  <c r="D144" s="1"/>
  <c r="B145" l="1"/>
  <c r="F144"/>
  <c r="J144"/>
  <c r="C145" l="1"/>
  <c r="D145" s="1"/>
  <c r="E145"/>
  <c r="I145" s="1"/>
  <c r="J145" l="1"/>
  <c r="B146"/>
  <c r="F145"/>
  <c r="E146" l="1"/>
  <c r="I146" s="1"/>
  <c r="C146"/>
  <c r="D146" s="1"/>
  <c r="J146" l="1"/>
  <c r="B147"/>
  <c r="F146"/>
  <c r="C147" l="1"/>
  <c r="D147" s="1"/>
  <c r="E147"/>
  <c r="I147" s="1"/>
  <c r="J147" l="1"/>
  <c r="B149"/>
  <c r="F147"/>
  <c r="E149" l="1"/>
  <c r="I149" s="1"/>
  <c r="C149"/>
  <c r="J149" l="1"/>
  <c r="H149"/>
  <c r="B150" s="1"/>
  <c r="F149"/>
  <c r="E150" l="1"/>
  <c r="I150" s="1"/>
  <c r="C150"/>
  <c r="H150" l="1"/>
  <c r="B151" s="1"/>
  <c r="F150"/>
  <c r="J150"/>
  <c r="E151" l="1"/>
  <c r="I151" s="1"/>
  <c r="C151"/>
  <c r="J151" l="1"/>
  <c r="H151"/>
  <c r="B152" s="1"/>
  <c r="F151"/>
  <c r="E152" l="1"/>
  <c r="I152" s="1"/>
  <c r="C152"/>
  <c r="H152" l="1"/>
  <c r="K152" s="1"/>
  <c r="F152"/>
  <c r="J152"/>
  <c r="B154" l="1"/>
  <c r="C154" l="1"/>
  <c r="E154"/>
  <c r="I154" s="1"/>
  <c r="F154" l="1"/>
  <c r="H154"/>
  <c r="J154"/>
  <c r="B155" l="1"/>
  <c r="C155" l="1"/>
  <c r="E155"/>
  <c r="I155" s="1"/>
  <c r="F155" l="1"/>
  <c r="H155"/>
  <c r="J155"/>
  <c r="B156" l="1"/>
  <c r="C156" l="1"/>
  <c r="E156"/>
  <c r="I156" s="1"/>
  <c r="F156" l="1"/>
  <c r="H156"/>
  <c r="B157" s="1"/>
  <c r="J156"/>
  <c r="C157" l="1"/>
  <c r="E157"/>
  <c r="I157" s="1"/>
  <c r="F157" l="1"/>
  <c r="H157"/>
  <c r="K157" s="1"/>
  <c r="J157"/>
  <c r="B159" l="1"/>
  <c r="E159" l="1"/>
  <c r="I159" s="1"/>
  <c r="C159"/>
  <c r="J159" l="1"/>
  <c r="H159"/>
  <c r="B160" s="1"/>
  <c r="F159"/>
  <c r="E160" l="1"/>
  <c r="I160" s="1"/>
  <c r="C160"/>
  <c r="J160" l="1"/>
  <c r="H160"/>
  <c r="B161" s="1"/>
  <c r="F160"/>
  <c r="E161" l="1"/>
  <c r="I161" s="1"/>
  <c r="C161"/>
  <c r="J161" l="1"/>
  <c r="H161"/>
  <c r="B162" s="1"/>
  <c r="F161"/>
  <c r="E162" l="1"/>
  <c r="I162" s="1"/>
  <c r="C162"/>
  <c r="J162" l="1"/>
  <c r="H162"/>
  <c r="K162" s="1"/>
  <c r="F162"/>
  <c r="B164" l="1"/>
  <c r="C164" l="1"/>
  <c r="E164"/>
  <c r="I164" s="1"/>
  <c r="F164" l="1"/>
  <c r="H164"/>
  <c r="J164"/>
  <c r="B165" l="1"/>
  <c r="C165" l="1"/>
  <c r="E165"/>
  <c r="I165" s="1"/>
  <c r="F165" l="1"/>
  <c r="H165"/>
  <c r="J165"/>
  <c r="B166" l="1"/>
  <c r="C166" l="1"/>
  <c r="E166"/>
  <c r="I166" s="1"/>
  <c r="F166" l="1"/>
  <c r="H166"/>
  <c r="B167" s="1"/>
  <c r="J166"/>
  <c r="C167" l="1"/>
  <c r="E167"/>
  <c r="I167" s="1"/>
  <c r="F167" l="1"/>
  <c r="H167"/>
  <c r="K167" s="1"/>
  <c r="J167"/>
  <c r="B169" l="1"/>
  <c r="E169" l="1"/>
  <c r="I169" s="1"/>
  <c r="C169"/>
  <c r="J169" l="1"/>
  <c r="H169"/>
  <c r="B170" s="1"/>
  <c r="F169"/>
  <c r="E170" l="1"/>
  <c r="I170" s="1"/>
  <c r="C170"/>
  <c r="J170" l="1"/>
  <c r="H170"/>
  <c r="B171" s="1"/>
  <c r="F170"/>
  <c r="E171" l="1"/>
  <c r="I171" s="1"/>
  <c r="C171"/>
  <c r="J171" l="1"/>
  <c r="H171"/>
  <c r="B172" s="1"/>
  <c r="F171"/>
  <c r="E172" l="1"/>
  <c r="I172" s="1"/>
  <c r="C172"/>
  <c r="H172" l="1"/>
  <c r="K172" s="1"/>
  <c r="F172"/>
  <c r="J172"/>
  <c r="B174" l="1"/>
  <c r="C174" l="1"/>
  <c r="E174"/>
  <c r="I174" s="1"/>
  <c r="F174" l="1"/>
  <c r="H174"/>
  <c r="J174"/>
  <c r="B175" l="1"/>
  <c r="C175" l="1"/>
  <c r="E175"/>
  <c r="I175" s="1"/>
  <c r="J175" l="1"/>
  <c r="F175"/>
  <c r="H175"/>
  <c r="B176" l="1"/>
  <c r="C176" l="1"/>
  <c r="E176"/>
  <c r="I176" s="1"/>
  <c r="F176" l="1"/>
  <c r="H176"/>
  <c r="B177" s="1"/>
  <c r="J176"/>
  <c r="C177" l="1"/>
  <c r="E177"/>
  <c r="I177" s="1"/>
  <c r="F177" l="1"/>
  <c r="H177"/>
  <c r="K177" s="1"/>
  <c r="J177"/>
  <c r="B179" l="1"/>
  <c r="E179" l="1"/>
  <c r="I179" s="1"/>
  <c r="C179"/>
  <c r="J179" l="1"/>
  <c r="H179"/>
  <c r="B180" s="1"/>
  <c r="F179"/>
  <c r="E180" l="1"/>
  <c r="I180" s="1"/>
  <c r="C180"/>
  <c r="J180" l="1"/>
  <c r="H180"/>
  <c r="B181" s="1"/>
  <c r="F180"/>
  <c r="E181" l="1"/>
  <c r="I181" s="1"/>
  <c r="C181"/>
  <c r="J181" l="1"/>
  <c r="H181"/>
  <c r="B182" s="1"/>
  <c r="F181"/>
  <c r="E182" l="1"/>
  <c r="I182" s="1"/>
  <c r="C182"/>
  <c r="J182" l="1"/>
  <c r="H182"/>
  <c r="K182" s="1"/>
  <c r="F182"/>
  <c r="B184" l="1"/>
  <c r="C184" l="1"/>
  <c r="E184"/>
  <c r="I184" s="1"/>
  <c r="F184" l="1"/>
  <c r="H184"/>
  <c r="J184"/>
  <c r="B185" l="1"/>
  <c r="C185" l="1"/>
  <c r="E185"/>
  <c r="I185" s="1"/>
  <c r="F185" l="1"/>
  <c r="H185"/>
  <c r="J185"/>
  <c r="B186" l="1"/>
  <c r="C186" l="1"/>
  <c r="E186"/>
  <c r="I186" s="1"/>
  <c r="F186" l="1"/>
  <c r="H186"/>
  <c r="B187" s="1"/>
  <c r="J186"/>
  <c r="C187" l="1"/>
  <c r="E187"/>
  <c r="I187" s="1"/>
  <c r="F187" l="1"/>
  <c r="H187"/>
  <c r="K187" s="1"/>
  <c r="J187"/>
  <c r="B189" l="1"/>
  <c r="E189" l="1"/>
  <c r="I189" s="1"/>
  <c r="C189"/>
  <c r="J189" l="1"/>
  <c r="H189"/>
  <c r="B190" s="1"/>
  <c r="F189"/>
  <c r="E190" l="1"/>
  <c r="I190" s="1"/>
  <c r="C190"/>
  <c r="J190" l="1"/>
  <c r="H190"/>
  <c r="B191" s="1"/>
  <c r="F190"/>
  <c r="E191" l="1"/>
  <c r="I191" s="1"/>
  <c r="C191"/>
  <c r="J191" l="1"/>
  <c r="H191"/>
  <c r="B192" s="1"/>
  <c r="F191"/>
  <c r="E192" l="1"/>
  <c r="I192" s="1"/>
  <c r="C192"/>
  <c r="J192" l="1"/>
  <c r="H192"/>
  <c r="K192" s="1"/>
  <c r="F192"/>
</calcChain>
</file>

<file path=xl/sharedStrings.xml><?xml version="1.0" encoding="utf-8"?>
<sst xmlns="http://schemas.openxmlformats.org/spreadsheetml/2006/main" count="349" uniqueCount="100">
  <si>
    <t>Month Number</t>
  </si>
  <si>
    <t xml:space="preserve">Average  Risk </t>
  </si>
  <si>
    <t xml:space="preserve">Average Risk </t>
  </si>
  <si>
    <t>Per Pip</t>
  </si>
  <si>
    <t>Top UP</t>
  </si>
  <si>
    <t>W/drawal</t>
  </si>
  <si>
    <t xml:space="preserve"> % Per Trade</t>
  </si>
  <si>
    <t>££ Per Trade</t>
  </si>
  <si>
    <t>Pair</t>
  </si>
  <si>
    <t>GBP</t>
  </si>
  <si>
    <t xml:space="preserve">One Lot </t>
  </si>
  <si>
    <t xml:space="preserve">My Risk </t>
  </si>
  <si>
    <t>££</t>
  </si>
  <si>
    <t>Exchange Rate</t>
  </si>
  <si>
    <t>Lot Size</t>
  </si>
  <si>
    <t>GBP/USD</t>
  </si>
  <si>
    <t>EUR/USD</t>
  </si>
  <si>
    <t>AUS/USD</t>
  </si>
  <si>
    <t>GBP/AUD</t>
  </si>
  <si>
    <t>EUR/AUD</t>
  </si>
  <si>
    <t>GBP/JPY</t>
  </si>
  <si>
    <t>EUR/JPY</t>
  </si>
  <si>
    <t>USD/JPY</t>
  </si>
  <si>
    <t>GBP/CAD</t>
  </si>
  <si>
    <t>USD/CAD</t>
  </si>
  <si>
    <t>Week  Commencing</t>
  </si>
  <si>
    <t/>
  </si>
  <si>
    <t xml:space="preserve">Full Time </t>
  </si>
  <si>
    <t xml:space="preserve">Business </t>
  </si>
  <si>
    <t xml:space="preserve">Balance </t>
  </si>
  <si>
    <t>Return Balance</t>
  </si>
  <si>
    <t>££ Per Pip</t>
  </si>
  <si>
    <t>No of Pips</t>
  </si>
  <si>
    <t>Weekly Salary</t>
  </si>
  <si>
    <t>Account</t>
  </si>
  <si>
    <t>Margin Call/Leverage</t>
  </si>
  <si>
    <t>Min Balance (Margin Call)</t>
  </si>
  <si>
    <t>Av Balance (50 Losses in a row)</t>
  </si>
  <si>
    <t>Of Pips</t>
  </si>
  <si>
    <t>Balance</t>
  </si>
  <si>
    <t>Commencing</t>
  </si>
  <si>
    <t xml:space="preserve">Business  </t>
  </si>
  <si>
    <t xml:space="preserve">MAX Risk </t>
  </si>
  <si>
    <t xml:space="preserve">Account </t>
  </si>
  <si>
    <t xml:space="preserve">Week </t>
  </si>
  <si>
    <t xml:space="preserve">Max </t>
  </si>
  <si>
    <t>Losing £</t>
  </si>
  <si>
    <t>Flag</t>
  </si>
  <si>
    <t xml:space="preserve"> EA Account</t>
  </si>
  <si>
    <t xml:space="preserve">EA  Return </t>
  </si>
  <si>
    <t>EA £</t>
  </si>
  <si>
    <t>EA  No</t>
  </si>
  <si>
    <t>Weekend</t>
  </si>
  <si>
    <t xml:space="preserve">Return </t>
  </si>
  <si>
    <t>£</t>
  </si>
  <si>
    <t xml:space="preserve">Amount </t>
  </si>
  <si>
    <t xml:space="preserve">% Growth </t>
  </si>
  <si>
    <t>Per Bet</t>
  </si>
  <si>
    <r>
      <rPr>
        <b/>
        <sz val="8"/>
        <color indexed="12"/>
        <rFont val="Calibri"/>
        <family val="2"/>
      </rPr>
      <t>Won</t>
    </r>
    <r>
      <rPr>
        <b/>
        <sz val="8"/>
        <color indexed="10"/>
        <rFont val="Calibri"/>
        <family val="2"/>
      </rPr>
      <t>/Lost</t>
    </r>
    <r>
      <rPr>
        <b/>
        <sz val="8"/>
        <color indexed="8"/>
        <rFont val="Calibri"/>
        <family val="2"/>
      </rPr>
      <t xml:space="preserve"> </t>
    </r>
  </si>
  <si>
    <t xml:space="preserve">To Date </t>
  </si>
  <si>
    <t>Result</t>
  </si>
  <si>
    <t>Y</t>
  </si>
  <si>
    <t>N</t>
  </si>
  <si>
    <t>Pair Specific Lot Size Calculation</t>
  </si>
  <si>
    <t>GBPUSD Risk</t>
  </si>
  <si>
    <t>GBPUSD ££ Per Pip</t>
  </si>
  <si>
    <t>AUDUSD Risk</t>
  </si>
  <si>
    <t>EURUSD Risk</t>
  </si>
  <si>
    <t>GBPAUD Risk</t>
  </si>
  <si>
    <t>EURAUD Risk</t>
  </si>
  <si>
    <t>GBPJPY Risk</t>
  </si>
  <si>
    <t>EURJPY Risk</t>
  </si>
  <si>
    <t>USDJPY Risk</t>
  </si>
  <si>
    <t>GBPCAD Risk</t>
  </si>
  <si>
    <t>USDCAD Risk</t>
  </si>
  <si>
    <t>EURUSD ££ Per Pip</t>
  </si>
  <si>
    <t>AUDUSD ££ Per Pip</t>
  </si>
  <si>
    <t>GBPAUD ££ Per Pip</t>
  </si>
  <si>
    <t>EURAUD ££ Per Pip</t>
  </si>
  <si>
    <t>GBPJPY ££ Per Pip</t>
  </si>
  <si>
    <t>EURJPY ££ Per Pip</t>
  </si>
  <si>
    <t>USDJPY ££ Per Pip</t>
  </si>
  <si>
    <t>GBPCAD ££ Per Pip</t>
  </si>
  <si>
    <t>USDCAD ££ Per Pip</t>
  </si>
  <si>
    <t xml:space="preserve"> MY PIPS </t>
  </si>
  <si>
    <t xml:space="preserve">Week One </t>
  </si>
  <si>
    <t>Week Two</t>
  </si>
  <si>
    <t>Week Three</t>
  </si>
  <si>
    <t>Week Four</t>
  </si>
  <si>
    <t>3.5% Per Week Return Projections</t>
  </si>
  <si>
    <t>Back to Original  Expert Advisor</t>
  </si>
  <si>
    <t xml:space="preserve"> BT  Full System Market Returns</t>
  </si>
  <si>
    <t xml:space="preserve"> BT 3.5% System Market Returns</t>
  </si>
  <si>
    <t>BT PAIRS</t>
  </si>
  <si>
    <t xml:space="preserve">EA ( 3.5% )PIPS </t>
  </si>
  <si>
    <t>BT  Full PIPS</t>
  </si>
  <si>
    <t>Month Commencing 16/08/2015</t>
  </si>
  <si>
    <t>Month Commencing 13/09/2015</t>
  </si>
  <si>
    <t>Month Commencing 11/10/2015</t>
  </si>
  <si>
    <t>Month Commencing 08/11/2015</t>
  </si>
</sst>
</file>

<file path=xl/styles.xml><?xml version="1.0" encoding="utf-8"?>
<styleSheet xmlns="http://schemas.openxmlformats.org/spreadsheetml/2006/main">
  <numFmts count="8">
    <numFmt numFmtId="164" formatCode="&quot;£&quot;#,##0.00;[Red]\-&quot;£&quot;#,##0.00"/>
    <numFmt numFmtId="165" formatCode="&quot;£&quot;#,##0.00"/>
    <numFmt numFmtId="166" formatCode="0_ ;[Red]\-0\ "/>
    <numFmt numFmtId="167" formatCode="0.0%"/>
    <numFmt numFmtId="168" formatCode="0.0000"/>
    <numFmt numFmtId="169" formatCode="0.000000"/>
    <numFmt numFmtId="170" formatCode="&quot;£&quot;#,##0.000"/>
    <numFmt numFmtId="171" formatCode="0.000"/>
  </numFmts>
  <fonts count="36">
    <font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b/>
      <sz val="9"/>
      <name val="Broadway"/>
      <family val="5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  <font>
      <b/>
      <sz val="8"/>
      <color theme="0"/>
      <name val="Calibri"/>
      <family val="2"/>
    </font>
    <font>
      <b/>
      <sz val="8"/>
      <color rgb="FFFF0000"/>
      <name val="Calibri"/>
      <family val="2"/>
    </font>
    <font>
      <sz val="10"/>
      <name val="Arial"/>
      <family val="2"/>
    </font>
    <font>
      <b/>
      <sz val="8"/>
      <color indexed="12"/>
      <name val="Calibri"/>
      <family val="2"/>
    </font>
    <font>
      <b/>
      <sz val="14"/>
      <name val="Arial"/>
      <family val="2"/>
    </font>
    <font>
      <b/>
      <sz val="9"/>
      <color theme="0"/>
      <name val="Gungsuh"/>
      <family val="1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8"/>
      <color indexed="10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rgb="FF0000FF"/>
      <name val="Calibri"/>
      <family val="2"/>
    </font>
    <font>
      <b/>
      <sz val="16"/>
      <color rgb="FF0000FF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rgb="FF0000FF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15" fillId="0" borderId="0"/>
    <xf numFmtId="0" fontId="21" fillId="0" borderId="0"/>
  </cellStyleXfs>
  <cellXfs count="204">
    <xf numFmtId="0" fontId="0" fillId="0" borderId="0" xfId="0"/>
    <xf numFmtId="168" fontId="10" fillId="12" borderId="2" xfId="0" applyNumberFormat="1" applyFont="1" applyFill="1" applyBorder="1" applyAlignment="1">
      <alignment horizontal="center"/>
    </xf>
    <xf numFmtId="169" fontId="10" fillId="12" borderId="2" xfId="0" applyNumberFormat="1" applyFont="1" applyFill="1" applyBorder="1" applyAlignment="1">
      <alignment horizontal="center"/>
    </xf>
    <xf numFmtId="171" fontId="10" fillId="12" borderId="2" xfId="0" applyNumberFormat="1" applyFont="1" applyFill="1" applyBorder="1" applyAlignment="1">
      <alignment horizontal="center"/>
    </xf>
    <xf numFmtId="165" fontId="10" fillId="12" borderId="2" xfId="0" applyNumberFormat="1" applyFont="1" applyFill="1" applyBorder="1" applyAlignment="1">
      <alignment horizontal="center"/>
    </xf>
    <xf numFmtId="168" fontId="13" fillId="13" borderId="2" xfId="0" applyNumberFormat="1" applyFont="1" applyFill="1" applyBorder="1" applyAlignment="1">
      <alignment horizontal="center"/>
    </xf>
    <xf numFmtId="169" fontId="13" fillId="13" borderId="2" xfId="0" applyNumberFormat="1" applyFont="1" applyFill="1" applyBorder="1" applyAlignment="1">
      <alignment horizontal="center"/>
    </xf>
    <xf numFmtId="171" fontId="13" fillId="13" borderId="2" xfId="0" applyNumberFormat="1" applyFont="1" applyFill="1" applyBorder="1" applyAlignment="1">
      <alignment horizontal="center"/>
    </xf>
    <xf numFmtId="170" fontId="13" fillId="13" borderId="2" xfId="0" applyNumberFormat="1" applyFont="1" applyFill="1" applyBorder="1" applyAlignment="1">
      <alignment horizontal="center"/>
    </xf>
    <xf numFmtId="168" fontId="10" fillId="14" borderId="2" xfId="0" applyNumberFormat="1" applyFont="1" applyFill="1" applyBorder="1" applyAlignment="1">
      <alignment horizontal="center"/>
    </xf>
    <xf numFmtId="169" fontId="10" fillId="14" borderId="2" xfId="0" applyNumberFormat="1" applyFont="1" applyFill="1" applyBorder="1" applyAlignment="1">
      <alignment horizontal="center"/>
    </xf>
    <xf numFmtId="171" fontId="10" fillId="14" borderId="2" xfId="0" applyNumberFormat="1" applyFont="1" applyFill="1" applyBorder="1" applyAlignment="1">
      <alignment horizontal="center"/>
    </xf>
    <xf numFmtId="165" fontId="10" fillId="14" borderId="2" xfId="0" applyNumberFormat="1" applyFont="1" applyFill="1" applyBorder="1" applyAlignment="1">
      <alignment horizontal="center"/>
    </xf>
    <xf numFmtId="168" fontId="10" fillId="3" borderId="2" xfId="0" applyNumberFormat="1" applyFont="1" applyFill="1" applyBorder="1" applyAlignment="1">
      <alignment horizontal="center"/>
    </xf>
    <xf numFmtId="169" fontId="10" fillId="3" borderId="2" xfId="0" applyNumberFormat="1" applyFont="1" applyFill="1" applyBorder="1" applyAlignment="1">
      <alignment horizontal="center"/>
    </xf>
    <xf numFmtId="171" fontId="10" fillId="3" borderId="2" xfId="0" applyNumberFormat="1" applyFont="1" applyFill="1" applyBorder="1" applyAlignment="1">
      <alignment horizontal="center"/>
    </xf>
    <xf numFmtId="165" fontId="10" fillId="3" borderId="2" xfId="0" applyNumberFormat="1" applyFont="1" applyFill="1" applyBorder="1" applyAlignment="1">
      <alignment horizontal="center"/>
    </xf>
    <xf numFmtId="165" fontId="13" fillId="13" borderId="2" xfId="0" applyNumberFormat="1" applyFont="1" applyFill="1" applyBorder="1" applyAlignment="1">
      <alignment horizontal="center"/>
    </xf>
    <xf numFmtId="0" fontId="0" fillId="0" borderId="0" xfId="0"/>
    <xf numFmtId="0" fontId="0" fillId="0" borderId="0" xfId="0" applyFill="1"/>
    <xf numFmtId="165" fontId="5" fillId="5" borderId="1" xfId="0" applyNumberFormat="1" applyFont="1" applyFill="1" applyBorder="1" applyAlignment="1">
      <alignment horizontal="center" wrapText="1"/>
    </xf>
    <xf numFmtId="0" fontId="5" fillId="6" borderId="2" xfId="0" applyFont="1" applyFill="1" applyBorder="1" applyAlignment="1">
      <alignment horizontal="center" wrapText="1"/>
    </xf>
    <xf numFmtId="165" fontId="6" fillId="7" borderId="1" xfId="0" applyNumberFormat="1" applyFont="1" applyFill="1" applyBorder="1" applyAlignment="1">
      <alignment horizontal="center"/>
    </xf>
    <xf numFmtId="165" fontId="6" fillId="7" borderId="2" xfId="0" applyNumberFormat="1" applyFont="1" applyFill="1" applyBorder="1" applyAlignment="1">
      <alignment horizontal="center"/>
    </xf>
    <xf numFmtId="9" fontId="5" fillId="5" borderId="2" xfId="0" applyNumberFormat="1" applyFont="1" applyFill="1" applyBorder="1" applyAlignment="1">
      <alignment horizontal="center"/>
    </xf>
    <xf numFmtId="9" fontId="5" fillId="5" borderId="2" xfId="0" applyNumberFormat="1" applyFont="1" applyFill="1" applyBorder="1" applyAlignment="1">
      <alignment horizontal="center" wrapText="1"/>
    </xf>
    <xf numFmtId="14" fontId="8" fillId="8" borderId="4" xfId="0" applyNumberFormat="1" applyFont="1" applyFill="1" applyBorder="1"/>
    <xf numFmtId="165" fontId="8" fillId="9" borderId="5" xfId="0" applyNumberFormat="1" applyFont="1" applyFill="1" applyBorder="1" applyAlignment="1">
      <alignment horizontal="center"/>
    </xf>
    <xf numFmtId="165" fontId="8" fillId="9" borderId="4" xfId="0" applyNumberFormat="1" applyFont="1" applyFill="1" applyBorder="1" applyAlignment="1">
      <alignment horizontal="center"/>
    </xf>
    <xf numFmtId="165" fontId="9" fillId="10" borderId="4" xfId="0" applyNumberFormat="1" applyFont="1" applyFill="1" applyBorder="1" applyAlignment="1">
      <alignment horizontal="center"/>
    </xf>
    <xf numFmtId="167" fontId="10" fillId="6" borderId="4" xfId="0" applyNumberFormat="1" applyFont="1" applyFill="1" applyBorder="1" applyAlignment="1">
      <alignment horizontal="center"/>
    </xf>
    <xf numFmtId="165" fontId="9" fillId="11" borderId="4" xfId="0" applyNumberFormat="1" applyFont="1" applyFill="1" applyBorder="1" applyAlignment="1">
      <alignment horizontal="center"/>
    </xf>
    <xf numFmtId="165" fontId="8" fillId="10" borderId="4" xfId="0" applyNumberFormat="1" applyFont="1" applyFill="1" applyBorder="1" applyAlignment="1">
      <alignment horizontal="center"/>
    </xf>
    <xf numFmtId="166" fontId="11" fillId="9" borderId="4" xfId="0" applyNumberFormat="1" applyFont="1" applyFill="1" applyBorder="1" applyAlignment="1">
      <alignment horizontal="center"/>
    </xf>
    <xf numFmtId="166" fontId="12" fillId="9" borderId="4" xfId="0" applyNumberFormat="1" applyFont="1" applyFill="1" applyBorder="1" applyAlignment="1">
      <alignment horizontal="center"/>
    </xf>
    <xf numFmtId="14" fontId="8" fillId="0" borderId="2" xfId="0" applyNumberFormat="1" applyFont="1" applyFill="1" applyBorder="1"/>
    <xf numFmtId="165" fontId="8" fillId="0" borderId="6" xfId="0" applyNumberFormat="1" applyFont="1" applyFill="1" applyBorder="1" applyAlignment="1">
      <alignment horizontal="center"/>
    </xf>
    <xf numFmtId="165" fontId="8" fillId="0" borderId="2" xfId="0" applyNumberFormat="1" applyFont="1" applyFill="1" applyBorder="1" applyAlignment="1">
      <alignment horizontal="center"/>
    </xf>
    <xf numFmtId="166" fontId="11" fillId="0" borderId="2" xfId="0" applyNumberFormat="1" applyFont="1" applyFill="1" applyBorder="1" applyAlignment="1">
      <alignment horizontal="center"/>
    </xf>
    <xf numFmtId="165" fontId="8" fillId="0" borderId="7" xfId="0" applyNumberFormat="1" applyFont="1" applyFill="1" applyBorder="1" applyAlignment="1">
      <alignment horizontal="center"/>
    </xf>
    <xf numFmtId="167" fontId="10" fillId="0" borderId="2" xfId="0" applyNumberFormat="1" applyFont="1" applyFill="1" applyBorder="1" applyAlignment="1">
      <alignment horizontal="center"/>
    </xf>
    <xf numFmtId="165" fontId="9" fillId="0" borderId="2" xfId="0" applyNumberFormat="1" applyFont="1" applyFill="1" applyBorder="1" applyAlignment="1">
      <alignment horizontal="center"/>
    </xf>
    <xf numFmtId="165" fontId="8" fillId="9" borderId="3" xfId="0" applyNumberFormat="1" applyFont="1" applyFill="1" applyBorder="1" applyAlignment="1">
      <alignment horizontal="center"/>
    </xf>
    <xf numFmtId="166" fontId="11" fillId="9" borderId="3" xfId="0" applyNumberFormat="1" applyFont="1" applyFill="1" applyBorder="1" applyAlignment="1">
      <alignment horizontal="center"/>
    </xf>
    <xf numFmtId="165" fontId="9" fillId="10" borderId="3" xfId="0" applyNumberFormat="1" applyFont="1" applyFill="1" applyBorder="1" applyAlignment="1">
      <alignment horizontal="center"/>
    </xf>
    <xf numFmtId="165" fontId="9" fillId="11" borderId="3" xfId="0" applyNumberFormat="1" applyFont="1" applyFill="1" applyBorder="1" applyAlignment="1">
      <alignment horizontal="center"/>
    </xf>
    <xf numFmtId="165" fontId="8" fillId="10" borderId="3" xfId="0" applyNumberFormat="1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 wrapText="1"/>
    </xf>
    <xf numFmtId="0" fontId="5" fillId="6" borderId="2" xfId="0" applyFont="1" applyFill="1" applyBorder="1" applyAlignment="1">
      <alignment horizontal="center" wrapText="1"/>
    </xf>
    <xf numFmtId="164" fontId="11" fillId="9" borderId="4" xfId="0" applyNumberFormat="1" applyFont="1" applyFill="1" applyBorder="1" applyAlignment="1">
      <alignment horizontal="center"/>
    </xf>
    <xf numFmtId="165" fontId="8" fillId="0" borderId="2" xfId="1" applyNumberFormat="1" applyFont="1" applyFill="1" applyBorder="1" applyAlignment="1">
      <alignment horizontal="center"/>
    </xf>
    <xf numFmtId="165" fontId="9" fillId="0" borderId="2" xfId="1" applyNumberFormat="1" applyFont="1" applyFill="1" applyBorder="1" applyAlignment="1">
      <alignment horizontal="center"/>
    </xf>
    <xf numFmtId="167" fontId="10" fillId="0" borderId="2" xfId="1" applyNumberFormat="1" applyFont="1" applyFill="1" applyBorder="1" applyAlignment="1">
      <alignment horizontal="center"/>
    </xf>
    <xf numFmtId="165" fontId="8" fillId="0" borderId="7" xfId="1" applyNumberFormat="1" applyFont="1" applyFill="1" applyBorder="1" applyAlignment="1">
      <alignment horizontal="center"/>
    </xf>
    <xf numFmtId="166" fontId="11" fillId="0" borderId="2" xfId="1" applyNumberFormat="1" applyFont="1" applyFill="1" applyBorder="1" applyAlignment="1">
      <alignment horizontal="center"/>
    </xf>
    <xf numFmtId="165" fontId="8" fillId="0" borderId="6" xfId="1" applyNumberFormat="1" applyFont="1" applyFill="1" applyBorder="1" applyAlignment="1">
      <alignment horizontal="center"/>
    </xf>
    <xf numFmtId="14" fontId="8" fillId="0" borderId="2" xfId="1" applyNumberFormat="1" applyFont="1" applyFill="1" applyBorder="1"/>
    <xf numFmtId="165" fontId="8" fillId="0" borderId="4" xfId="1" applyNumberFormat="1" applyFont="1" applyFill="1" applyBorder="1" applyAlignment="1">
      <alignment horizontal="center"/>
    </xf>
    <xf numFmtId="165" fontId="9" fillId="0" borderId="4" xfId="1" applyNumberFormat="1" applyFont="1" applyFill="1" applyBorder="1" applyAlignment="1">
      <alignment horizontal="center"/>
    </xf>
    <xf numFmtId="165" fontId="16" fillId="0" borderId="8" xfId="1" applyNumberFormat="1" applyFont="1" applyFill="1" applyBorder="1" applyAlignment="1">
      <alignment horizontal="center"/>
    </xf>
    <xf numFmtId="165" fontId="8" fillId="0" borderId="5" xfId="1" applyNumberFormat="1" applyFont="1" applyFill="1" applyBorder="1" applyAlignment="1">
      <alignment horizontal="center"/>
    </xf>
    <xf numFmtId="14" fontId="8" fillId="0" borderId="3" xfId="1" applyNumberFormat="1" applyFont="1" applyFill="1" applyBorder="1"/>
    <xf numFmtId="167" fontId="10" fillId="0" borderId="4" xfId="1" applyNumberFormat="1" applyFont="1" applyFill="1" applyBorder="1" applyAlignment="1">
      <alignment horizontal="center"/>
    </xf>
    <xf numFmtId="165" fontId="16" fillId="0" borderId="5" xfId="1" applyNumberFormat="1" applyFont="1" applyFill="1" applyBorder="1" applyAlignment="1">
      <alignment horizontal="center"/>
    </xf>
    <xf numFmtId="166" fontId="11" fillId="0" borderId="4" xfId="1" applyNumberFormat="1" applyFont="1" applyFill="1" applyBorder="1" applyAlignment="1">
      <alignment horizontal="center"/>
    </xf>
    <xf numFmtId="14" fontId="8" fillId="0" borderId="4" xfId="1" applyNumberFormat="1" applyFont="1" applyFill="1" applyBorder="1"/>
    <xf numFmtId="0" fontId="15" fillId="0" borderId="0" xfId="1" applyFill="1" applyBorder="1"/>
    <xf numFmtId="165" fontId="12" fillId="0" borderId="4" xfId="1" applyNumberFormat="1" applyFont="1" applyFill="1" applyBorder="1" applyAlignment="1">
      <alignment horizontal="center"/>
    </xf>
    <xf numFmtId="0" fontId="4" fillId="0" borderId="0" xfId="1" applyFont="1" applyFill="1"/>
    <xf numFmtId="165" fontId="5" fillId="4" borderId="2" xfId="1" applyNumberFormat="1" applyFont="1" applyFill="1" applyBorder="1" applyAlignment="1">
      <alignment horizontal="center"/>
    </xf>
    <xf numFmtId="165" fontId="5" fillId="4" borderId="1" xfId="1" applyNumberFormat="1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 wrapText="1"/>
    </xf>
    <xf numFmtId="0" fontId="5" fillId="4" borderId="2" xfId="1" applyFont="1" applyFill="1" applyBorder="1" applyAlignment="1">
      <alignment horizontal="center"/>
    </xf>
    <xf numFmtId="9" fontId="5" fillId="4" borderId="2" xfId="1" applyNumberFormat="1" applyFont="1" applyFill="1" applyBorder="1" applyAlignment="1">
      <alignment horizontal="center"/>
    </xf>
    <xf numFmtId="165" fontId="14" fillId="0" borderId="4" xfId="1" applyNumberFormat="1" applyFont="1" applyFill="1" applyBorder="1" applyAlignment="1">
      <alignment horizontal="center"/>
    </xf>
    <xf numFmtId="0" fontId="6" fillId="7" borderId="2" xfId="0" applyNumberFormat="1" applyFont="1" applyFill="1" applyBorder="1" applyAlignment="1">
      <alignment horizontal="center"/>
    </xf>
    <xf numFmtId="165" fontId="5" fillId="5" borderId="1" xfId="0" applyNumberFormat="1" applyFont="1" applyFill="1" applyBorder="1" applyAlignment="1">
      <alignment horizontal="center" wrapText="1"/>
    </xf>
    <xf numFmtId="165" fontId="13" fillId="15" borderId="5" xfId="1" applyNumberFormat="1" applyFont="1" applyFill="1" applyBorder="1" applyAlignment="1">
      <alignment horizontal="center"/>
    </xf>
    <xf numFmtId="0" fontId="0" fillId="0" borderId="10" xfId="0" applyBorder="1"/>
    <xf numFmtId="165" fontId="13" fillId="15" borderId="5" xfId="0" applyNumberFormat="1" applyFont="1" applyFill="1" applyBorder="1" applyAlignment="1">
      <alignment horizontal="center"/>
    </xf>
    <xf numFmtId="165" fontId="18" fillId="16" borderId="4" xfId="0" applyNumberFormat="1" applyFont="1" applyFill="1" applyBorder="1" applyAlignment="1">
      <alignment horizontal="center"/>
    </xf>
    <xf numFmtId="1" fontId="7" fillId="8" borderId="1" xfId="0" applyNumberFormat="1" applyFont="1" applyFill="1" applyBorder="1" applyAlignment="1">
      <alignment horizontal="center"/>
    </xf>
    <xf numFmtId="1" fontId="7" fillId="8" borderId="4" xfId="0" applyNumberFormat="1" applyFont="1" applyFill="1" applyBorder="1" applyAlignment="1">
      <alignment horizontal="center"/>
    </xf>
    <xf numFmtId="1" fontId="7" fillId="8" borderId="3" xfId="0" applyNumberFormat="1" applyFont="1" applyFill="1" applyBorder="1" applyAlignment="1">
      <alignment horizontal="center"/>
    </xf>
    <xf numFmtId="165" fontId="5" fillId="5" borderId="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167" fontId="6" fillId="7" borderId="2" xfId="0" applyNumberFormat="1" applyFont="1" applyFill="1" applyBorder="1" applyAlignment="1">
      <alignment horizontal="center"/>
    </xf>
    <xf numFmtId="14" fontId="8" fillId="4" borderId="4" xfId="1" applyNumberFormat="1" applyFont="1" applyFill="1" applyBorder="1"/>
    <xf numFmtId="165" fontId="8" fillId="4" borderId="5" xfId="1" applyNumberFormat="1" applyFont="1" applyFill="1" applyBorder="1" applyAlignment="1">
      <alignment horizontal="center"/>
    </xf>
    <xf numFmtId="165" fontId="8" fillId="4" borderId="4" xfId="1" applyNumberFormat="1" applyFont="1" applyFill="1" applyBorder="1" applyAlignment="1">
      <alignment horizontal="center"/>
    </xf>
    <xf numFmtId="166" fontId="11" fillId="4" borderId="4" xfId="1" applyNumberFormat="1" applyFont="1" applyFill="1" applyBorder="1" applyAlignment="1">
      <alignment horizontal="center"/>
    </xf>
    <xf numFmtId="165" fontId="9" fillId="4" borderId="4" xfId="1" applyNumberFormat="1" applyFont="1" applyFill="1" applyBorder="1" applyAlignment="1">
      <alignment horizontal="center"/>
    </xf>
    <xf numFmtId="167" fontId="10" fillId="4" borderId="4" xfId="1" applyNumberFormat="1" applyFont="1" applyFill="1" applyBorder="1" applyAlignment="1">
      <alignment horizontal="center"/>
    </xf>
    <xf numFmtId="165" fontId="14" fillId="4" borderId="4" xfId="1" applyNumberFormat="1" applyFont="1" applyFill="1" applyBorder="1" applyAlignment="1">
      <alignment horizontal="center"/>
    </xf>
    <xf numFmtId="165" fontId="14" fillId="0" borderId="2" xfId="1" applyNumberFormat="1" applyFont="1" applyFill="1" applyBorder="1" applyAlignment="1">
      <alignment horizontal="center"/>
    </xf>
    <xf numFmtId="165" fontId="14" fillId="0" borderId="3" xfId="1" applyNumberFormat="1" applyFont="1" applyFill="1" applyBorder="1" applyAlignment="1">
      <alignment horizontal="center"/>
    </xf>
    <xf numFmtId="0" fontId="20" fillId="0" borderId="0" xfId="0" applyFont="1"/>
    <xf numFmtId="165" fontId="16" fillId="4" borderId="5" xfId="1" applyNumberFormat="1" applyFont="1" applyFill="1" applyBorder="1" applyAlignment="1">
      <alignment horizontal="center"/>
    </xf>
    <xf numFmtId="14" fontId="8" fillId="4" borderId="3" xfId="1" applyNumberFormat="1" applyFont="1" applyFill="1" applyBorder="1"/>
    <xf numFmtId="165" fontId="14" fillId="4" borderId="3" xfId="1" applyNumberFormat="1" applyFont="1" applyFill="1" applyBorder="1" applyAlignment="1">
      <alignment horizontal="center"/>
    </xf>
    <xf numFmtId="165" fontId="16" fillId="4" borderId="8" xfId="1" applyNumberFormat="1" applyFont="1" applyFill="1" applyBorder="1" applyAlignment="1">
      <alignment horizontal="center"/>
    </xf>
    <xf numFmtId="165" fontId="14" fillId="0" borderId="8" xfId="1" applyNumberFormat="1" applyFont="1" applyFill="1" applyBorder="1" applyAlignment="1">
      <alignment horizontal="center"/>
    </xf>
    <xf numFmtId="165" fontId="22" fillId="5" borderId="2" xfId="2" applyNumberFormat="1" applyFont="1" applyFill="1" applyBorder="1" applyAlignment="1">
      <alignment horizontal="center"/>
    </xf>
    <xf numFmtId="165" fontId="22" fillId="5" borderId="1" xfId="2" applyNumberFormat="1" applyFont="1" applyFill="1" applyBorder="1" applyAlignment="1">
      <alignment horizontal="center"/>
    </xf>
    <xf numFmtId="0" fontId="22" fillId="5" borderId="1" xfId="2" applyFont="1" applyFill="1" applyBorder="1" applyAlignment="1">
      <alignment horizontal="center"/>
    </xf>
    <xf numFmtId="167" fontId="19" fillId="5" borderId="1" xfId="2" applyNumberFormat="1" applyFont="1" applyFill="1" applyBorder="1" applyAlignment="1">
      <alignment horizontal="center"/>
    </xf>
    <xf numFmtId="0" fontId="21" fillId="0" borderId="0" xfId="2"/>
    <xf numFmtId="0" fontId="22" fillId="5" borderId="2" xfId="2" applyFont="1" applyFill="1" applyBorder="1" applyAlignment="1">
      <alignment horizontal="center"/>
    </xf>
    <xf numFmtId="9" fontId="22" fillId="5" borderId="2" xfId="2" applyNumberFormat="1" applyFont="1" applyFill="1" applyBorder="1" applyAlignment="1">
      <alignment horizontal="center"/>
    </xf>
    <xf numFmtId="167" fontId="19" fillId="5" borderId="2" xfId="2" applyNumberFormat="1" applyFont="1" applyFill="1" applyBorder="1" applyAlignment="1">
      <alignment horizontal="center"/>
    </xf>
    <xf numFmtId="14" fontId="23" fillId="8" borderId="1" xfId="2" applyNumberFormat="1" applyFont="1" applyFill="1" applyBorder="1"/>
    <xf numFmtId="165" fontId="22" fillId="17" borderId="0" xfId="2" applyNumberFormat="1" applyFont="1" applyFill="1" applyBorder="1" applyAlignment="1">
      <alignment horizontal="center"/>
    </xf>
    <xf numFmtId="165" fontId="23" fillId="9" borderId="4" xfId="2" applyNumberFormat="1" applyFont="1" applyFill="1" applyBorder="1" applyAlignment="1">
      <alignment horizontal="center"/>
    </xf>
    <xf numFmtId="165" fontId="3" fillId="10" borderId="4" xfId="2" applyNumberFormat="1" applyFont="1" applyFill="1" applyBorder="1" applyAlignment="1">
      <alignment horizontal="center"/>
    </xf>
    <xf numFmtId="167" fontId="2" fillId="4" borderId="1" xfId="2" applyNumberFormat="1" applyFont="1" applyFill="1" applyBorder="1" applyAlignment="1">
      <alignment horizontal="center"/>
    </xf>
    <xf numFmtId="167" fontId="3" fillId="4" borderId="1" xfId="2" applyNumberFormat="1" applyFont="1" applyFill="1" applyBorder="1" applyAlignment="1">
      <alignment horizontal="center"/>
    </xf>
    <xf numFmtId="14" fontId="23" fillId="8" borderId="4" xfId="2" applyNumberFormat="1" applyFont="1" applyFill="1" applyBorder="1"/>
    <xf numFmtId="165" fontId="23" fillId="9" borderId="5" xfId="2" applyNumberFormat="1" applyFont="1" applyFill="1" applyBorder="1" applyAlignment="1">
      <alignment horizontal="center"/>
    </xf>
    <xf numFmtId="167" fontId="2" fillId="4" borderId="4" xfId="2" applyNumberFormat="1" applyFont="1" applyFill="1" applyBorder="1" applyAlignment="1">
      <alignment horizontal="center"/>
    </xf>
    <xf numFmtId="167" fontId="3" fillId="4" borderId="4" xfId="2" applyNumberFormat="1" applyFont="1" applyFill="1" applyBorder="1" applyAlignment="1">
      <alignment horizontal="center"/>
    </xf>
    <xf numFmtId="165" fontId="23" fillId="3" borderId="4" xfId="2" applyNumberFormat="1" applyFont="1" applyFill="1" applyBorder="1" applyAlignment="1">
      <alignment horizontal="center"/>
    </xf>
    <xf numFmtId="165" fontId="24" fillId="10" borderId="4" xfId="2" applyNumberFormat="1" applyFont="1" applyFill="1" applyBorder="1" applyAlignment="1">
      <alignment horizontal="center"/>
    </xf>
    <xf numFmtId="167" fontId="1" fillId="4" borderId="4" xfId="2" applyNumberFormat="1" applyFont="1" applyFill="1" applyBorder="1" applyAlignment="1">
      <alignment horizontal="center"/>
    </xf>
    <xf numFmtId="165" fontId="23" fillId="9" borderId="1" xfId="2" applyNumberFormat="1" applyFont="1" applyFill="1" applyBorder="1" applyAlignment="1">
      <alignment horizontal="center"/>
    </xf>
    <xf numFmtId="165" fontId="23" fillId="3" borderId="1" xfId="2" applyNumberFormat="1" applyFont="1" applyFill="1" applyBorder="1" applyAlignment="1">
      <alignment horizontal="center"/>
    </xf>
    <xf numFmtId="165" fontId="24" fillId="10" borderId="1" xfId="2" applyNumberFormat="1" applyFont="1" applyFill="1" applyBorder="1" applyAlignment="1">
      <alignment horizontal="center"/>
    </xf>
    <xf numFmtId="167" fontId="1" fillId="4" borderId="1" xfId="2" applyNumberFormat="1" applyFont="1" applyFill="1" applyBorder="1" applyAlignment="1">
      <alignment horizontal="center"/>
    </xf>
    <xf numFmtId="165" fontId="1" fillId="10" borderId="4" xfId="2" applyNumberFormat="1" applyFont="1" applyFill="1" applyBorder="1" applyAlignment="1">
      <alignment horizontal="center"/>
    </xf>
    <xf numFmtId="14" fontId="23" fillId="8" borderId="3" xfId="2" applyNumberFormat="1" applyFont="1" applyFill="1" applyBorder="1"/>
    <xf numFmtId="165" fontId="23" fillId="9" borderId="3" xfId="2" applyNumberFormat="1" applyFont="1" applyFill="1" applyBorder="1" applyAlignment="1">
      <alignment horizontal="center"/>
    </xf>
    <xf numFmtId="165" fontId="23" fillId="3" borderId="3" xfId="2" applyNumberFormat="1" applyFont="1" applyFill="1" applyBorder="1" applyAlignment="1">
      <alignment horizontal="center"/>
    </xf>
    <xf numFmtId="165" fontId="3" fillId="10" borderId="3" xfId="2" applyNumberFormat="1" applyFont="1" applyFill="1" applyBorder="1" applyAlignment="1">
      <alignment horizontal="center"/>
    </xf>
    <xf numFmtId="167" fontId="2" fillId="4" borderId="3" xfId="2" applyNumberFormat="1" applyFont="1" applyFill="1" applyBorder="1" applyAlignment="1">
      <alignment horizontal="center"/>
    </xf>
    <xf numFmtId="167" fontId="3" fillId="4" borderId="3" xfId="2" applyNumberFormat="1" applyFont="1" applyFill="1" applyBorder="1" applyAlignment="1">
      <alignment horizontal="center"/>
    </xf>
    <xf numFmtId="165" fontId="23" fillId="9" borderId="11" xfId="2" applyNumberFormat="1" applyFont="1" applyFill="1" applyBorder="1" applyAlignment="1">
      <alignment horizontal="center"/>
    </xf>
    <xf numFmtId="165" fontId="23" fillId="10" borderId="4" xfId="2" applyNumberFormat="1" applyFont="1" applyFill="1" applyBorder="1" applyAlignment="1">
      <alignment horizontal="center"/>
    </xf>
    <xf numFmtId="165" fontId="23" fillId="9" borderId="8" xfId="2" applyNumberFormat="1" applyFont="1" applyFill="1" applyBorder="1" applyAlignment="1">
      <alignment horizontal="center"/>
    </xf>
    <xf numFmtId="165" fontId="23" fillId="10" borderId="3" xfId="2" applyNumberFormat="1" applyFont="1" applyFill="1" applyBorder="1" applyAlignment="1">
      <alignment horizontal="center"/>
    </xf>
    <xf numFmtId="165" fontId="23" fillId="10" borderId="1" xfId="2" applyNumberFormat="1" applyFont="1" applyFill="1" applyBorder="1" applyAlignment="1">
      <alignment horizontal="center"/>
    </xf>
    <xf numFmtId="165" fontId="23" fillId="9" borderId="12" xfId="2" applyNumberFormat="1" applyFont="1" applyFill="1" applyBorder="1" applyAlignment="1">
      <alignment horizontal="center"/>
    </xf>
    <xf numFmtId="165" fontId="25" fillId="3" borderId="3" xfId="2" applyNumberFormat="1" applyFont="1" applyFill="1" applyBorder="1" applyAlignment="1">
      <alignment horizontal="center"/>
    </xf>
    <xf numFmtId="165" fontId="22" fillId="3" borderId="3" xfId="2" applyNumberFormat="1" applyFont="1" applyFill="1" applyBorder="1" applyAlignment="1">
      <alignment horizontal="center"/>
    </xf>
    <xf numFmtId="167" fontId="8" fillId="0" borderId="4" xfId="1" applyNumberFormat="1" applyFont="1" applyFill="1" applyBorder="1" applyAlignment="1">
      <alignment horizontal="center"/>
    </xf>
    <xf numFmtId="167" fontId="8" fillId="4" borderId="4" xfId="1" applyNumberFormat="1" applyFont="1" applyFill="1" applyBorder="1" applyAlignment="1">
      <alignment horizontal="center"/>
    </xf>
    <xf numFmtId="167" fontId="8" fillId="18" borderId="4" xfId="1" applyNumberFormat="1" applyFont="1" applyFill="1" applyBorder="1" applyAlignment="1">
      <alignment horizontal="center"/>
    </xf>
    <xf numFmtId="14" fontId="8" fillId="4" borderId="2" xfId="1" applyNumberFormat="1" applyFont="1" applyFill="1" applyBorder="1"/>
    <xf numFmtId="165" fontId="8" fillId="4" borderId="6" xfId="1" applyNumberFormat="1" applyFont="1" applyFill="1" applyBorder="1" applyAlignment="1">
      <alignment horizontal="center"/>
    </xf>
    <xf numFmtId="165" fontId="8" fillId="4" borderId="2" xfId="1" applyNumberFormat="1" applyFont="1" applyFill="1" applyBorder="1" applyAlignment="1">
      <alignment horizontal="center"/>
    </xf>
    <xf numFmtId="166" fontId="11" fillId="4" borderId="2" xfId="1" applyNumberFormat="1" applyFont="1" applyFill="1" applyBorder="1" applyAlignment="1">
      <alignment horizontal="center"/>
    </xf>
    <xf numFmtId="165" fontId="14" fillId="4" borderId="2" xfId="1" applyNumberFormat="1" applyFont="1" applyFill="1" applyBorder="1" applyAlignment="1">
      <alignment horizontal="center"/>
    </xf>
    <xf numFmtId="165" fontId="8" fillId="4" borderId="7" xfId="1" applyNumberFormat="1" applyFont="1" applyFill="1" applyBorder="1" applyAlignment="1">
      <alignment horizontal="center"/>
    </xf>
    <xf numFmtId="167" fontId="10" fillId="4" borderId="2" xfId="1" applyNumberFormat="1" applyFont="1" applyFill="1" applyBorder="1" applyAlignment="1">
      <alignment horizontal="center"/>
    </xf>
    <xf numFmtId="165" fontId="9" fillId="4" borderId="2" xfId="1" applyNumberFormat="1" applyFont="1" applyFill="1" applyBorder="1" applyAlignment="1">
      <alignment horizontal="center"/>
    </xf>
    <xf numFmtId="167" fontId="12" fillId="9" borderId="4" xfId="0" applyNumberFormat="1" applyFont="1" applyFill="1" applyBorder="1" applyAlignment="1">
      <alignment horizontal="center"/>
    </xf>
    <xf numFmtId="166" fontId="12" fillId="0" borderId="4" xfId="1" applyNumberFormat="1" applyFont="1" applyFill="1" applyBorder="1" applyAlignment="1">
      <alignment horizontal="center"/>
    </xf>
    <xf numFmtId="167" fontId="14" fillId="9" borderId="4" xfId="0" applyNumberFormat="1" applyFont="1" applyFill="1" applyBorder="1" applyAlignment="1">
      <alignment horizontal="center"/>
    </xf>
    <xf numFmtId="166" fontId="5" fillId="0" borderId="4" xfId="1" applyNumberFormat="1" applyFont="1" applyFill="1" applyBorder="1" applyAlignment="1">
      <alignment horizontal="center"/>
    </xf>
    <xf numFmtId="165" fontId="18" fillId="19" borderId="4" xfId="0" applyNumberFormat="1" applyFont="1" applyFill="1" applyBorder="1" applyAlignment="1">
      <alignment horizontal="center"/>
    </xf>
    <xf numFmtId="165" fontId="0" fillId="0" borderId="0" xfId="0" applyNumberFormat="1" applyFill="1"/>
    <xf numFmtId="168" fontId="10" fillId="3" borderId="1" xfId="0" applyNumberFormat="1" applyFont="1" applyFill="1" applyBorder="1" applyAlignment="1">
      <alignment horizontal="center"/>
    </xf>
    <xf numFmtId="169" fontId="10" fillId="3" borderId="1" xfId="0" applyNumberFormat="1" applyFont="1" applyFill="1" applyBorder="1" applyAlignment="1">
      <alignment horizontal="center"/>
    </xf>
    <xf numFmtId="171" fontId="10" fillId="3" borderId="1" xfId="0" applyNumberFormat="1" applyFont="1" applyFill="1" applyBorder="1" applyAlignment="1">
      <alignment horizontal="center"/>
    </xf>
    <xf numFmtId="165" fontId="10" fillId="3" borderId="1" xfId="0" applyNumberFormat="1" applyFont="1" applyFill="1" applyBorder="1" applyAlignment="1">
      <alignment horizontal="center"/>
    </xf>
    <xf numFmtId="0" fontId="0" fillId="0" borderId="0" xfId="0" applyBorder="1"/>
    <xf numFmtId="165" fontId="0" fillId="0" borderId="0" xfId="0" applyNumberFormat="1" applyBorder="1"/>
    <xf numFmtId="165" fontId="0" fillId="0" borderId="14" xfId="0" applyNumberFormat="1" applyBorder="1"/>
    <xf numFmtId="0" fontId="0" fillId="0" borderId="14" xfId="0" applyBorder="1"/>
    <xf numFmtId="0" fontId="0" fillId="0" borderId="9" xfId="0" applyBorder="1"/>
    <xf numFmtId="165" fontId="0" fillId="0" borderId="9" xfId="0" applyNumberFormat="1" applyBorder="1"/>
    <xf numFmtId="0" fontId="0" fillId="0" borderId="12" xfId="0" applyBorder="1"/>
    <xf numFmtId="0" fontId="5" fillId="6" borderId="13" xfId="0" applyFont="1" applyFill="1" applyBorder="1" applyAlignment="1">
      <alignment horizontal="center" wrapText="1"/>
    </xf>
    <xf numFmtId="0" fontId="0" fillId="0" borderId="1" xfId="0" applyBorder="1"/>
    <xf numFmtId="0" fontId="27" fillId="0" borderId="4" xfId="0" applyFont="1" applyBorder="1"/>
    <xf numFmtId="0" fontId="27" fillId="0" borderId="4" xfId="0" applyFont="1" applyFill="1" applyBorder="1"/>
    <xf numFmtId="0" fontId="27" fillId="0" borderId="3" xfId="0" applyFont="1" applyFill="1" applyBorder="1"/>
    <xf numFmtId="0" fontId="0" fillId="0" borderId="2" xfId="0" applyBorder="1"/>
    <xf numFmtId="166" fontId="5" fillId="0" borderId="2" xfId="1" applyNumberFormat="1" applyFont="1" applyFill="1" applyBorder="1" applyAlignment="1">
      <alignment horizontal="center"/>
    </xf>
    <xf numFmtId="0" fontId="4" fillId="21" borderId="0" xfId="0" applyFont="1" applyFill="1"/>
    <xf numFmtId="0" fontId="31" fillId="2" borderId="0" xfId="0" applyFont="1" applyFill="1" applyAlignment="1">
      <alignment horizontal="center" wrapText="1" shrinkToFit="1"/>
    </xf>
    <xf numFmtId="0" fontId="31" fillId="22" borderId="0" xfId="0" applyFont="1" applyFill="1" applyAlignment="1">
      <alignment horizontal="center" wrapText="1" shrinkToFit="1"/>
    </xf>
    <xf numFmtId="0" fontId="31" fillId="23" borderId="0" xfId="0" applyFont="1" applyFill="1" applyAlignment="1">
      <alignment horizontal="center"/>
    </xf>
    <xf numFmtId="0" fontId="4" fillId="0" borderId="0" xfId="0" applyFont="1"/>
    <xf numFmtId="0" fontId="31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0" fontId="4" fillId="0" borderId="0" xfId="0" applyFont="1" applyFill="1"/>
    <xf numFmtId="1" fontId="3" fillId="0" borderId="0" xfId="0" applyNumberFormat="1" applyFont="1" applyFill="1" applyAlignment="1">
      <alignment horizontal="center"/>
    </xf>
    <xf numFmtId="0" fontId="32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 wrapText="1"/>
    </xf>
    <xf numFmtId="0" fontId="30" fillId="0" borderId="0" xfId="0" applyFont="1" applyFill="1"/>
    <xf numFmtId="1" fontId="33" fillId="4" borderId="0" xfId="0" applyNumberFormat="1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26" fillId="20" borderId="7" xfId="0" applyFont="1" applyFill="1" applyBorder="1" applyAlignment="1">
      <alignment horizontal="center"/>
    </xf>
    <xf numFmtId="0" fontId="26" fillId="20" borderId="13" xfId="0" applyFont="1" applyFill="1" applyBorder="1" applyAlignment="1">
      <alignment horizontal="center"/>
    </xf>
    <xf numFmtId="0" fontId="17" fillId="3" borderId="9" xfId="1" applyFont="1" applyFill="1" applyBorder="1" applyAlignment="1">
      <alignment horizontal="center"/>
    </xf>
    <xf numFmtId="14" fontId="28" fillId="2" borderId="6" xfId="0" applyNumberFormat="1" applyFont="1" applyFill="1" applyBorder="1" applyAlignment="1">
      <alignment horizontal="center" vertical="center"/>
    </xf>
    <xf numFmtId="0" fontId="29" fillId="2" borderId="7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31" fillId="23" borderId="0" xfId="0" applyFont="1" applyFill="1" applyAlignment="1">
      <alignment horizontal="center" wrapText="1"/>
    </xf>
    <xf numFmtId="1" fontId="35" fillId="4" borderId="0" xfId="0" applyNumberFormat="1" applyFont="1" applyFill="1" applyAlignment="1">
      <alignment horizontal="center"/>
    </xf>
    <xf numFmtId="1" fontId="1" fillId="0" borderId="0" xfId="0" applyNumberFormat="1" applyFont="1" applyFill="1" applyAlignment="1">
      <alignment horizontal="center" wrapText="1"/>
    </xf>
    <xf numFmtId="166" fontId="12" fillId="3" borderId="4" xfId="1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0000FF"/>
      <color rgb="FFFF0066"/>
      <color rgb="FF9933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7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31051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0</xdr:colOff>
      <xdr:row>7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31242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8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6" name="TextBox 2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27" name="TextBox 2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8</xdr:row>
      <xdr:rowOff>0</xdr:rowOff>
    </xdr:from>
    <xdr:ext cx="184731" cy="264560"/>
    <xdr:sp macro="" textlink="">
      <xdr:nvSpPr>
        <xdr:cNvPr id="28" name="TextBox 27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29" name="TextBox 28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0" name="TextBox 29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1" name="TextBox 30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2" name="TextBox 31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3" name="TextBox 32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4" name="TextBox 33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84731" cy="264560"/>
    <xdr:sp macro="" textlink="">
      <xdr:nvSpPr>
        <xdr:cNvPr id="35" name="TextBox 34"/>
        <xdr:cNvSpPr txBox="1"/>
      </xdr:nvSpPr>
      <xdr:spPr>
        <a:xfrm>
          <a:off x="26098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9</xdr:row>
      <xdr:rowOff>0</xdr:rowOff>
    </xdr:from>
    <xdr:ext cx="184731" cy="264560"/>
    <xdr:sp macro="" textlink="">
      <xdr:nvSpPr>
        <xdr:cNvPr id="36" name="TextBox 35"/>
        <xdr:cNvSpPr txBox="1"/>
      </xdr:nvSpPr>
      <xdr:spPr>
        <a:xfrm>
          <a:off x="310515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7" name="TextBox 36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8" name="TextBox 37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39" name="TextBox 38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0" name="TextBox 39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1" name="TextBox 40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2" name="TextBox 41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7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26098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7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310515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49" name="TextBox 4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0" name="TextBox 49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1" name="TextBox 50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8</xdr:row>
      <xdr:rowOff>0</xdr:rowOff>
    </xdr:from>
    <xdr:ext cx="184731" cy="264560"/>
    <xdr:sp macro="" textlink="">
      <xdr:nvSpPr>
        <xdr:cNvPr id="52" name="TextBox 51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3" name="TextBox 52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4" name="TextBox 53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5" name="TextBox 54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6" name="TextBox 55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7" name="TextBox 56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8" name="TextBox 57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8</xdr:row>
      <xdr:rowOff>0</xdr:rowOff>
    </xdr:from>
    <xdr:ext cx="184731" cy="264560"/>
    <xdr:sp macro="" textlink="">
      <xdr:nvSpPr>
        <xdr:cNvPr id="59" name="TextBox 58"/>
        <xdr:cNvSpPr txBox="1"/>
      </xdr:nvSpPr>
      <xdr:spPr>
        <a:xfrm>
          <a:off x="26098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8</xdr:row>
      <xdr:rowOff>0</xdr:rowOff>
    </xdr:from>
    <xdr:ext cx="184731" cy="264560"/>
    <xdr:sp macro="" textlink="">
      <xdr:nvSpPr>
        <xdr:cNvPr id="60" name="TextBox 59"/>
        <xdr:cNvSpPr txBox="1"/>
      </xdr:nvSpPr>
      <xdr:spPr>
        <a:xfrm>
          <a:off x="310515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1" name="TextBox 60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2" name="TextBox 61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3" name="TextBox 62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4" name="TextBox 63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5" name="TextBox 64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6" name="TextBox 65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10</xdr:row>
      <xdr:rowOff>0</xdr:rowOff>
    </xdr:from>
    <xdr:ext cx="184731" cy="264560"/>
    <xdr:sp macro="" textlink="">
      <xdr:nvSpPr>
        <xdr:cNvPr id="67" name="TextBox 66"/>
        <xdr:cNvSpPr txBox="1"/>
      </xdr:nvSpPr>
      <xdr:spPr>
        <a:xfrm>
          <a:off x="26098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10</xdr:row>
      <xdr:rowOff>0</xdr:rowOff>
    </xdr:from>
    <xdr:ext cx="184731" cy="264560"/>
    <xdr:sp macro="" textlink="">
      <xdr:nvSpPr>
        <xdr:cNvPr id="68" name="TextBox 67"/>
        <xdr:cNvSpPr txBox="1"/>
      </xdr:nvSpPr>
      <xdr:spPr>
        <a:xfrm>
          <a:off x="310515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69" name="TextBox 68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0" name="TextBox 69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1" name="TextBox 70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2" name="TextBox 71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3" name="TextBox 72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4" name="TextBox 73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11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26098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11</xdr:row>
      <xdr:rowOff>0</xdr:rowOff>
    </xdr:from>
    <xdr:ext cx="184731" cy="264560"/>
    <xdr:sp macro="" textlink="">
      <xdr:nvSpPr>
        <xdr:cNvPr id="76" name="TextBox 75"/>
        <xdr:cNvSpPr txBox="1"/>
      </xdr:nvSpPr>
      <xdr:spPr>
        <a:xfrm>
          <a:off x="310515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7" name="TextBox 76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8" name="TextBox 77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79" name="TextBox 78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0" name="TextBox 79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1" name="TextBox 80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2" name="TextBox 81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12</xdr:row>
      <xdr:rowOff>0</xdr:rowOff>
    </xdr:from>
    <xdr:ext cx="184731" cy="264560"/>
    <xdr:sp macro="" textlink="">
      <xdr:nvSpPr>
        <xdr:cNvPr id="83" name="TextBox 82"/>
        <xdr:cNvSpPr txBox="1"/>
      </xdr:nvSpPr>
      <xdr:spPr>
        <a:xfrm>
          <a:off x="26098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12</xdr:row>
      <xdr:rowOff>0</xdr:rowOff>
    </xdr:from>
    <xdr:ext cx="184731" cy="264560"/>
    <xdr:sp macro="" textlink="">
      <xdr:nvSpPr>
        <xdr:cNvPr id="84" name="TextBox 83"/>
        <xdr:cNvSpPr txBox="1"/>
      </xdr:nvSpPr>
      <xdr:spPr>
        <a:xfrm>
          <a:off x="31051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5" name="TextBox 84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6" name="TextBox 85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7" name="TextBox 86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8" name="TextBox 87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89" name="TextBox 88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90" name="TextBox 89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13</xdr:row>
      <xdr:rowOff>0</xdr:rowOff>
    </xdr:from>
    <xdr:ext cx="184731" cy="264560"/>
    <xdr:sp macro="" textlink="">
      <xdr:nvSpPr>
        <xdr:cNvPr id="91" name="TextBox 90"/>
        <xdr:cNvSpPr txBox="1"/>
      </xdr:nvSpPr>
      <xdr:spPr>
        <a:xfrm>
          <a:off x="26098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13</xdr:row>
      <xdr:rowOff>0</xdr:rowOff>
    </xdr:from>
    <xdr:ext cx="184731" cy="264560"/>
    <xdr:sp macro="" textlink="">
      <xdr:nvSpPr>
        <xdr:cNvPr id="92" name="TextBox 91"/>
        <xdr:cNvSpPr txBox="1"/>
      </xdr:nvSpPr>
      <xdr:spPr>
        <a:xfrm>
          <a:off x="310515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7</xdr:row>
      <xdr:rowOff>0</xdr:rowOff>
    </xdr:from>
    <xdr:ext cx="184731" cy="264560"/>
    <xdr:sp macro="" textlink="">
      <xdr:nvSpPr>
        <xdr:cNvPr id="93" name="TextBox 92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4" name="TextBox 93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5" name="TextBox 94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96" name="TextBox 95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8</xdr:row>
      <xdr:rowOff>0</xdr:rowOff>
    </xdr:from>
    <xdr:ext cx="184731" cy="264560"/>
    <xdr:sp macro="" textlink="">
      <xdr:nvSpPr>
        <xdr:cNvPr id="97" name="TextBox 96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8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9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7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8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8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10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11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12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3467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6</xdr:col>
      <xdr:colOff>495300</xdr:colOff>
      <xdr:row>13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34671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9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3467100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7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3467100" y="116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8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3467100" y="132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10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3467100" y="165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11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3467100" y="181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12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346710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7</xdr:col>
      <xdr:colOff>0</xdr:colOff>
      <xdr:row>13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3467100" y="214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14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26098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14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3105150" y="230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15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31051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15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26098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15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310515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0</xdr:colOff>
      <xdr:row>16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26098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495300</xdr:colOff>
      <xdr:row>16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3105150" y="263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8"/>
  <sheetViews>
    <sheetView workbookViewId="0">
      <selection activeCell="I25" sqref="I25"/>
    </sheetView>
  </sheetViews>
  <sheetFormatPr defaultRowHeight="12.75"/>
  <cols>
    <col min="1" max="1" width="9.7109375" style="107" bestFit="1" customWidth="1"/>
    <col min="2" max="3" width="6.5703125" style="107" bestFit="1" customWidth="1"/>
    <col min="4" max="4" width="8.7109375" style="107" bestFit="1" customWidth="1"/>
    <col min="5" max="5" width="7.5703125" style="107" bestFit="1" customWidth="1"/>
    <col min="6" max="6" width="7.7109375" style="107" bestFit="1" customWidth="1"/>
    <col min="7" max="7" width="5.140625" style="107" bestFit="1" customWidth="1"/>
    <col min="8" max="16384" width="9.140625" style="107"/>
  </cols>
  <sheetData>
    <row r="1" spans="1:7" ht="13.5" thickBot="1">
      <c r="A1" s="103" t="s">
        <v>52</v>
      </c>
      <c r="B1" s="104" t="s">
        <v>34</v>
      </c>
      <c r="C1" s="105" t="s">
        <v>53</v>
      </c>
      <c r="D1" s="105" t="s">
        <v>54</v>
      </c>
      <c r="E1" s="105" t="s">
        <v>55</v>
      </c>
      <c r="F1" s="106" t="s">
        <v>56</v>
      </c>
      <c r="G1" s="106"/>
    </row>
    <row r="2" spans="1:7" ht="13.5" thickBot="1">
      <c r="A2" s="103" t="s">
        <v>40</v>
      </c>
      <c r="B2" s="108" t="s">
        <v>39</v>
      </c>
      <c r="C2" s="109" t="s">
        <v>39</v>
      </c>
      <c r="D2" s="109" t="s">
        <v>57</v>
      </c>
      <c r="E2" s="109" t="s">
        <v>58</v>
      </c>
      <c r="F2" s="110" t="s">
        <v>59</v>
      </c>
      <c r="G2" s="110" t="s">
        <v>60</v>
      </c>
    </row>
    <row r="3" spans="1:7">
      <c r="A3" s="111">
        <v>42244</v>
      </c>
      <c r="B3" s="112">
        <v>200</v>
      </c>
      <c r="C3" s="113"/>
      <c r="D3" s="113"/>
      <c r="E3" s="114"/>
      <c r="F3" s="115"/>
      <c r="G3" s="116"/>
    </row>
    <row r="4" spans="1:7">
      <c r="A4" s="117">
        <f t="shared" ref="A4:A67" si="0">A3+7</f>
        <v>42251</v>
      </c>
      <c r="B4" s="118">
        <v>0</v>
      </c>
      <c r="C4" s="113"/>
      <c r="D4" s="113"/>
      <c r="E4" s="114"/>
      <c r="F4" s="119"/>
      <c r="G4" s="120"/>
    </row>
    <row r="5" spans="1:7">
      <c r="A5" s="117">
        <f t="shared" si="0"/>
        <v>42258</v>
      </c>
      <c r="B5" s="118">
        <v>0</v>
      </c>
      <c r="C5" s="121"/>
      <c r="D5" s="113"/>
      <c r="E5" s="122"/>
      <c r="F5" s="119"/>
      <c r="G5" s="123"/>
    </row>
    <row r="6" spans="1:7" ht="13.5" thickBot="1">
      <c r="A6" s="117">
        <f t="shared" si="0"/>
        <v>42265</v>
      </c>
      <c r="B6" s="118">
        <v>0</v>
      </c>
      <c r="C6" s="121"/>
      <c r="D6" s="113"/>
      <c r="E6" s="114"/>
      <c r="F6" s="119"/>
      <c r="G6" s="120"/>
    </row>
    <row r="7" spans="1:7">
      <c r="A7" s="111">
        <f t="shared" si="0"/>
        <v>42272</v>
      </c>
      <c r="B7" s="124">
        <v>0</v>
      </c>
      <c r="C7" s="125"/>
      <c r="D7" s="124"/>
      <c r="E7" s="126"/>
      <c r="F7" s="115"/>
      <c r="G7" s="127"/>
    </row>
    <row r="8" spans="1:7">
      <c r="A8" s="117">
        <f t="shared" si="0"/>
        <v>42279</v>
      </c>
      <c r="B8" s="113">
        <v>0</v>
      </c>
      <c r="C8" s="121"/>
      <c r="D8" s="113"/>
      <c r="E8" s="128"/>
      <c r="F8" s="119"/>
      <c r="G8" s="123"/>
    </row>
    <row r="9" spans="1:7">
      <c r="A9" s="117">
        <f t="shared" si="0"/>
        <v>42286</v>
      </c>
      <c r="B9" s="113">
        <v>0</v>
      </c>
      <c r="C9" s="121"/>
      <c r="D9" s="113"/>
      <c r="E9" s="114"/>
      <c r="F9" s="119"/>
      <c r="G9" s="120"/>
    </row>
    <row r="10" spans="1:7" ht="13.5" thickBot="1">
      <c r="A10" s="129">
        <f t="shared" si="0"/>
        <v>42293</v>
      </c>
      <c r="B10" s="130">
        <v>0</v>
      </c>
      <c r="C10" s="131"/>
      <c r="D10" s="130"/>
      <c r="E10" s="132"/>
      <c r="F10" s="133"/>
      <c r="G10" s="134"/>
    </row>
    <row r="11" spans="1:7">
      <c r="A11" s="117">
        <f t="shared" si="0"/>
        <v>42300</v>
      </c>
      <c r="B11" s="118">
        <v>0</v>
      </c>
      <c r="C11" s="121"/>
      <c r="D11" s="113"/>
      <c r="E11" s="114"/>
      <c r="F11" s="115"/>
      <c r="G11" s="120"/>
    </row>
    <row r="12" spans="1:7">
      <c r="A12" s="117">
        <f t="shared" si="0"/>
        <v>42307</v>
      </c>
      <c r="B12" s="118">
        <v>0</v>
      </c>
      <c r="C12" s="121"/>
      <c r="D12" s="113"/>
      <c r="E12" s="114"/>
      <c r="F12" s="119"/>
      <c r="G12" s="120"/>
    </row>
    <row r="13" spans="1:7">
      <c r="A13" s="117">
        <f t="shared" si="0"/>
        <v>42314</v>
      </c>
      <c r="B13" s="118">
        <v>0</v>
      </c>
      <c r="C13" s="121"/>
      <c r="D13" s="113"/>
      <c r="E13" s="128"/>
      <c r="F13" s="119"/>
      <c r="G13" s="123"/>
    </row>
    <row r="14" spans="1:7">
      <c r="A14" s="117">
        <f t="shared" si="0"/>
        <v>42321</v>
      </c>
      <c r="B14" s="118">
        <v>0</v>
      </c>
      <c r="C14" s="121"/>
      <c r="D14" s="113"/>
      <c r="E14" s="128"/>
      <c r="F14" s="119"/>
      <c r="G14" s="123"/>
    </row>
    <row r="15" spans="1:7" ht="13.5" thickBot="1">
      <c r="A15" s="117">
        <f t="shared" si="0"/>
        <v>42328</v>
      </c>
      <c r="B15" s="118">
        <v>0</v>
      </c>
      <c r="C15" s="121"/>
      <c r="D15" s="113"/>
      <c r="E15" s="128"/>
      <c r="F15" s="119"/>
      <c r="G15" s="123"/>
    </row>
    <row r="16" spans="1:7">
      <c r="A16" s="111">
        <f t="shared" si="0"/>
        <v>42335</v>
      </c>
      <c r="B16" s="135">
        <v>0</v>
      </c>
      <c r="C16" s="125"/>
      <c r="D16" s="124"/>
      <c r="E16" s="126"/>
      <c r="F16" s="115"/>
      <c r="G16" s="127"/>
    </row>
    <row r="17" spans="1:7">
      <c r="A17" s="117">
        <f t="shared" si="0"/>
        <v>42342</v>
      </c>
      <c r="B17" s="118">
        <v>0</v>
      </c>
      <c r="C17" s="121"/>
      <c r="D17" s="113"/>
      <c r="E17" s="136"/>
      <c r="F17" s="119"/>
      <c r="G17" s="119"/>
    </row>
    <row r="18" spans="1:7">
      <c r="A18" s="117">
        <f t="shared" si="0"/>
        <v>42349</v>
      </c>
      <c r="B18" s="118">
        <f t="shared" ref="B18:B81" si="1">B17</f>
        <v>0</v>
      </c>
      <c r="C18" s="121"/>
      <c r="D18" s="113"/>
      <c r="E18" s="136"/>
      <c r="F18" s="119"/>
      <c r="G18" s="119"/>
    </row>
    <row r="19" spans="1:7" ht="13.5" thickBot="1">
      <c r="A19" s="129">
        <f t="shared" si="0"/>
        <v>42356</v>
      </c>
      <c r="B19" s="137">
        <f t="shared" si="1"/>
        <v>0</v>
      </c>
      <c r="C19" s="131"/>
      <c r="D19" s="130"/>
      <c r="E19" s="138"/>
      <c r="F19" s="133"/>
      <c r="G19" s="133"/>
    </row>
    <row r="20" spans="1:7">
      <c r="A20" s="111">
        <f t="shared" si="0"/>
        <v>42363</v>
      </c>
      <c r="B20" s="135">
        <f t="shared" si="1"/>
        <v>0</v>
      </c>
      <c r="C20" s="125"/>
      <c r="D20" s="124"/>
      <c r="E20" s="139"/>
      <c r="F20" s="115"/>
      <c r="G20" s="115"/>
    </row>
    <row r="21" spans="1:7">
      <c r="A21" s="117">
        <f t="shared" si="0"/>
        <v>42370</v>
      </c>
      <c r="B21" s="118">
        <f t="shared" si="1"/>
        <v>0</v>
      </c>
      <c r="C21" s="121"/>
      <c r="D21" s="113"/>
      <c r="E21" s="136"/>
      <c r="F21" s="119"/>
      <c r="G21" s="119"/>
    </row>
    <row r="22" spans="1:7">
      <c r="A22" s="117">
        <f t="shared" si="0"/>
        <v>42377</v>
      </c>
      <c r="B22" s="118">
        <f t="shared" si="1"/>
        <v>0</v>
      </c>
      <c r="C22" s="121"/>
      <c r="D22" s="113"/>
      <c r="E22" s="136"/>
      <c r="F22" s="119"/>
      <c r="G22" s="119"/>
    </row>
    <row r="23" spans="1:7" ht="13.5" thickBot="1">
      <c r="A23" s="117">
        <f t="shared" si="0"/>
        <v>42384</v>
      </c>
      <c r="B23" s="118">
        <f t="shared" si="1"/>
        <v>0</v>
      </c>
      <c r="C23" s="121"/>
      <c r="D23" s="113"/>
      <c r="E23" s="136"/>
      <c r="F23" s="119"/>
      <c r="G23" s="119"/>
    </row>
    <row r="24" spans="1:7">
      <c r="A24" s="111">
        <f t="shared" si="0"/>
        <v>42391</v>
      </c>
      <c r="B24" s="135">
        <f t="shared" si="1"/>
        <v>0</v>
      </c>
      <c r="C24" s="125"/>
      <c r="D24" s="124"/>
      <c r="E24" s="139"/>
      <c r="F24" s="115"/>
      <c r="G24" s="115"/>
    </row>
    <row r="25" spans="1:7">
      <c r="A25" s="117">
        <f t="shared" si="0"/>
        <v>42398</v>
      </c>
      <c r="B25" s="118">
        <f t="shared" si="1"/>
        <v>0</v>
      </c>
      <c r="C25" s="121"/>
      <c r="D25" s="113"/>
      <c r="E25" s="136"/>
      <c r="F25" s="119"/>
      <c r="G25" s="119"/>
    </row>
    <row r="26" spans="1:7">
      <c r="A26" s="117">
        <f t="shared" si="0"/>
        <v>42405</v>
      </c>
      <c r="B26" s="118">
        <f t="shared" si="1"/>
        <v>0</v>
      </c>
      <c r="C26" s="121"/>
      <c r="D26" s="113"/>
      <c r="E26" s="136"/>
      <c r="F26" s="119"/>
      <c r="G26" s="119"/>
    </row>
    <row r="27" spans="1:7">
      <c r="A27" s="117">
        <f t="shared" si="0"/>
        <v>42412</v>
      </c>
      <c r="B27" s="118">
        <f t="shared" si="1"/>
        <v>0</v>
      </c>
      <c r="C27" s="121"/>
      <c r="D27" s="113"/>
      <c r="E27" s="136"/>
      <c r="F27" s="119"/>
      <c r="G27" s="119"/>
    </row>
    <row r="28" spans="1:7" ht="13.5" thickBot="1">
      <c r="A28" s="129">
        <f t="shared" si="0"/>
        <v>42419</v>
      </c>
      <c r="B28" s="137">
        <f t="shared" si="1"/>
        <v>0</v>
      </c>
      <c r="C28" s="131"/>
      <c r="D28" s="130"/>
      <c r="E28" s="138"/>
      <c r="F28" s="133"/>
      <c r="G28" s="133"/>
    </row>
    <row r="29" spans="1:7">
      <c r="A29" s="117">
        <f t="shared" si="0"/>
        <v>42426</v>
      </c>
      <c r="B29" s="118">
        <f t="shared" si="1"/>
        <v>0</v>
      </c>
      <c r="C29" s="121"/>
      <c r="D29" s="113"/>
      <c r="E29" s="136"/>
      <c r="F29" s="119"/>
      <c r="G29" s="119"/>
    </row>
    <row r="30" spans="1:7">
      <c r="A30" s="117">
        <f t="shared" si="0"/>
        <v>42433</v>
      </c>
      <c r="B30" s="118">
        <f t="shared" si="1"/>
        <v>0</v>
      </c>
      <c r="C30" s="121"/>
      <c r="D30" s="113"/>
      <c r="E30" s="136"/>
      <c r="F30" s="119"/>
      <c r="G30" s="119"/>
    </row>
    <row r="31" spans="1:7">
      <c r="A31" s="117">
        <f t="shared" si="0"/>
        <v>42440</v>
      </c>
      <c r="B31" s="118">
        <f t="shared" si="1"/>
        <v>0</v>
      </c>
      <c r="C31" s="121"/>
      <c r="D31" s="113"/>
      <c r="E31" s="136"/>
      <c r="F31" s="119"/>
      <c r="G31" s="119"/>
    </row>
    <row r="32" spans="1:7" ht="13.5" thickBot="1">
      <c r="A32" s="117">
        <f t="shared" si="0"/>
        <v>42447</v>
      </c>
      <c r="B32" s="118">
        <f t="shared" si="1"/>
        <v>0</v>
      </c>
      <c r="C32" s="121"/>
      <c r="D32" s="113"/>
      <c r="E32" s="136"/>
      <c r="F32" s="119"/>
      <c r="G32" s="119"/>
    </row>
    <row r="33" spans="1:7">
      <c r="A33" s="111">
        <f t="shared" si="0"/>
        <v>42454</v>
      </c>
      <c r="B33" s="135">
        <f t="shared" si="1"/>
        <v>0</v>
      </c>
      <c r="C33" s="125"/>
      <c r="D33" s="124"/>
      <c r="E33" s="139"/>
      <c r="F33" s="115"/>
      <c r="G33" s="115"/>
    </row>
    <row r="34" spans="1:7">
      <c r="A34" s="117">
        <f t="shared" si="0"/>
        <v>42461</v>
      </c>
      <c r="B34" s="118">
        <f t="shared" si="1"/>
        <v>0</v>
      </c>
      <c r="C34" s="121"/>
      <c r="D34" s="113"/>
      <c r="E34" s="136"/>
      <c r="F34" s="119"/>
      <c r="G34" s="119"/>
    </row>
    <row r="35" spans="1:7">
      <c r="A35" s="117">
        <f t="shared" si="0"/>
        <v>42468</v>
      </c>
      <c r="B35" s="118">
        <f t="shared" si="1"/>
        <v>0</v>
      </c>
      <c r="C35" s="121"/>
      <c r="D35" s="113"/>
      <c r="E35" s="136"/>
      <c r="F35" s="119"/>
      <c r="G35" s="119"/>
    </row>
    <row r="36" spans="1:7" ht="13.5" thickBot="1">
      <c r="A36" s="129">
        <f t="shared" si="0"/>
        <v>42475</v>
      </c>
      <c r="B36" s="137">
        <f t="shared" si="1"/>
        <v>0</v>
      </c>
      <c r="C36" s="131"/>
      <c r="D36" s="130"/>
      <c r="E36" s="138"/>
      <c r="F36" s="133"/>
      <c r="G36" s="133"/>
    </row>
    <row r="37" spans="1:7">
      <c r="A37" s="117">
        <f t="shared" si="0"/>
        <v>42482</v>
      </c>
      <c r="B37" s="118">
        <f t="shared" si="1"/>
        <v>0</v>
      </c>
      <c r="C37" s="121"/>
      <c r="D37" s="113"/>
      <c r="E37" s="136"/>
      <c r="F37" s="119"/>
      <c r="G37" s="119"/>
    </row>
    <row r="38" spans="1:7">
      <c r="A38" s="117">
        <f t="shared" si="0"/>
        <v>42489</v>
      </c>
      <c r="B38" s="118">
        <f t="shared" si="1"/>
        <v>0</v>
      </c>
      <c r="C38" s="121"/>
      <c r="D38" s="113"/>
      <c r="E38" s="136"/>
      <c r="F38" s="119"/>
      <c r="G38" s="119"/>
    </row>
    <row r="39" spans="1:7">
      <c r="A39" s="117">
        <f t="shared" si="0"/>
        <v>42496</v>
      </c>
      <c r="B39" s="118">
        <f t="shared" si="1"/>
        <v>0</v>
      </c>
      <c r="C39" s="121"/>
      <c r="D39" s="113"/>
      <c r="E39" s="136"/>
      <c r="F39" s="119"/>
      <c r="G39" s="119"/>
    </row>
    <row r="40" spans="1:7">
      <c r="A40" s="117">
        <f t="shared" si="0"/>
        <v>42503</v>
      </c>
      <c r="B40" s="118">
        <f t="shared" si="1"/>
        <v>0</v>
      </c>
      <c r="C40" s="121"/>
      <c r="D40" s="113"/>
      <c r="E40" s="136"/>
      <c r="F40" s="119"/>
      <c r="G40" s="119"/>
    </row>
    <row r="41" spans="1:7" ht="13.5" thickBot="1">
      <c r="A41" s="129">
        <f t="shared" si="0"/>
        <v>42510</v>
      </c>
      <c r="B41" s="140">
        <f t="shared" si="1"/>
        <v>0</v>
      </c>
      <c r="C41" s="131"/>
      <c r="D41" s="130"/>
      <c r="E41" s="138"/>
      <c r="F41" s="133"/>
      <c r="G41" s="133"/>
    </row>
    <row r="42" spans="1:7">
      <c r="A42" s="111">
        <f t="shared" si="0"/>
        <v>42517</v>
      </c>
      <c r="B42" s="118">
        <f t="shared" si="1"/>
        <v>0</v>
      </c>
      <c r="C42" s="121"/>
      <c r="D42" s="113"/>
      <c r="E42" s="136"/>
      <c r="F42" s="119"/>
      <c r="G42" s="119"/>
    </row>
    <row r="43" spans="1:7">
      <c r="A43" s="117">
        <f t="shared" si="0"/>
        <v>42524</v>
      </c>
      <c r="B43" s="118">
        <f t="shared" si="1"/>
        <v>0</v>
      </c>
      <c r="C43" s="121"/>
      <c r="D43" s="113"/>
      <c r="E43" s="136"/>
      <c r="F43" s="119"/>
      <c r="G43" s="119"/>
    </row>
    <row r="44" spans="1:7" ht="13.5" thickBot="1">
      <c r="A44" s="129">
        <f t="shared" si="0"/>
        <v>42531</v>
      </c>
      <c r="B44" s="140">
        <f t="shared" si="1"/>
        <v>0</v>
      </c>
      <c r="C44" s="131"/>
      <c r="D44" s="130"/>
      <c r="E44" s="138"/>
      <c r="F44" s="133"/>
      <c r="G44" s="133"/>
    </row>
    <row r="45" spans="1:7">
      <c r="A45" s="111">
        <f t="shared" si="0"/>
        <v>42538</v>
      </c>
      <c r="B45" s="118">
        <f t="shared" si="1"/>
        <v>0</v>
      </c>
      <c r="C45" s="121"/>
      <c r="D45" s="113"/>
      <c r="E45" s="136"/>
      <c r="F45" s="119"/>
      <c r="G45" s="119"/>
    </row>
    <row r="46" spans="1:7">
      <c r="A46" s="117">
        <f t="shared" si="0"/>
        <v>42545</v>
      </c>
      <c r="B46" s="118">
        <f t="shared" si="1"/>
        <v>0</v>
      </c>
      <c r="C46" s="121"/>
      <c r="D46" s="113"/>
      <c r="E46" s="136"/>
      <c r="F46" s="119"/>
      <c r="G46" s="119"/>
    </row>
    <row r="47" spans="1:7" ht="13.5" thickBot="1">
      <c r="A47" s="129">
        <f t="shared" si="0"/>
        <v>42552</v>
      </c>
      <c r="B47" s="140">
        <f t="shared" si="1"/>
        <v>0</v>
      </c>
      <c r="C47" s="131"/>
      <c r="D47" s="130"/>
      <c r="E47" s="138"/>
      <c r="F47" s="133"/>
      <c r="G47" s="133"/>
    </row>
    <row r="48" spans="1:7">
      <c r="A48" s="111">
        <f t="shared" si="0"/>
        <v>42559</v>
      </c>
      <c r="B48" s="118">
        <f t="shared" si="1"/>
        <v>0</v>
      </c>
      <c r="C48" s="121"/>
      <c r="D48" s="113"/>
      <c r="E48" s="136"/>
      <c r="F48" s="119"/>
      <c r="G48" s="119"/>
    </row>
    <row r="49" spans="1:7">
      <c r="A49" s="117">
        <f t="shared" si="0"/>
        <v>42566</v>
      </c>
      <c r="B49" s="118">
        <f t="shared" si="1"/>
        <v>0</v>
      </c>
      <c r="C49" s="121"/>
      <c r="D49" s="113"/>
      <c r="E49" s="136"/>
      <c r="F49" s="119"/>
      <c r="G49" s="119"/>
    </row>
    <row r="50" spans="1:7" ht="13.5" thickBot="1">
      <c r="A50" s="129">
        <f t="shared" si="0"/>
        <v>42573</v>
      </c>
      <c r="B50" s="140">
        <f t="shared" si="1"/>
        <v>0</v>
      </c>
      <c r="C50" s="131"/>
      <c r="D50" s="130"/>
      <c r="E50" s="138"/>
      <c r="F50" s="133"/>
      <c r="G50" s="133"/>
    </row>
    <row r="51" spans="1:7">
      <c r="A51" s="111">
        <f t="shared" si="0"/>
        <v>42580</v>
      </c>
      <c r="B51" s="118">
        <f t="shared" si="1"/>
        <v>0</v>
      </c>
      <c r="C51" s="121"/>
      <c r="D51" s="113"/>
      <c r="E51" s="136"/>
      <c r="F51" s="119"/>
      <c r="G51" s="119"/>
    </row>
    <row r="52" spans="1:7">
      <c r="A52" s="117">
        <f t="shared" si="0"/>
        <v>42587</v>
      </c>
      <c r="B52" s="118">
        <f t="shared" si="1"/>
        <v>0</v>
      </c>
      <c r="C52" s="121"/>
      <c r="D52" s="113"/>
      <c r="E52" s="136"/>
      <c r="F52" s="119"/>
      <c r="G52" s="119"/>
    </row>
    <row r="53" spans="1:7" ht="13.5" thickBot="1">
      <c r="A53" s="129">
        <f t="shared" si="0"/>
        <v>42594</v>
      </c>
      <c r="B53" s="140">
        <f t="shared" si="1"/>
        <v>0</v>
      </c>
      <c r="C53" s="131"/>
      <c r="D53" s="130"/>
      <c r="E53" s="138"/>
      <c r="F53" s="133"/>
      <c r="G53" s="133"/>
    </row>
    <row r="54" spans="1:7">
      <c r="A54" s="111">
        <f t="shared" si="0"/>
        <v>42601</v>
      </c>
      <c r="B54" s="118">
        <f t="shared" si="1"/>
        <v>0</v>
      </c>
      <c r="C54" s="121"/>
      <c r="D54" s="113"/>
      <c r="E54" s="136"/>
      <c r="F54" s="119"/>
      <c r="G54" s="119"/>
    </row>
    <row r="55" spans="1:7">
      <c r="A55" s="117">
        <f t="shared" si="0"/>
        <v>42608</v>
      </c>
      <c r="B55" s="118">
        <f t="shared" si="1"/>
        <v>0</v>
      </c>
      <c r="C55" s="121"/>
      <c r="D55" s="113"/>
      <c r="E55" s="136"/>
      <c r="F55" s="119"/>
      <c r="G55" s="119"/>
    </row>
    <row r="56" spans="1:7" ht="13.5" thickBot="1">
      <c r="A56" s="129">
        <f t="shared" si="0"/>
        <v>42615</v>
      </c>
      <c r="B56" s="140">
        <f t="shared" si="1"/>
        <v>0</v>
      </c>
      <c r="C56" s="131"/>
      <c r="D56" s="130"/>
      <c r="E56" s="138"/>
      <c r="F56" s="133"/>
      <c r="G56" s="133"/>
    </row>
    <row r="57" spans="1:7">
      <c r="A57" s="111">
        <f t="shared" si="0"/>
        <v>42622</v>
      </c>
      <c r="B57" s="118">
        <f t="shared" si="1"/>
        <v>0</v>
      </c>
      <c r="C57" s="121"/>
      <c r="D57" s="113"/>
      <c r="E57" s="136"/>
      <c r="F57" s="119"/>
      <c r="G57" s="119"/>
    </row>
    <row r="58" spans="1:7">
      <c r="A58" s="117">
        <f t="shared" si="0"/>
        <v>42629</v>
      </c>
      <c r="B58" s="118">
        <f t="shared" si="1"/>
        <v>0</v>
      </c>
      <c r="C58" s="121"/>
      <c r="D58" s="113"/>
      <c r="E58" s="136"/>
      <c r="F58" s="119"/>
      <c r="G58" s="119"/>
    </row>
    <row r="59" spans="1:7" ht="13.5" thickBot="1">
      <c r="A59" s="129">
        <f t="shared" si="0"/>
        <v>42636</v>
      </c>
      <c r="B59" s="140">
        <f t="shared" si="1"/>
        <v>0</v>
      </c>
      <c r="C59" s="131"/>
      <c r="D59" s="130"/>
      <c r="E59" s="138"/>
      <c r="F59" s="133"/>
      <c r="G59" s="133"/>
    </row>
    <row r="60" spans="1:7">
      <c r="A60" s="111">
        <f t="shared" si="0"/>
        <v>42643</v>
      </c>
      <c r="B60" s="118">
        <f t="shared" si="1"/>
        <v>0</v>
      </c>
      <c r="C60" s="121"/>
      <c r="D60" s="113"/>
      <c r="E60" s="136"/>
      <c r="F60" s="119"/>
      <c r="G60" s="119"/>
    </row>
    <row r="61" spans="1:7">
      <c r="A61" s="117">
        <f t="shared" si="0"/>
        <v>42650</v>
      </c>
      <c r="B61" s="118">
        <f t="shared" si="1"/>
        <v>0</v>
      </c>
      <c r="C61" s="121"/>
      <c r="D61" s="113"/>
      <c r="E61" s="136"/>
      <c r="F61" s="119"/>
      <c r="G61" s="119"/>
    </row>
    <row r="62" spans="1:7" ht="13.5" thickBot="1">
      <c r="A62" s="129">
        <f t="shared" si="0"/>
        <v>42657</v>
      </c>
      <c r="B62" s="140">
        <f t="shared" si="1"/>
        <v>0</v>
      </c>
      <c r="C62" s="131"/>
      <c r="D62" s="130"/>
      <c r="E62" s="138"/>
      <c r="F62" s="133"/>
      <c r="G62" s="133"/>
    </row>
    <row r="63" spans="1:7">
      <c r="A63" s="111">
        <f t="shared" si="0"/>
        <v>42664</v>
      </c>
      <c r="B63" s="118">
        <f t="shared" si="1"/>
        <v>0</v>
      </c>
      <c r="C63" s="121"/>
      <c r="D63" s="113"/>
      <c r="E63" s="136"/>
      <c r="F63" s="119"/>
      <c r="G63" s="119"/>
    </row>
    <row r="64" spans="1:7">
      <c r="A64" s="117">
        <f t="shared" si="0"/>
        <v>42671</v>
      </c>
      <c r="B64" s="118">
        <f t="shared" si="1"/>
        <v>0</v>
      </c>
      <c r="C64" s="121"/>
      <c r="D64" s="113"/>
      <c r="E64" s="136"/>
      <c r="F64" s="119"/>
      <c r="G64" s="119"/>
    </row>
    <row r="65" spans="1:7" ht="13.5" thickBot="1">
      <c r="A65" s="129">
        <f t="shared" si="0"/>
        <v>42678</v>
      </c>
      <c r="B65" s="140">
        <f t="shared" si="1"/>
        <v>0</v>
      </c>
      <c r="C65" s="131"/>
      <c r="D65" s="130"/>
      <c r="E65" s="138"/>
      <c r="F65" s="133"/>
      <c r="G65" s="133"/>
    </row>
    <row r="66" spans="1:7">
      <c r="A66" s="111">
        <f t="shared" si="0"/>
        <v>42685</v>
      </c>
      <c r="B66" s="118">
        <f t="shared" si="1"/>
        <v>0</v>
      </c>
      <c r="C66" s="121"/>
      <c r="D66" s="113"/>
      <c r="E66" s="136"/>
      <c r="F66" s="119"/>
      <c r="G66" s="119"/>
    </row>
    <row r="67" spans="1:7">
      <c r="A67" s="117">
        <f t="shared" si="0"/>
        <v>42692</v>
      </c>
      <c r="B67" s="118">
        <f t="shared" si="1"/>
        <v>0</v>
      </c>
      <c r="C67" s="121"/>
      <c r="D67" s="113"/>
      <c r="E67" s="136"/>
      <c r="F67" s="119"/>
      <c r="G67" s="119"/>
    </row>
    <row r="68" spans="1:7" ht="13.5" thickBot="1">
      <c r="A68" s="129">
        <f t="shared" ref="A68:A98" si="2">A67+7</f>
        <v>42699</v>
      </c>
      <c r="B68" s="140">
        <f t="shared" si="1"/>
        <v>0</v>
      </c>
      <c r="C68" s="131"/>
      <c r="D68" s="130"/>
      <c r="E68" s="138"/>
      <c r="F68" s="133"/>
      <c r="G68" s="133"/>
    </row>
    <row r="69" spans="1:7">
      <c r="A69" s="111">
        <f t="shared" si="2"/>
        <v>42706</v>
      </c>
      <c r="B69" s="118">
        <f t="shared" si="1"/>
        <v>0</v>
      </c>
      <c r="C69" s="121"/>
      <c r="D69" s="113"/>
      <c r="E69" s="136"/>
      <c r="F69" s="119"/>
      <c r="G69" s="119"/>
    </row>
    <row r="70" spans="1:7">
      <c r="A70" s="117">
        <f t="shared" si="2"/>
        <v>42713</v>
      </c>
      <c r="B70" s="118">
        <f t="shared" si="1"/>
        <v>0</v>
      </c>
      <c r="C70" s="121"/>
      <c r="D70" s="113"/>
      <c r="E70" s="136"/>
      <c r="F70" s="119"/>
      <c r="G70" s="119"/>
    </row>
    <row r="71" spans="1:7" ht="13.5" thickBot="1">
      <c r="A71" s="129">
        <f t="shared" si="2"/>
        <v>42720</v>
      </c>
      <c r="B71" s="140">
        <f t="shared" si="1"/>
        <v>0</v>
      </c>
      <c r="C71" s="131"/>
      <c r="D71" s="130"/>
      <c r="E71" s="138"/>
      <c r="F71" s="133"/>
      <c r="G71" s="133"/>
    </row>
    <row r="72" spans="1:7">
      <c r="A72" s="111">
        <f t="shared" si="2"/>
        <v>42727</v>
      </c>
      <c r="B72" s="118">
        <f t="shared" si="1"/>
        <v>0</v>
      </c>
      <c r="C72" s="121"/>
      <c r="D72" s="113"/>
      <c r="E72" s="136"/>
      <c r="F72" s="119"/>
      <c r="G72" s="119"/>
    </row>
    <row r="73" spans="1:7">
      <c r="A73" s="117">
        <f t="shared" si="2"/>
        <v>42734</v>
      </c>
      <c r="B73" s="118">
        <f t="shared" si="1"/>
        <v>0</v>
      </c>
      <c r="C73" s="121"/>
      <c r="D73" s="113"/>
      <c r="E73" s="136"/>
      <c r="F73" s="119"/>
      <c r="G73" s="119"/>
    </row>
    <row r="74" spans="1:7" ht="13.5" thickBot="1">
      <c r="A74" s="129">
        <f t="shared" si="2"/>
        <v>42741</v>
      </c>
      <c r="B74" s="140">
        <f t="shared" si="1"/>
        <v>0</v>
      </c>
      <c r="C74" s="131"/>
      <c r="D74" s="130"/>
      <c r="E74" s="138"/>
      <c r="F74" s="133"/>
      <c r="G74" s="133"/>
    </row>
    <row r="75" spans="1:7">
      <c r="A75" s="111">
        <f t="shared" si="2"/>
        <v>42748</v>
      </c>
      <c r="B75" s="118">
        <f t="shared" si="1"/>
        <v>0</v>
      </c>
      <c r="C75" s="121"/>
      <c r="D75" s="113"/>
      <c r="E75" s="136"/>
      <c r="F75" s="119"/>
      <c r="G75" s="119"/>
    </row>
    <row r="76" spans="1:7">
      <c r="A76" s="117">
        <f t="shared" si="2"/>
        <v>42755</v>
      </c>
      <c r="B76" s="118">
        <f t="shared" si="1"/>
        <v>0</v>
      </c>
      <c r="C76" s="121"/>
      <c r="D76" s="113"/>
      <c r="E76" s="136"/>
      <c r="F76" s="119"/>
      <c r="G76" s="119"/>
    </row>
    <row r="77" spans="1:7" ht="13.5" thickBot="1">
      <c r="A77" s="129">
        <f t="shared" si="2"/>
        <v>42762</v>
      </c>
      <c r="B77" s="140">
        <f t="shared" si="1"/>
        <v>0</v>
      </c>
      <c r="C77" s="141"/>
      <c r="D77" s="130"/>
      <c r="E77" s="138"/>
      <c r="F77" s="133"/>
      <c r="G77" s="133"/>
    </row>
    <row r="78" spans="1:7">
      <c r="A78" s="111">
        <f t="shared" si="2"/>
        <v>42769</v>
      </c>
      <c r="B78" s="118">
        <f t="shared" si="1"/>
        <v>0</v>
      </c>
      <c r="C78" s="121"/>
      <c r="D78" s="113"/>
      <c r="E78" s="136"/>
      <c r="F78" s="119"/>
      <c r="G78" s="119"/>
    </row>
    <row r="79" spans="1:7">
      <c r="A79" s="117">
        <f t="shared" si="2"/>
        <v>42776</v>
      </c>
      <c r="B79" s="118">
        <f t="shared" si="1"/>
        <v>0</v>
      </c>
      <c r="C79" s="121"/>
      <c r="D79" s="113"/>
      <c r="E79" s="136"/>
      <c r="F79" s="119"/>
      <c r="G79" s="119"/>
    </row>
    <row r="80" spans="1:7" ht="13.5" thickBot="1">
      <c r="A80" s="129">
        <f t="shared" si="2"/>
        <v>42783</v>
      </c>
      <c r="B80" s="140">
        <f t="shared" si="1"/>
        <v>0</v>
      </c>
      <c r="C80" s="141"/>
      <c r="D80" s="130"/>
      <c r="E80" s="138"/>
      <c r="F80" s="133"/>
      <c r="G80" s="133"/>
    </row>
    <row r="81" spans="1:7">
      <c r="A81" s="111">
        <f t="shared" si="2"/>
        <v>42790</v>
      </c>
      <c r="B81" s="118">
        <f t="shared" si="1"/>
        <v>0</v>
      </c>
      <c r="C81" s="121"/>
      <c r="D81" s="113"/>
      <c r="E81" s="136"/>
      <c r="F81" s="119"/>
      <c r="G81" s="119"/>
    </row>
    <row r="82" spans="1:7">
      <c r="A82" s="117">
        <f t="shared" si="2"/>
        <v>42797</v>
      </c>
      <c r="B82" s="118">
        <f t="shared" ref="B82:B98" si="3">B81</f>
        <v>0</v>
      </c>
      <c r="C82" s="121"/>
      <c r="D82" s="113"/>
      <c r="E82" s="136"/>
      <c r="F82" s="119"/>
      <c r="G82" s="119"/>
    </row>
    <row r="83" spans="1:7" ht="13.5" thickBot="1">
      <c r="A83" s="129">
        <f t="shared" si="2"/>
        <v>42804</v>
      </c>
      <c r="B83" s="140">
        <f t="shared" si="3"/>
        <v>0</v>
      </c>
      <c r="C83" s="141"/>
      <c r="D83" s="130"/>
      <c r="E83" s="138"/>
      <c r="F83" s="133"/>
      <c r="G83" s="133"/>
    </row>
    <row r="84" spans="1:7">
      <c r="A84" s="111">
        <f t="shared" si="2"/>
        <v>42811</v>
      </c>
      <c r="B84" s="118">
        <f t="shared" si="3"/>
        <v>0</v>
      </c>
      <c r="C84" s="121"/>
      <c r="D84" s="113"/>
      <c r="E84" s="136"/>
      <c r="F84" s="119"/>
      <c r="G84" s="119"/>
    </row>
    <row r="85" spans="1:7">
      <c r="A85" s="117">
        <f t="shared" si="2"/>
        <v>42818</v>
      </c>
      <c r="B85" s="118">
        <f t="shared" si="3"/>
        <v>0</v>
      </c>
      <c r="C85" s="121"/>
      <c r="D85" s="113"/>
      <c r="E85" s="136"/>
      <c r="F85" s="119"/>
      <c r="G85" s="119"/>
    </row>
    <row r="86" spans="1:7" ht="13.5" thickBot="1">
      <c r="A86" s="129">
        <f t="shared" si="2"/>
        <v>42825</v>
      </c>
      <c r="B86" s="140">
        <f t="shared" si="3"/>
        <v>0</v>
      </c>
      <c r="C86" s="141"/>
      <c r="D86" s="130"/>
      <c r="E86" s="138"/>
      <c r="F86" s="133"/>
      <c r="G86" s="133"/>
    </row>
    <row r="87" spans="1:7">
      <c r="A87" s="111">
        <f t="shared" si="2"/>
        <v>42832</v>
      </c>
      <c r="B87" s="118">
        <f t="shared" si="3"/>
        <v>0</v>
      </c>
      <c r="C87" s="121"/>
      <c r="D87" s="113"/>
      <c r="E87" s="136"/>
      <c r="F87" s="119"/>
      <c r="G87" s="119"/>
    </row>
    <row r="88" spans="1:7">
      <c r="A88" s="117">
        <f t="shared" si="2"/>
        <v>42839</v>
      </c>
      <c r="B88" s="118">
        <f t="shared" si="3"/>
        <v>0</v>
      </c>
      <c r="C88" s="121"/>
      <c r="D88" s="113"/>
      <c r="E88" s="136"/>
      <c r="F88" s="119"/>
      <c r="G88" s="119"/>
    </row>
    <row r="89" spans="1:7" ht="13.5" thickBot="1">
      <c r="A89" s="129">
        <f t="shared" si="2"/>
        <v>42846</v>
      </c>
      <c r="B89" s="140">
        <f t="shared" si="3"/>
        <v>0</v>
      </c>
      <c r="C89" s="141"/>
      <c r="D89" s="130"/>
      <c r="E89" s="138"/>
      <c r="F89" s="133"/>
      <c r="G89" s="133"/>
    </row>
    <row r="90" spans="1:7">
      <c r="A90" s="111">
        <f t="shared" si="2"/>
        <v>42853</v>
      </c>
      <c r="B90" s="118">
        <f t="shared" si="3"/>
        <v>0</v>
      </c>
      <c r="C90" s="121"/>
      <c r="D90" s="113"/>
      <c r="E90" s="136"/>
      <c r="F90" s="119"/>
      <c r="G90" s="119"/>
    </row>
    <row r="91" spans="1:7">
      <c r="A91" s="117">
        <f t="shared" si="2"/>
        <v>42860</v>
      </c>
      <c r="B91" s="118">
        <f t="shared" si="3"/>
        <v>0</v>
      </c>
      <c r="C91" s="121"/>
      <c r="D91" s="113"/>
      <c r="E91" s="136"/>
      <c r="F91" s="119"/>
      <c r="G91" s="119"/>
    </row>
    <row r="92" spans="1:7" ht="13.5" thickBot="1">
      <c r="A92" s="129">
        <f t="shared" si="2"/>
        <v>42867</v>
      </c>
      <c r="B92" s="140">
        <f t="shared" si="3"/>
        <v>0</v>
      </c>
      <c r="C92" s="141"/>
      <c r="D92" s="130"/>
      <c r="E92" s="138"/>
      <c r="F92" s="133"/>
      <c r="G92" s="133"/>
    </row>
    <row r="93" spans="1:7">
      <c r="A93" s="111">
        <f t="shared" si="2"/>
        <v>42874</v>
      </c>
      <c r="B93" s="118">
        <f t="shared" si="3"/>
        <v>0</v>
      </c>
      <c r="C93" s="121"/>
      <c r="D93" s="113"/>
      <c r="E93" s="136"/>
      <c r="F93" s="119"/>
      <c r="G93" s="119"/>
    </row>
    <row r="94" spans="1:7">
      <c r="A94" s="117">
        <f t="shared" si="2"/>
        <v>42881</v>
      </c>
      <c r="B94" s="118">
        <f t="shared" si="3"/>
        <v>0</v>
      </c>
      <c r="C94" s="121"/>
      <c r="D94" s="113"/>
      <c r="E94" s="136"/>
      <c r="F94" s="119"/>
      <c r="G94" s="119"/>
    </row>
    <row r="95" spans="1:7" ht="13.5" thickBot="1">
      <c r="A95" s="129">
        <f t="shared" si="2"/>
        <v>42888</v>
      </c>
      <c r="B95" s="140">
        <f t="shared" si="3"/>
        <v>0</v>
      </c>
      <c r="C95" s="141"/>
      <c r="D95" s="130"/>
      <c r="E95" s="138"/>
      <c r="F95" s="133"/>
      <c r="G95" s="133"/>
    </row>
    <row r="96" spans="1:7">
      <c r="A96" s="111">
        <f t="shared" si="2"/>
        <v>42895</v>
      </c>
      <c r="B96" s="118">
        <f t="shared" si="3"/>
        <v>0</v>
      </c>
      <c r="C96" s="121"/>
      <c r="D96" s="113"/>
      <c r="E96" s="136"/>
      <c r="F96" s="119"/>
      <c r="G96" s="119"/>
    </row>
    <row r="97" spans="1:7">
      <c r="A97" s="117">
        <f t="shared" si="2"/>
        <v>42902</v>
      </c>
      <c r="B97" s="118">
        <f t="shared" si="3"/>
        <v>0</v>
      </c>
      <c r="C97" s="121"/>
      <c r="D97" s="113"/>
      <c r="E97" s="136"/>
      <c r="F97" s="119"/>
      <c r="G97" s="119"/>
    </row>
    <row r="98" spans="1:7" ht="13.5" thickBot="1">
      <c r="A98" s="129">
        <f t="shared" si="2"/>
        <v>42909</v>
      </c>
      <c r="B98" s="140">
        <f t="shared" si="3"/>
        <v>0</v>
      </c>
      <c r="C98" s="142"/>
      <c r="D98" s="130"/>
      <c r="E98" s="138"/>
      <c r="F98" s="133"/>
      <c r="G98" s="13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4"/>
  <sheetViews>
    <sheetView zoomScaleNormal="100" workbookViewId="0">
      <selection activeCell="F20" sqref="F20"/>
    </sheetView>
  </sheetViews>
  <sheetFormatPr defaultRowHeight="15"/>
  <cols>
    <col min="3" max="3" width="9.85546875" bestFit="1" customWidth="1"/>
    <col min="7" max="7" width="11.42578125" customWidth="1"/>
    <col min="8" max="8" width="11.7109375" customWidth="1"/>
    <col min="9" max="9" width="11.28515625" bestFit="1" customWidth="1"/>
    <col min="10" max="10" width="7.85546875" bestFit="1" customWidth="1"/>
    <col min="11" max="14" width="10.28515625" bestFit="1" customWidth="1"/>
    <col min="15" max="15" width="8.5703125" bestFit="1" customWidth="1"/>
    <col min="16" max="19" width="10.28515625" bestFit="1" customWidth="1"/>
    <col min="20" max="20" width="8.5703125" bestFit="1" customWidth="1"/>
  </cols>
  <sheetData>
    <row r="1" spans="1:12" ht="24" thickBot="1">
      <c r="A1" s="48" t="s">
        <v>8</v>
      </c>
      <c r="B1" s="48" t="s">
        <v>9</v>
      </c>
      <c r="C1" s="48" t="s">
        <v>10</v>
      </c>
      <c r="D1" s="48" t="s">
        <v>11</v>
      </c>
      <c r="E1" s="48" t="s">
        <v>12</v>
      </c>
      <c r="F1" s="48" t="s">
        <v>1</v>
      </c>
      <c r="G1" s="47" t="s">
        <v>35</v>
      </c>
      <c r="H1" s="47" t="s">
        <v>35</v>
      </c>
    </row>
    <row r="2" spans="1:12" ht="26.25" customHeight="1" thickBot="1">
      <c r="A2" s="48"/>
      <c r="B2" s="48" t="s">
        <v>13</v>
      </c>
      <c r="C2" s="48" t="s">
        <v>12</v>
      </c>
      <c r="D2" s="48" t="s">
        <v>14</v>
      </c>
      <c r="E2" s="48" t="s">
        <v>3</v>
      </c>
      <c r="F2" s="48" t="s">
        <v>7</v>
      </c>
      <c r="G2" s="48" t="s">
        <v>37</v>
      </c>
      <c r="H2" s="48" t="s">
        <v>36</v>
      </c>
    </row>
    <row r="3" spans="1:12" ht="15.75" thickBot="1">
      <c r="A3" s="1" t="s">
        <v>15</v>
      </c>
      <c r="B3" s="1">
        <v>1.5684</v>
      </c>
      <c r="C3" s="2">
        <f>10/B3</f>
        <v>6.3759245090538128</v>
      </c>
      <c r="D3" s="3">
        <v>0.03</v>
      </c>
      <c r="E3" s="4">
        <f>(C3*D3)</f>
        <v>0.19127773527161437</v>
      </c>
      <c r="F3" s="4">
        <f>E3*50</f>
        <v>9.5638867635807188</v>
      </c>
      <c r="G3" s="4">
        <f>(B3*(D3*100000)/500)*50</f>
        <v>470.52</v>
      </c>
      <c r="H3" s="4">
        <f>G3/2</f>
        <v>235.26</v>
      </c>
    </row>
    <row r="4" spans="1:12" ht="15.75" thickBot="1">
      <c r="A4" s="1" t="s">
        <v>16</v>
      </c>
      <c r="B4" s="1">
        <v>1.5684</v>
      </c>
      <c r="C4" s="2">
        <f t="shared" ref="C4:C12" si="0">10/B4</f>
        <v>6.3759245090538128</v>
      </c>
      <c r="D4" s="3">
        <v>0.03</v>
      </c>
      <c r="E4" s="4">
        <f t="shared" ref="E4:E12" si="1">(C4*D4)</f>
        <v>0.19127773527161437</v>
      </c>
      <c r="F4" s="4">
        <f t="shared" ref="F4:F12" si="2">E4*50</f>
        <v>9.5638867635807188</v>
      </c>
      <c r="G4" s="4">
        <f t="shared" ref="G4:G12" si="3">(B4*(D4*100000)/500)*50</f>
        <v>470.52</v>
      </c>
      <c r="H4" s="4">
        <f t="shared" ref="H4:H12" si="4">G4/2</f>
        <v>235.26</v>
      </c>
    </row>
    <row r="5" spans="1:12" ht="15.75" thickBot="1">
      <c r="A5" s="1" t="s">
        <v>17</v>
      </c>
      <c r="B5" s="1">
        <v>1.5684</v>
      </c>
      <c r="C5" s="2">
        <f t="shared" si="0"/>
        <v>6.3759245090538128</v>
      </c>
      <c r="D5" s="3">
        <v>0.03</v>
      </c>
      <c r="E5" s="4">
        <f t="shared" si="1"/>
        <v>0.19127773527161437</v>
      </c>
      <c r="F5" s="4">
        <f t="shared" si="2"/>
        <v>9.5638867635807188</v>
      </c>
      <c r="G5" s="4">
        <f t="shared" si="3"/>
        <v>470.52</v>
      </c>
      <c r="H5" s="4">
        <f t="shared" si="4"/>
        <v>235.26</v>
      </c>
    </row>
    <row r="6" spans="1:12" ht="15.75" thickBot="1">
      <c r="A6" s="5" t="s">
        <v>18</v>
      </c>
      <c r="B6" s="5">
        <v>2.1442000000000001</v>
      </c>
      <c r="C6" s="6">
        <f t="shared" si="0"/>
        <v>4.6637440537263313</v>
      </c>
      <c r="D6" s="7">
        <v>0.03</v>
      </c>
      <c r="E6" s="8">
        <f t="shared" si="1"/>
        <v>0.13991232161178993</v>
      </c>
      <c r="F6" s="17">
        <f t="shared" si="2"/>
        <v>6.9956160805894969</v>
      </c>
      <c r="G6" s="17">
        <f t="shared" si="3"/>
        <v>643.2600000000001</v>
      </c>
      <c r="H6" s="17">
        <f t="shared" si="4"/>
        <v>321.63000000000005</v>
      </c>
    </row>
    <row r="7" spans="1:12" ht="15.75" thickBot="1">
      <c r="A7" s="5" t="s">
        <v>19</v>
      </c>
      <c r="B7" s="5">
        <v>2.1442000000000001</v>
      </c>
      <c r="C7" s="6">
        <f t="shared" si="0"/>
        <v>4.6637440537263313</v>
      </c>
      <c r="D7" s="7">
        <v>0.03</v>
      </c>
      <c r="E7" s="8">
        <f t="shared" si="1"/>
        <v>0.13991232161178993</v>
      </c>
      <c r="F7" s="17">
        <f t="shared" si="2"/>
        <v>6.9956160805894969</v>
      </c>
      <c r="G7" s="17">
        <f t="shared" si="3"/>
        <v>643.2600000000001</v>
      </c>
      <c r="H7" s="17">
        <f t="shared" si="4"/>
        <v>321.63000000000005</v>
      </c>
    </row>
    <row r="8" spans="1:12" ht="15.75" thickBot="1">
      <c r="A8" s="9" t="s">
        <v>20</v>
      </c>
      <c r="B8" s="9">
        <v>1.9149</v>
      </c>
      <c r="C8" s="10">
        <f t="shared" si="0"/>
        <v>5.2222048148728391</v>
      </c>
      <c r="D8" s="11">
        <v>0.02</v>
      </c>
      <c r="E8" s="12">
        <f t="shared" si="1"/>
        <v>0.10444409629745678</v>
      </c>
      <c r="F8" s="12">
        <f t="shared" si="2"/>
        <v>5.2222048148728391</v>
      </c>
      <c r="G8" s="12">
        <f t="shared" si="3"/>
        <v>382.98</v>
      </c>
      <c r="H8" s="12">
        <f t="shared" si="4"/>
        <v>191.49</v>
      </c>
    </row>
    <row r="9" spans="1:12" ht="15.75" thickBot="1">
      <c r="A9" s="9" t="s">
        <v>21</v>
      </c>
      <c r="B9" s="9">
        <v>1.9149</v>
      </c>
      <c r="C9" s="10">
        <f t="shared" si="0"/>
        <v>5.2222048148728391</v>
      </c>
      <c r="D9" s="11">
        <v>0.03</v>
      </c>
      <c r="E9" s="12">
        <f t="shared" si="1"/>
        <v>0.15666614444618518</v>
      </c>
      <c r="F9" s="12">
        <f t="shared" si="2"/>
        <v>7.8333072223092586</v>
      </c>
      <c r="G9" s="12">
        <f t="shared" si="3"/>
        <v>574.47</v>
      </c>
      <c r="H9" s="12">
        <f t="shared" si="4"/>
        <v>287.23500000000001</v>
      </c>
    </row>
    <row r="10" spans="1:12" ht="15.75" thickBot="1">
      <c r="A10" s="9" t="s">
        <v>22</v>
      </c>
      <c r="B10" s="9">
        <v>1.9149</v>
      </c>
      <c r="C10" s="10">
        <f t="shared" si="0"/>
        <v>5.2222048148728391</v>
      </c>
      <c r="D10" s="11">
        <v>0.04</v>
      </c>
      <c r="E10" s="12">
        <f t="shared" si="1"/>
        <v>0.20888819259491356</v>
      </c>
      <c r="F10" s="12">
        <f t="shared" si="2"/>
        <v>10.444409629745678</v>
      </c>
      <c r="G10" s="12">
        <f t="shared" si="3"/>
        <v>765.96</v>
      </c>
      <c r="H10" s="12">
        <f t="shared" si="4"/>
        <v>382.98</v>
      </c>
    </row>
    <row r="11" spans="1:12" ht="15.75" thickBot="1">
      <c r="A11" s="13" t="s">
        <v>23</v>
      </c>
      <c r="B11" s="13">
        <v>2.0684999999999998</v>
      </c>
      <c r="C11" s="14">
        <f t="shared" si="0"/>
        <v>4.8344210780759012</v>
      </c>
      <c r="D11" s="15">
        <v>0.03</v>
      </c>
      <c r="E11" s="16">
        <f t="shared" si="1"/>
        <v>0.14503263234227703</v>
      </c>
      <c r="F11" s="16">
        <f t="shared" si="2"/>
        <v>7.2516316171138513</v>
      </c>
      <c r="G11" s="16">
        <f t="shared" si="3"/>
        <v>620.54999999999984</v>
      </c>
      <c r="H11" s="16">
        <f t="shared" si="4"/>
        <v>310.27499999999992</v>
      </c>
    </row>
    <row r="12" spans="1:12" ht="15.75" thickBot="1">
      <c r="A12" s="13" t="s">
        <v>24</v>
      </c>
      <c r="B12" s="160">
        <v>2.0684999999999998</v>
      </c>
      <c r="C12" s="161">
        <f t="shared" si="0"/>
        <v>4.8344210780759012</v>
      </c>
      <c r="D12" s="162">
        <v>0.04</v>
      </c>
      <c r="E12" s="163">
        <f t="shared" si="1"/>
        <v>0.19337684312303605</v>
      </c>
      <c r="F12" s="163">
        <f t="shared" si="2"/>
        <v>9.6688421561518023</v>
      </c>
      <c r="G12" s="163">
        <f t="shared" si="3"/>
        <v>827.39999999999986</v>
      </c>
      <c r="H12" s="163">
        <f t="shared" si="4"/>
        <v>413.69999999999993</v>
      </c>
    </row>
    <row r="13" spans="1:12" ht="15.75" thickBot="1">
      <c r="A13" s="172"/>
      <c r="B13" s="193" t="s">
        <v>63</v>
      </c>
      <c r="C13" s="193"/>
      <c r="D13" s="193"/>
      <c r="E13" s="193"/>
      <c r="F13" s="193"/>
      <c r="G13" s="193"/>
      <c r="H13" s="193"/>
      <c r="I13" s="193"/>
      <c r="J13" s="193"/>
      <c r="K13" s="193"/>
      <c r="L13" s="194"/>
    </row>
    <row r="14" spans="1:12" ht="24" thickBot="1">
      <c r="A14" s="176"/>
      <c r="B14" s="171" t="s">
        <v>64</v>
      </c>
      <c r="C14" s="48" t="s">
        <v>65</v>
      </c>
      <c r="D14" s="48" t="s">
        <v>75</v>
      </c>
      <c r="E14" s="48" t="s">
        <v>76</v>
      </c>
      <c r="F14" s="48" t="s">
        <v>77</v>
      </c>
      <c r="G14" s="48" t="s">
        <v>78</v>
      </c>
      <c r="H14" s="48" t="s">
        <v>79</v>
      </c>
      <c r="I14" s="48" t="s">
        <v>80</v>
      </c>
      <c r="J14" s="48" t="s">
        <v>81</v>
      </c>
      <c r="K14" s="48" t="s">
        <v>82</v>
      </c>
      <c r="L14" s="48" t="s">
        <v>83</v>
      </c>
    </row>
    <row r="15" spans="1:12">
      <c r="A15" s="173" t="s">
        <v>64</v>
      </c>
      <c r="B15" s="164">
        <v>50</v>
      </c>
      <c r="C15" s="165">
        <v>0.16</v>
      </c>
      <c r="D15" s="165">
        <f>(B15/B16)*C15</f>
        <v>0.2</v>
      </c>
      <c r="E15" s="165">
        <f>(B15/B17)*C15</f>
        <v>0.2</v>
      </c>
      <c r="F15" s="165">
        <f>(B15/B18)*C15</f>
        <v>0.13333333333333333</v>
      </c>
      <c r="G15" s="165">
        <f>(B15/B19)*C15</f>
        <v>0.16</v>
      </c>
      <c r="H15" s="165">
        <f>(B15/B20)*C15</f>
        <v>0.13333333333333333</v>
      </c>
      <c r="I15" s="165">
        <f>(B15/B21)*C15</f>
        <v>0.16</v>
      </c>
      <c r="J15" s="165">
        <f>(B15/B22)*C15</f>
        <v>0.2</v>
      </c>
      <c r="K15" s="165">
        <f>(B15/B23)*C15</f>
        <v>0.13333333333333333</v>
      </c>
      <c r="L15" s="166">
        <f>(B15/B24)*C15</f>
        <v>0.2</v>
      </c>
    </row>
    <row r="16" spans="1:12">
      <c r="A16" s="173" t="s">
        <v>67</v>
      </c>
      <c r="B16" s="164">
        <v>40</v>
      </c>
      <c r="C16" s="165"/>
      <c r="D16" s="165"/>
      <c r="E16" s="164"/>
      <c r="F16" s="164"/>
      <c r="G16" s="164"/>
      <c r="H16" s="164"/>
      <c r="I16" s="164"/>
      <c r="J16" s="164"/>
      <c r="K16" s="164"/>
      <c r="L16" s="167"/>
    </row>
    <row r="17" spans="1:12">
      <c r="A17" s="173" t="s">
        <v>66</v>
      </c>
      <c r="B17" s="164">
        <v>40</v>
      </c>
      <c r="C17" s="165"/>
      <c r="D17" s="165"/>
      <c r="E17" s="164"/>
      <c r="F17" s="164"/>
      <c r="G17" s="164"/>
      <c r="H17" s="164"/>
      <c r="I17" s="164"/>
      <c r="J17" s="164"/>
      <c r="K17" s="164"/>
      <c r="L17" s="167"/>
    </row>
    <row r="18" spans="1:12">
      <c r="A18" s="174" t="s">
        <v>68</v>
      </c>
      <c r="B18" s="164">
        <v>60</v>
      </c>
      <c r="C18" s="165"/>
      <c r="D18" s="165"/>
      <c r="E18" s="164"/>
      <c r="F18" s="164"/>
      <c r="G18" s="164"/>
      <c r="H18" s="164"/>
      <c r="I18" s="164"/>
      <c r="J18" s="164"/>
      <c r="K18" s="164"/>
      <c r="L18" s="167"/>
    </row>
    <row r="19" spans="1:12">
      <c r="A19" s="174" t="s">
        <v>69</v>
      </c>
      <c r="B19" s="164">
        <v>50</v>
      </c>
      <c r="C19" s="165"/>
      <c r="D19" s="165"/>
      <c r="E19" s="164"/>
      <c r="F19" s="164"/>
      <c r="G19" s="164"/>
      <c r="H19" s="164"/>
      <c r="I19" s="164"/>
      <c r="J19" s="164"/>
      <c r="K19" s="164"/>
      <c r="L19" s="167"/>
    </row>
    <row r="20" spans="1:12">
      <c r="A20" s="174" t="s">
        <v>70</v>
      </c>
      <c r="B20" s="164">
        <v>60</v>
      </c>
      <c r="C20" s="165"/>
      <c r="D20" s="165"/>
      <c r="E20" s="164"/>
      <c r="F20" s="164"/>
      <c r="G20" s="164"/>
      <c r="H20" s="164"/>
      <c r="I20" s="164"/>
      <c r="J20" s="164"/>
      <c r="K20" s="164"/>
      <c r="L20" s="167"/>
    </row>
    <row r="21" spans="1:12">
      <c r="A21" s="174" t="s">
        <v>71</v>
      </c>
      <c r="B21" s="164">
        <v>50</v>
      </c>
      <c r="C21" s="165"/>
      <c r="D21" s="165"/>
      <c r="E21" s="164"/>
      <c r="F21" s="164"/>
      <c r="G21" s="164"/>
      <c r="H21" s="164"/>
      <c r="I21" s="164"/>
      <c r="J21" s="164"/>
      <c r="K21" s="164"/>
      <c r="L21" s="167"/>
    </row>
    <row r="22" spans="1:12">
      <c r="A22" s="174" t="s">
        <v>72</v>
      </c>
      <c r="B22" s="164">
        <v>40</v>
      </c>
      <c r="C22" s="165"/>
      <c r="D22" s="165"/>
      <c r="E22" s="164"/>
      <c r="F22" s="164"/>
      <c r="G22" s="164"/>
      <c r="H22" s="164"/>
      <c r="I22" s="164"/>
      <c r="J22" s="164"/>
      <c r="K22" s="164"/>
      <c r="L22" s="167"/>
    </row>
    <row r="23" spans="1:12">
      <c r="A23" s="174" t="s">
        <v>73</v>
      </c>
      <c r="B23" s="164">
        <v>60</v>
      </c>
      <c r="C23" s="165"/>
      <c r="D23" s="165"/>
      <c r="E23" s="164"/>
      <c r="F23" s="164"/>
      <c r="G23" s="164"/>
      <c r="H23" s="164"/>
      <c r="I23" s="164"/>
      <c r="J23" s="164"/>
      <c r="K23" s="164"/>
      <c r="L23" s="167"/>
    </row>
    <row r="24" spans="1:12" ht="15.75" thickBot="1">
      <c r="A24" s="175" t="s">
        <v>74</v>
      </c>
      <c r="B24" s="168">
        <v>40</v>
      </c>
      <c r="C24" s="169"/>
      <c r="D24" s="169"/>
      <c r="E24" s="168"/>
      <c r="F24" s="168"/>
      <c r="G24" s="168"/>
      <c r="H24" s="168"/>
      <c r="I24" s="168"/>
      <c r="J24" s="168"/>
      <c r="K24" s="168"/>
      <c r="L24" s="170"/>
    </row>
  </sheetData>
  <mergeCells count="1">
    <mergeCell ref="B13:L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29"/>
  <sheetViews>
    <sheetView workbookViewId="0">
      <selection activeCell="H23" sqref="H23"/>
    </sheetView>
  </sheetViews>
  <sheetFormatPr defaultRowHeight="15"/>
  <cols>
    <col min="3" max="3" width="9.5703125" bestFit="1" customWidth="1"/>
    <col min="4" max="4" width="9.5703125" style="18" customWidth="1"/>
  </cols>
  <sheetData>
    <row r="1" spans="1:11" ht="18">
      <c r="A1" s="195" t="s">
        <v>89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</row>
    <row r="2" spans="1:11">
      <c r="A2" s="69" t="s">
        <v>44</v>
      </c>
      <c r="B2" s="70" t="s">
        <v>48</v>
      </c>
      <c r="C2" s="71" t="s">
        <v>49</v>
      </c>
      <c r="D2" s="106" t="s">
        <v>56</v>
      </c>
      <c r="E2" s="71" t="s">
        <v>50</v>
      </c>
      <c r="F2" s="71" t="s">
        <v>51</v>
      </c>
      <c r="G2" s="71" t="s">
        <v>43</v>
      </c>
      <c r="H2" s="71" t="s">
        <v>43</v>
      </c>
      <c r="I2" s="72" t="s">
        <v>42</v>
      </c>
      <c r="J2" s="72" t="s">
        <v>45</v>
      </c>
      <c r="K2" s="72" t="s">
        <v>41</v>
      </c>
    </row>
    <row r="3" spans="1:11">
      <c r="A3" s="69" t="s">
        <v>40</v>
      </c>
      <c r="B3" s="73" t="s">
        <v>39</v>
      </c>
      <c r="C3" s="74" t="s">
        <v>39</v>
      </c>
      <c r="D3" s="110" t="s">
        <v>59</v>
      </c>
      <c r="E3" s="74" t="s">
        <v>3</v>
      </c>
      <c r="F3" s="74" t="s">
        <v>38</v>
      </c>
      <c r="G3" s="74" t="s">
        <v>4</v>
      </c>
      <c r="H3" s="74" t="s">
        <v>5</v>
      </c>
      <c r="I3" s="72" t="s">
        <v>6</v>
      </c>
      <c r="J3" s="72" t="s">
        <v>46</v>
      </c>
      <c r="K3" s="72" t="s">
        <v>34</v>
      </c>
    </row>
    <row r="4" spans="1:11">
      <c r="A4" s="65">
        <v>42204</v>
      </c>
      <c r="B4" s="78">
        <v>1100</v>
      </c>
      <c r="C4" s="57">
        <f>B4+(B4*0.035)</f>
        <v>1138.5</v>
      </c>
      <c r="D4" s="143">
        <f>(C4-1100+G4)/1100+G4</f>
        <v>3.5000000000000003E-2</v>
      </c>
      <c r="E4" s="57">
        <f>B4/4250</f>
        <v>0.25882352941176473</v>
      </c>
      <c r="F4" s="64">
        <f>(C4-B4)/E4</f>
        <v>148.75</v>
      </c>
      <c r="G4" s="58"/>
      <c r="H4" s="58"/>
      <c r="I4" s="62">
        <f>E4*50/B4</f>
        <v>1.1764705882352943E-2</v>
      </c>
      <c r="J4" s="58">
        <f t="shared" ref="J4:J52" si="0">B4-(E4*1080)</f>
        <v>820.47058823529414</v>
      </c>
      <c r="K4" s="57"/>
    </row>
    <row r="5" spans="1:11">
      <c r="A5" s="65">
        <f>A4+7</f>
        <v>42211</v>
      </c>
      <c r="B5" s="60">
        <f>C4+G4-H4</f>
        <v>1138.5</v>
      </c>
      <c r="C5" s="57">
        <f>B5+(B5*0.035)</f>
        <v>1178.3475000000001</v>
      </c>
      <c r="D5" s="143">
        <f>(C5-1100+G5)/1100+G5</f>
        <v>7.122500000000008E-2</v>
      </c>
      <c r="E5" s="57">
        <f>B5/4250</f>
        <v>0.26788235294117646</v>
      </c>
      <c r="F5" s="64">
        <f>(C5-B5)/E5</f>
        <v>148.75000000000031</v>
      </c>
      <c r="G5" s="58"/>
      <c r="H5" s="58"/>
      <c r="I5" s="62">
        <f>E5*50/B5</f>
        <v>1.1764705882352941E-2</v>
      </c>
      <c r="J5" s="58">
        <f t="shared" si="0"/>
        <v>849.18705882352947</v>
      </c>
      <c r="K5" s="57"/>
    </row>
    <row r="6" spans="1:11">
      <c r="A6" s="65">
        <f>A5+7</f>
        <v>42218</v>
      </c>
      <c r="B6" s="60">
        <f>C5+G5-H5</f>
        <v>1178.3475000000001</v>
      </c>
      <c r="C6" s="57">
        <f>B6+(B6*0.035)</f>
        <v>1219.5896625</v>
      </c>
      <c r="D6" s="143">
        <f>(C6-1100+G6)/1100+G6</f>
        <v>0.10871787500000003</v>
      </c>
      <c r="E6" s="57">
        <f t="shared" ref="E6:E7" si="1">B6/4250</f>
        <v>0.27725823529411764</v>
      </c>
      <c r="F6" s="64">
        <f>(C6-B6)/E6</f>
        <v>148.74999999999983</v>
      </c>
      <c r="G6" s="58"/>
      <c r="H6" s="58"/>
      <c r="I6" s="62">
        <f>E6*50/B6</f>
        <v>1.1764705882352939E-2</v>
      </c>
      <c r="J6" s="58">
        <f t="shared" si="0"/>
        <v>878.90860588235296</v>
      </c>
      <c r="K6" s="57"/>
    </row>
    <row r="7" spans="1:11" ht="15.75" thickBot="1">
      <c r="A7" s="65">
        <f>A6+7</f>
        <v>42225</v>
      </c>
      <c r="B7" s="60">
        <f>C6+G6-H6</f>
        <v>1219.5896625</v>
      </c>
      <c r="C7" s="57">
        <f>B7+(B7*0.035)</f>
        <v>1262.2753006875</v>
      </c>
      <c r="D7" s="143">
        <f>(C7-1100+G7)/1100+G7</f>
        <v>0.14752300062500001</v>
      </c>
      <c r="E7" s="57">
        <f t="shared" si="1"/>
        <v>0.28696227352941178</v>
      </c>
      <c r="F7" s="64">
        <f>(C7-B7)/E7</f>
        <v>148.74999999999994</v>
      </c>
      <c r="G7" s="58"/>
      <c r="H7" s="58"/>
      <c r="I7" s="62">
        <f>E7*50/B7</f>
        <v>1.1764705882352941E-2</v>
      </c>
      <c r="J7" s="58">
        <f t="shared" si="0"/>
        <v>909.67040708823538</v>
      </c>
      <c r="K7" s="57"/>
    </row>
    <row r="8" spans="1:11" s="18" customFormat="1" ht="15.75" thickBot="1">
      <c r="A8" s="56"/>
      <c r="B8" s="55"/>
      <c r="C8" s="50"/>
      <c r="D8" s="50"/>
      <c r="E8" s="50"/>
      <c r="F8" s="54"/>
      <c r="G8" s="50"/>
      <c r="H8" s="53"/>
      <c r="I8" s="52"/>
      <c r="J8" s="51"/>
      <c r="K8" s="50"/>
    </row>
    <row r="9" spans="1:11">
      <c r="A9" s="65">
        <f>A7+7</f>
        <v>42232</v>
      </c>
      <c r="B9" s="60">
        <f>C7</f>
        <v>1262.2753006875</v>
      </c>
      <c r="C9" s="57">
        <f>B9+(B9*0.035)</f>
        <v>1306.4549362115624</v>
      </c>
      <c r="D9" s="143">
        <f>(C9-1100+G9)/1100+G9</f>
        <v>0.18768630564687494</v>
      </c>
      <c r="E9" s="57">
        <f>B9/4250</f>
        <v>0.2970059531029412</v>
      </c>
      <c r="F9" s="64">
        <f>(C9-B9)/E9</f>
        <v>148.74999999999966</v>
      </c>
      <c r="G9" s="58"/>
      <c r="H9" s="58"/>
      <c r="I9" s="62">
        <f>E9*50/B9</f>
        <v>1.1764705882352941E-2</v>
      </c>
      <c r="J9" s="58">
        <f t="shared" si="0"/>
        <v>941.50887133632352</v>
      </c>
      <c r="K9" s="57"/>
    </row>
    <row r="10" spans="1:11">
      <c r="A10" s="65">
        <f>A9+7</f>
        <v>42239</v>
      </c>
      <c r="B10" s="60">
        <f>C9+G9-H9</f>
        <v>1306.4549362115624</v>
      </c>
      <c r="C10" s="57">
        <f>B10+(B10*0.035)</f>
        <v>1352.1808589789671</v>
      </c>
      <c r="D10" s="143">
        <f>(C10-1100+G10)/1100+G10</f>
        <v>0.22925532634451554</v>
      </c>
      <c r="E10" s="57">
        <f>B10/4250</f>
        <v>0.30740116146154411</v>
      </c>
      <c r="F10" s="64">
        <f>(C10-B10)/E10</f>
        <v>148.74999999999989</v>
      </c>
      <c r="G10" s="58"/>
      <c r="H10" s="58"/>
      <c r="I10" s="62">
        <f>E10*50/B10</f>
        <v>1.1764705882352941E-2</v>
      </c>
      <c r="J10" s="58">
        <f t="shared" si="0"/>
        <v>974.46168183309476</v>
      </c>
      <c r="K10" s="57"/>
    </row>
    <row r="11" spans="1:11">
      <c r="A11" s="65">
        <f>A10+7</f>
        <v>42246</v>
      </c>
      <c r="B11" s="60">
        <f>C10+G10-H10</f>
        <v>1352.1808589789671</v>
      </c>
      <c r="C11" s="57">
        <f>B11+(B11*0.035)</f>
        <v>1399.5071890432309</v>
      </c>
      <c r="D11" s="143">
        <f>(C11-1100+G11)/1100+G11</f>
        <v>0.2722792627665736</v>
      </c>
      <c r="E11" s="57">
        <f>B11/4250</f>
        <v>0.31816020211269813</v>
      </c>
      <c r="F11" s="64">
        <f>(C11-B11)/E11</f>
        <v>148.75000000000003</v>
      </c>
      <c r="G11" s="58"/>
      <c r="H11" s="58"/>
      <c r="I11" s="62">
        <f>E11*50/B11</f>
        <v>1.1764705882352941E-2</v>
      </c>
      <c r="J11" s="58">
        <f t="shared" si="0"/>
        <v>1008.5678406972531</v>
      </c>
      <c r="K11" s="57"/>
    </row>
    <row r="12" spans="1:11">
      <c r="A12" s="65">
        <f>A11+7</f>
        <v>42253</v>
      </c>
      <c r="B12" s="60">
        <f>C11+G11-H11</f>
        <v>1399.5071890432309</v>
      </c>
      <c r="C12" s="57">
        <f>B12+(B12*0.035)</f>
        <v>1448.489940659744</v>
      </c>
      <c r="D12" s="143">
        <f>(C12-1100+G12)/1100+G12</f>
        <v>0.31680903696340362</v>
      </c>
      <c r="E12" s="57">
        <f>B12/4250</f>
        <v>0.32929580918664259</v>
      </c>
      <c r="F12" s="64">
        <f>(C12-B12)/E12</f>
        <v>148.74999999999986</v>
      </c>
      <c r="G12" s="58"/>
      <c r="H12" s="58"/>
      <c r="I12" s="62">
        <f>E12*50/B12</f>
        <v>1.1764705882352941E-2</v>
      </c>
      <c r="J12" s="58">
        <f t="shared" si="0"/>
        <v>1043.8677151216571</v>
      </c>
      <c r="K12" s="57"/>
    </row>
    <row r="13" spans="1:11">
      <c r="A13" s="56"/>
      <c r="B13" s="55"/>
      <c r="C13" s="50"/>
      <c r="D13" s="50"/>
      <c r="E13" s="50"/>
      <c r="F13" s="54"/>
      <c r="G13" s="50"/>
      <c r="H13" s="53"/>
      <c r="I13" s="52"/>
      <c r="J13" s="51"/>
      <c r="K13" s="50"/>
    </row>
    <row r="14" spans="1:11">
      <c r="A14" s="65">
        <f>A12+7</f>
        <v>42260</v>
      </c>
      <c r="B14" s="60">
        <f>C12+G12-H12</f>
        <v>1448.489940659744</v>
      </c>
      <c r="C14" s="57">
        <f>B14+(B14*0.035)</f>
        <v>1499.187088582835</v>
      </c>
      <c r="D14" s="143">
        <f>(C14-1100+G14)/1100+G14</f>
        <v>0.36289735325712275</v>
      </c>
      <c r="E14" s="57">
        <f>B14/4250</f>
        <v>0.34082116250817507</v>
      </c>
      <c r="F14" s="64">
        <f>(C14-B14)/E14</f>
        <v>148.75000000000003</v>
      </c>
      <c r="G14" s="58"/>
      <c r="H14" s="58"/>
      <c r="I14" s="62">
        <f>E14*50/B14</f>
        <v>1.1764705882352941E-2</v>
      </c>
      <c r="J14" s="58">
        <f t="shared" si="0"/>
        <v>1080.4030851509149</v>
      </c>
      <c r="K14" s="57"/>
    </row>
    <row r="15" spans="1:11">
      <c r="A15" s="65">
        <f>A14+7</f>
        <v>42267</v>
      </c>
      <c r="B15" s="60">
        <f>C14+G14-H14</f>
        <v>1499.187088582835</v>
      </c>
      <c r="C15" s="57">
        <f>B15+(B15*0.035)</f>
        <v>1551.6586366832344</v>
      </c>
      <c r="D15" s="143">
        <f>(C15-1100+G15)/1100+G15</f>
        <v>0.41059876062112216</v>
      </c>
      <c r="E15" s="57">
        <f>B15/4250</f>
        <v>0.35274990319596117</v>
      </c>
      <c r="F15" s="64">
        <f>(C15-B15)/E15</f>
        <v>148.75000000000031</v>
      </c>
      <c r="G15" s="58"/>
      <c r="H15" s="58"/>
      <c r="I15" s="62">
        <f>E15*50/B15</f>
        <v>1.1764705882352939E-2</v>
      </c>
      <c r="J15" s="58">
        <f t="shared" si="0"/>
        <v>1118.2171931311968</v>
      </c>
      <c r="K15" s="57"/>
    </row>
    <row r="16" spans="1:11">
      <c r="A16" s="65">
        <f>A15+7</f>
        <v>42274</v>
      </c>
      <c r="B16" s="60">
        <f>C15+G15-H15</f>
        <v>1551.6586366832344</v>
      </c>
      <c r="C16" s="57">
        <f>B16+(B16*0.035)</f>
        <v>1605.9666889671475</v>
      </c>
      <c r="D16" s="143">
        <f>(C16-1100+G16)/1100+G16</f>
        <v>0.4599697172428614</v>
      </c>
      <c r="E16" s="57">
        <f>B16/4250</f>
        <v>0.36509614980781985</v>
      </c>
      <c r="F16" s="64">
        <f>(C16-B16)/E16</f>
        <v>148.74999999999994</v>
      </c>
      <c r="G16" s="58"/>
      <c r="H16" s="58"/>
      <c r="I16" s="62">
        <f>E16*50/B16</f>
        <v>1.1764705882352941E-2</v>
      </c>
      <c r="J16" s="58">
        <f t="shared" si="0"/>
        <v>1157.354794890789</v>
      </c>
      <c r="K16" s="57"/>
    </row>
    <row r="17" spans="1:13">
      <c r="A17" s="65">
        <f>A16+7</f>
        <v>42281</v>
      </c>
      <c r="B17" s="60">
        <f>C16+G16-H16</f>
        <v>1605.9666889671475</v>
      </c>
      <c r="C17" s="57">
        <f>B17+(B17*0.035)</f>
        <v>1662.1755230809977</v>
      </c>
      <c r="D17" s="143">
        <f>(C17-1100+G17)/1100+G17</f>
        <v>0.51106865734636153</v>
      </c>
      <c r="E17" s="57">
        <f>B17/4250</f>
        <v>0.37787451505109354</v>
      </c>
      <c r="F17" s="64">
        <f>(C17-B17)/E17</f>
        <v>148.74999999999989</v>
      </c>
      <c r="G17" s="58"/>
      <c r="H17" s="58"/>
      <c r="I17" s="62">
        <f>E17*50/B17</f>
        <v>1.1764705882352941E-2</v>
      </c>
      <c r="J17" s="58">
        <f t="shared" si="0"/>
        <v>1197.8622127119665</v>
      </c>
      <c r="K17" s="57"/>
    </row>
    <row r="18" spans="1:13">
      <c r="A18" s="56"/>
      <c r="B18" s="55"/>
      <c r="C18" s="50"/>
      <c r="D18" s="50"/>
      <c r="E18" s="50"/>
      <c r="F18" s="54"/>
      <c r="G18" s="50"/>
      <c r="H18" s="53"/>
      <c r="I18" s="52"/>
      <c r="J18" s="51"/>
      <c r="K18" s="50"/>
    </row>
    <row r="19" spans="1:13">
      <c r="A19" s="65">
        <f>A17+7</f>
        <v>42288</v>
      </c>
      <c r="B19" s="60">
        <f>C17+G17-H17</f>
        <v>1662.1755230809977</v>
      </c>
      <c r="C19" s="57">
        <f>B19+(B19*0.035)</f>
        <v>1720.3516663888327</v>
      </c>
      <c r="D19" s="143">
        <f>(C19-1100+G19)/1100+G19</f>
        <v>0.56395606035348422</v>
      </c>
      <c r="E19" s="57">
        <f>B19/4250</f>
        <v>0.39110012307788178</v>
      </c>
      <c r="F19" s="64">
        <f>(C19-B19)/E19</f>
        <v>148.7500000000002</v>
      </c>
      <c r="G19" s="58"/>
      <c r="H19" s="58"/>
      <c r="I19" s="62">
        <f>E19*50/B19</f>
        <v>1.1764705882352939E-2</v>
      </c>
      <c r="J19" s="58">
        <f t="shared" si="0"/>
        <v>1239.7873901568853</v>
      </c>
      <c r="K19" s="57"/>
    </row>
    <row r="20" spans="1:13">
      <c r="A20" s="65">
        <f>A19+7</f>
        <v>42295</v>
      </c>
      <c r="B20" s="60">
        <f>C19+G19-H19</f>
        <v>1720.3516663888327</v>
      </c>
      <c r="C20" s="57">
        <f>B20+(B20*0.035)</f>
        <v>1780.5639747124419</v>
      </c>
      <c r="D20" s="143">
        <f>(C20-1100+G20)/1100+G20</f>
        <v>0.61869452246585632</v>
      </c>
      <c r="E20" s="57">
        <f>B20/4250</f>
        <v>0.40478862738560767</v>
      </c>
      <c r="F20" s="64">
        <f>(C20-B20)/E20</f>
        <v>148.75000000000026</v>
      </c>
      <c r="G20" s="58"/>
      <c r="H20" s="58"/>
      <c r="I20" s="62">
        <f>E20*50/B20</f>
        <v>1.1764705882352939E-2</v>
      </c>
      <c r="J20" s="58">
        <f t="shared" si="0"/>
        <v>1283.1799488123763</v>
      </c>
      <c r="K20" s="57"/>
    </row>
    <row r="21" spans="1:13">
      <c r="A21" s="65">
        <f>A20+7</f>
        <v>42302</v>
      </c>
      <c r="B21" s="60">
        <f>C20+G20-H20</f>
        <v>1780.5639747124419</v>
      </c>
      <c r="C21" s="57">
        <f>B21+(B21*0.035)</f>
        <v>1842.8837138273773</v>
      </c>
      <c r="D21" s="143">
        <f>(C21-1100+G21)/1100+G21</f>
        <v>0.67534883075216112</v>
      </c>
      <c r="E21" s="57">
        <f>B21/4250</f>
        <v>0.41895622934410398</v>
      </c>
      <c r="F21" s="64">
        <f>(C21-B21)/E21</f>
        <v>148.74999999999977</v>
      </c>
      <c r="G21" s="58"/>
      <c r="H21" s="58"/>
      <c r="I21" s="62">
        <f>E21*50/B21</f>
        <v>1.1764705882352941E-2</v>
      </c>
      <c r="J21" s="58">
        <f t="shared" si="0"/>
        <v>1328.0912470208095</v>
      </c>
      <c r="K21" s="57"/>
    </row>
    <row r="22" spans="1:13">
      <c r="A22" s="65">
        <f>A21+7</f>
        <v>42309</v>
      </c>
      <c r="B22" s="60">
        <f>C21+G21-H21</f>
        <v>1842.8837138273773</v>
      </c>
      <c r="C22" s="57">
        <f>B22+(B22*0.035)</f>
        <v>1907.3846438113355</v>
      </c>
      <c r="D22" s="143">
        <f>(C22-1100+G22)/1100+G22</f>
        <v>0.73398603982848687</v>
      </c>
      <c r="E22" s="57">
        <f>B22/4250</f>
        <v>0.43361969737114758</v>
      </c>
      <c r="F22" s="64">
        <f>(C22-B22)/E22</f>
        <v>148.75000000000011</v>
      </c>
      <c r="G22" s="58"/>
      <c r="H22" s="58"/>
      <c r="I22" s="62">
        <f>E22*50/B22</f>
        <v>1.1764705882352939E-2</v>
      </c>
      <c r="J22" s="58">
        <f t="shared" si="0"/>
        <v>1374.5744406665378</v>
      </c>
      <c r="K22" s="57"/>
      <c r="M22" s="68"/>
    </row>
    <row r="23" spans="1:13">
      <c r="A23" s="56"/>
      <c r="B23" s="55"/>
      <c r="C23" s="50"/>
      <c r="D23" s="50"/>
      <c r="E23" s="50"/>
      <c r="F23" s="54"/>
      <c r="G23" s="50"/>
      <c r="H23" s="53"/>
      <c r="I23" s="52"/>
      <c r="J23" s="51"/>
      <c r="K23" s="50"/>
    </row>
    <row r="24" spans="1:13">
      <c r="A24" s="65">
        <f>A22+7</f>
        <v>42316</v>
      </c>
      <c r="B24" s="60">
        <f>C22+G22-H22</f>
        <v>1907.3846438113355</v>
      </c>
      <c r="C24" s="57">
        <f>B24+(B24*0.035)</f>
        <v>1974.1431063447324</v>
      </c>
      <c r="D24" s="143">
        <f>(C24-1100+G24)/1100+G24</f>
        <v>0.79467555122248401</v>
      </c>
      <c r="E24" s="57">
        <f>B24/4250</f>
        <v>0.44879638677913775</v>
      </c>
      <c r="F24" s="64">
        <f>(C24-B24)/E24</f>
        <v>148.7500000000002</v>
      </c>
      <c r="G24" s="58"/>
      <c r="H24" s="58"/>
      <c r="I24" s="62">
        <f>E24*50/B24</f>
        <v>1.1764705882352941E-2</v>
      </c>
      <c r="J24" s="58">
        <f t="shared" si="0"/>
        <v>1422.6845460898667</v>
      </c>
      <c r="K24" s="57"/>
    </row>
    <row r="25" spans="1:13">
      <c r="A25" s="65">
        <f>A24+7</f>
        <v>42323</v>
      </c>
      <c r="B25" s="60">
        <f>C24+G24-H24</f>
        <v>1974.1431063447324</v>
      </c>
      <c r="C25" s="57">
        <f>B25+(B25*0.035)</f>
        <v>2043.2381150667979</v>
      </c>
      <c r="D25" s="143">
        <f>(C25-1100+G25)/1100+G25</f>
        <v>0.85748919551527081</v>
      </c>
      <c r="E25" s="57">
        <f>B25/4250</f>
        <v>0.46450426031640762</v>
      </c>
      <c r="F25" s="64">
        <f>(C25-B25)/E25</f>
        <v>148.74999999999989</v>
      </c>
      <c r="G25" s="58"/>
      <c r="H25" s="58"/>
      <c r="I25" s="62">
        <f>E25*50/B25</f>
        <v>1.1764705882352941E-2</v>
      </c>
      <c r="J25" s="58">
        <f t="shared" si="0"/>
        <v>1472.478505203012</v>
      </c>
      <c r="K25" s="57"/>
    </row>
    <row r="26" spans="1:13">
      <c r="A26" s="65">
        <f>A25+7</f>
        <v>42330</v>
      </c>
      <c r="B26" s="60">
        <f>C25+G25-H25</f>
        <v>2043.2381150667979</v>
      </c>
      <c r="C26" s="57">
        <f>B26+(B26*0.035)</f>
        <v>2114.7514490941358</v>
      </c>
      <c r="D26" s="143">
        <f>(C26-1100+G26)/1100+G26</f>
        <v>0.92250131735830521</v>
      </c>
      <c r="E26" s="57">
        <f>B26/4250</f>
        <v>0.48076190942748187</v>
      </c>
      <c r="F26" s="64">
        <f>(C26-B26)/E26</f>
        <v>148.74999999999974</v>
      </c>
      <c r="G26" s="75"/>
      <c r="H26" s="58"/>
      <c r="I26" s="62">
        <f>E26*50/B26</f>
        <v>1.1764705882352941E-2</v>
      </c>
      <c r="J26" s="58">
        <f t="shared" si="0"/>
        <v>1524.0152528851177</v>
      </c>
      <c r="K26" s="57"/>
    </row>
    <row r="27" spans="1:13">
      <c r="A27" s="65">
        <f>A26+7</f>
        <v>42337</v>
      </c>
      <c r="B27" s="60">
        <f>C26+G26-H26</f>
        <v>2114.7514490941358</v>
      </c>
      <c r="C27" s="57">
        <f>B27+(B27*0.035)</f>
        <v>2188.7677498124303</v>
      </c>
      <c r="D27" s="143">
        <f>(C27-1100+G27)/1100+G27</f>
        <v>0.98978886346584571</v>
      </c>
      <c r="E27" s="57">
        <f>B27/4250</f>
        <v>0.49758857625744368</v>
      </c>
      <c r="F27" s="64">
        <f>(C27-B27)/E27</f>
        <v>148.74999999999969</v>
      </c>
      <c r="G27" s="75"/>
      <c r="H27" s="58"/>
      <c r="I27" s="62">
        <f>E27*50/B27</f>
        <v>1.1764705882352941E-2</v>
      </c>
      <c r="J27" s="58">
        <f t="shared" si="0"/>
        <v>1577.3557867360964</v>
      </c>
      <c r="K27" s="57"/>
    </row>
    <row r="28" spans="1:13">
      <c r="A28" s="56"/>
      <c r="B28" s="55"/>
      <c r="C28" s="50"/>
      <c r="D28" s="50"/>
      <c r="E28" s="50"/>
      <c r="F28" s="54"/>
      <c r="G28" s="95"/>
      <c r="H28" s="53"/>
      <c r="I28" s="52"/>
      <c r="J28" s="51"/>
      <c r="K28" s="50"/>
    </row>
    <row r="29" spans="1:13">
      <c r="A29" s="65">
        <f>A27+7</f>
        <v>42344</v>
      </c>
      <c r="B29" s="60">
        <f>C27+G27-H27</f>
        <v>2188.7677498124303</v>
      </c>
      <c r="C29" s="57">
        <f>B29+(B29*0.035)</f>
        <v>2265.3746210558652</v>
      </c>
      <c r="D29" s="143">
        <f>(C29-1100+G29)/1100+G29</f>
        <v>1.0594314736871502</v>
      </c>
      <c r="E29" s="57">
        <f>B29/4250</f>
        <v>0.51500417642645424</v>
      </c>
      <c r="F29" s="64">
        <f>(C29-B29)/E29</f>
        <v>148.74999999999957</v>
      </c>
      <c r="G29" s="75"/>
      <c r="H29" s="58"/>
      <c r="I29" s="62">
        <f>E29*50/B29</f>
        <v>1.1764705882352943E-2</v>
      </c>
      <c r="J29" s="58">
        <f t="shared" si="0"/>
        <v>1632.5632392718599</v>
      </c>
      <c r="K29" s="57"/>
    </row>
    <row r="30" spans="1:13">
      <c r="A30" s="65">
        <f>A29+7</f>
        <v>42351</v>
      </c>
      <c r="B30" s="60">
        <f>C29+G29-H29</f>
        <v>2265.3746210558652</v>
      </c>
      <c r="C30" s="57">
        <f>B30+(B30*0.035)</f>
        <v>2344.6627327928204</v>
      </c>
      <c r="D30" s="143">
        <f>(C30-1100+G30)/1100+G30</f>
        <v>1.1315115752662004</v>
      </c>
      <c r="E30" s="57">
        <f>B30/4250</f>
        <v>0.53302932260138003</v>
      </c>
      <c r="F30" s="64">
        <f>(C30-B30)/E30</f>
        <v>148.74999999999989</v>
      </c>
      <c r="G30" s="75"/>
      <c r="H30" s="58"/>
      <c r="I30" s="62">
        <f>E30*50/B30</f>
        <v>1.1764705882352941E-2</v>
      </c>
      <c r="J30" s="58">
        <f t="shared" si="0"/>
        <v>1689.7029526463748</v>
      </c>
      <c r="K30" s="57"/>
    </row>
    <row r="31" spans="1:13">
      <c r="A31" s="88">
        <f>A30+7</f>
        <v>42358</v>
      </c>
      <c r="B31" s="89">
        <f>C30+G30-H30</f>
        <v>2344.6627327928204</v>
      </c>
      <c r="C31" s="90">
        <f>B31+(B31*0.02)</f>
        <v>2391.5559874486767</v>
      </c>
      <c r="D31" s="144">
        <f>(C31-1100+G31)/1100+G31</f>
        <v>1.1741418067715241</v>
      </c>
      <c r="E31" s="90">
        <f>B31/4250</f>
        <v>0.55168534889242837</v>
      </c>
      <c r="F31" s="91">
        <f>(C31-B31)/E31</f>
        <v>84.999999999999716</v>
      </c>
      <c r="G31" s="94"/>
      <c r="H31" s="92"/>
      <c r="I31" s="93">
        <f>E31*50/B31</f>
        <v>1.1764705882352941E-2</v>
      </c>
      <c r="J31" s="92">
        <f t="shared" si="0"/>
        <v>1748.8425559889979</v>
      </c>
      <c r="K31" s="90"/>
    </row>
    <row r="32" spans="1:13">
      <c r="A32" s="88">
        <f>A31+7</f>
        <v>42365</v>
      </c>
      <c r="B32" s="89">
        <f>C31+G31-H31</f>
        <v>2391.5559874486767</v>
      </c>
      <c r="C32" s="90">
        <f>B32+(B32*0.02)</f>
        <v>2439.38710719765</v>
      </c>
      <c r="D32" s="144">
        <f>(C32-1100+G32)/1100+G32</f>
        <v>1.2176246429069546</v>
      </c>
      <c r="E32" s="90">
        <f>B32/4250</f>
        <v>0.56271905587027682</v>
      </c>
      <c r="F32" s="91">
        <f>(C32-B32)/E32</f>
        <v>84.99999999999973</v>
      </c>
      <c r="G32" s="94"/>
      <c r="H32" s="92"/>
      <c r="I32" s="93">
        <f>E32*50/B32</f>
        <v>1.1764705882352941E-2</v>
      </c>
      <c r="J32" s="92">
        <f t="shared" si="0"/>
        <v>1783.8194071087778</v>
      </c>
      <c r="K32" s="90"/>
    </row>
    <row r="33" spans="1:13">
      <c r="A33" s="56"/>
      <c r="B33" s="55"/>
      <c r="C33" s="50"/>
      <c r="D33" s="50"/>
      <c r="E33" s="50"/>
      <c r="F33" s="54"/>
      <c r="G33" s="95"/>
      <c r="H33" s="53"/>
      <c r="I33" s="52"/>
      <c r="J33" s="51"/>
      <c r="K33" s="50"/>
    </row>
    <row r="34" spans="1:13" s="19" customFormat="1">
      <c r="A34" s="65">
        <f>A32+7</f>
        <v>42372</v>
      </c>
      <c r="B34" s="60">
        <f>C32+G32-H32</f>
        <v>2439.38710719765</v>
      </c>
      <c r="C34" s="57">
        <f>B34+(B34*0.035)</f>
        <v>2524.7656559495676</v>
      </c>
      <c r="D34" s="143">
        <f>(C34-1100+G34)/1100+G34</f>
        <v>1.2952415054086979</v>
      </c>
      <c r="E34" s="57">
        <f>B34/4250</f>
        <v>0.57397343698768233</v>
      </c>
      <c r="F34" s="64">
        <f>(C34-B34)/E34</f>
        <v>148.74999999999974</v>
      </c>
      <c r="G34" s="75"/>
      <c r="H34" s="58"/>
      <c r="I34" s="62">
        <f>E34*50/B34</f>
        <v>1.1764705882352941E-2</v>
      </c>
      <c r="J34" s="58">
        <f t="shared" si="0"/>
        <v>1819.4957952509531</v>
      </c>
      <c r="K34" s="57"/>
    </row>
    <row r="35" spans="1:13" s="19" customFormat="1">
      <c r="A35" s="65">
        <f>A34+7</f>
        <v>42379</v>
      </c>
      <c r="B35" s="60">
        <f>C34+G34-H34</f>
        <v>2524.7656559495676</v>
      </c>
      <c r="C35" s="57">
        <f>B35+(B35*0.035)</f>
        <v>2613.1324539078023</v>
      </c>
      <c r="D35" s="143">
        <f>(C35-1100+G35)/1100+G35</f>
        <v>1.3755749580980021</v>
      </c>
      <c r="E35" s="57">
        <f>B35/4250</f>
        <v>0.59406250728225118</v>
      </c>
      <c r="F35" s="64">
        <f>(C35-B35)/E35</f>
        <v>148.74999999999966</v>
      </c>
      <c r="G35" s="75"/>
      <c r="H35" s="58"/>
      <c r="I35" s="62">
        <f>E35*50/B35</f>
        <v>1.1764705882352941E-2</v>
      </c>
      <c r="J35" s="58">
        <f t="shared" si="0"/>
        <v>1883.1781480847362</v>
      </c>
      <c r="K35" s="57"/>
    </row>
    <row r="36" spans="1:13" s="19" customFormat="1">
      <c r="A36" s="65">
        <f>A35+7</f>
        <v>42386</v>
      </c>
      <c r="B36" s="60">
        <f>C35+G35-H35</f>
        <v>2613.1324539078023</v>
      </c>
      <c r="C36" s="57">
        <f>B36+(B36*0.035)</f>
        <v>2704.5920897945753</v>
      </c>
      <c r="D36" s="143">
        <f>(C36-1100+G36)/1100+G36</f>
        <v>1.4587200816314321</v>
      </c>
      <c r="E36" s="57">
        <f>B36/4250</f>
        <v>0.61485469503712997</v>
      </c>
      <c r="F36" s="64">
        <f>(C36-B36)/E36</f>
        <v>148.7499999999998</v>
      </c>
      <c r="G36" s="75"/>
      <c r="H36" s="58"/>
      <c r="I36" s="62">
        <f>E36*50/B36</f>
        <v>1.1764705882352941E-2</v>
      </c>
      <c r="J36" s="58">
        <f t="shared" si="0"/>
        <v>1949.089383267702</v>
      </c>
      <c r="K36" s="57"/>
    </row>
    <row r="37" spans="1:13">
      <c r="A37" s="65">
        <f>A36+7</f>
        <v>42393</v>
      </c>
      <c r="B37" s="60">
        <f>C36+G36-H36</f>
        <v>2704.5920897945753</v>
      </c>
      <c r="C37" s="57">
        <f>B37+(B37*0.035)</f>
        <v>2799.2528129373854</v>
      </c>
      <c r="D37" s="143">
        <f>(C37-1100+G37)/1100+G37</f>
        <v>1.5447752844885323</v>
      </c>
      <c r="E37" s="57">
        <f>B37/4250</f>
        <v>0.63637460936342949</v>
      </c>
      <c r="F37" s="64">
        <f>(C37-B37)/E37</f>
        <v>148.75000000000009</v>
      </c>
      <c r="G37" s="75"/>
      <c r="H37" s="67"/>
      <c r="I37" s="62">
        <f>E37*50/B37</f>
        <v>1.1764705882352941E-2</v>
      </c>
      <c r="J37" s="58">
        <f t="shared" si="0"/>
        <v>2017.3075116820714</v>
      </c>
      <c r="K37" s="57"/>
    </row>
    <row r="38" spans="1:13">
      <c r="A38" s="56"/>
      <c r="B38" s="55"/>
      <c r="C38" s="50"/>
      <c r="D38" s="50"/>
      <c r="E38" s="50"/>
      <c r="F38" s="54"/>
      <c r="G38" s="95"/>
      <c r="H38" s="53"/>
      <c r="I38" s="52"/>
      <c r="J38" s="51"/>
      <c r="K38" s="50"/>
    </row>
    <row r="39" spans="1:13">
      <c r="A39" s="65">
        <f>A37+7</f>
        <v>42400</v>
      </c>
      <c r="B39" s="60">
        <f>C37+G37-H37</f>
        <v>2799.2528129373854</v>
      </c>
      <c r="C39" s="57">
        <f>B39+(B39*0.035)</f>
        <v>2897.2266613901938</v>
      </c>
      <c r="D39" s="143">
        <f>(C39-1100+G39)/1100+G39</f>
        <v>1.6338424194456307</v>
      </c>
      <c r="E39" s="57">
        <f>B39/4250</f>
        <v>0.65864772069114952</v>
      </c>
      <c r="F39" s="64">
        <f>(C39-B39)/E39</f>
        <v>148.74999999999986</v>
      </c>
      <c r="G39" s="75"/>
      <c r="H39" s="58"/>
      <c r="I39" s="62">
        <f>E39*50/B39</f>
        <v>1.1764705882352941E-2</v>
      </c>
      <c r="J39" s="58">
        <f t="shared" ref="J39:J42" si="2">B39-(E39*1080)</f>
        <v>2087.9132745909437</v>
      </c>
      <c r="K39" s="57"/>
    </row>
    <row r="40" spans="1:13">
      <c r="A40" s="65">
        <f>A39+7</f>
        <v>42407</v>
      </c>
      <c r="B40" s="60">
        <f>C39+G39-H39</f>
        <v>2897.2266613901938</v>
      </c>
      <c r="C40" s="57">
        <f>B40+(B40*0.035)</f>
        <v>2998.6295945388506</v>
      </c>
      <c r="D40" s="143">
        <f>(C40-1100+G40)/1100+G40</f>
        <v>1.7260269041262277</v>
      </c>
      <c r="E40" s="57">
        <f>B40/4250</f>
        <v>0.68170039091533974</v>
      </c>
      <c r="F40" s="64">
        <f>(C40-B40)/E40</f>
        <v>148.74999999999997</v>
      </c>
      <c r="G40" s="75"/>
      <c r="H40" s="58"/>
      <c r="I40" s="62">
        <f>E40*50/B40</f>
        <v>1.1764705882352943E-2</v>
      </c>
      <c r="J40" s="58">
        <f t="shared" si="2"/>
        <v>2160.990239201627</v>
      </c>
      <c r="K40" s="57"/>
    </row>
    <row r="41" spans="1:13">
      <c r="A41" s="65">
        <f>A40+7</f>
        <v>42414</v>
      </c>
      <c r="B41" s="60">
        <f>C40+G40-H40</f>
        <v>2998.6295945388506</v>
      </c>
      <c r="C41" s="57">
        <f>B41+(B41*0.035)</f>
        <v>3103.5816303477104</v>
      </c>
      <c r="D41" s="143">
        <f>(C41-1100+G41)/1100+G41</f>
        <v>1.8214378457706459</v>
      </c>
      <c r="E41" s="57">
        <f>B41/4250</f>
        <v>0.70555990459737661</v>
      </c>
      <c r="F41" s="64">
        <f>(C41-B41)/E41</f>
        <v>148.75000000000006</v>
      </c>
      <c r="G41" s="75"/>
      <c r="H41" s="58"/>
      <c r="I41" s="62">
        <f>E41*50/B41</f>
        <v>1.1764705882352941E-2</v>
      </c>
      <c r="J41" s="58">
        <f t="shared" si="2"/>
        <v>2236.6248975736839</v>
      </c>
      <c r="K41" s="57"/>
    </row>
    <row r="42" spans="1:13">
      <c r="A42" s="65">
        <f>A41+7</f>
        <v>42421</v>
      </c>
      <c r="B42" s="60">
        <f>C41+G41-H41</f>
        <v>3103.5816303477104</v>
      </c>
      <c r="C42" s="57">
        <f>B42+(B42*0.035)</f>
        <v>3212.2069874098802</v>
      </c>
      <c r="D42" s="143">
        <f>(C42-1100+G42)/1100+G42</f>
        <v>1.9201881703726182</v>
      </c>
      <c r="E42" s="57">
        <f>B42/4250</f>
        <v>0.73025450125828484</v>
      </c>
      <c r="F42" s="64">
        <f>(C42-B42)/E42</f>
        <v>148.74999999999986</v>
      </c>
      <c r="G42" s="75"/>
      <c r="H42" s="67"/>
      <c r="I42" s="62">
        <f>E42*50/B42</f>
        <v>1.1764705882352941E-2</v>
      </c>
      <c r="J42" s="58">
        <f t="shared" si="2"/>
        <v>2314.9067689887629</v>
      </c>
      <c r="K42" s="57"/>
    </row>
    <row r="43" spans="1:13">
      <c r="A43" s="56"/>
      <c r="B43" s="55"/>
      <c r="C43" s="50"/>
      <c r="D43" s="50"/>
      <c r="E43" s="50"/>
      <c r="F43" s="54"/>
      <c r="G43" s="95"/>
      <c r="H43" s="53"/>
      <c r="I43" s="52"/>
      <c r="J43" s="51"/>
      <c r="K43" s="50"/>
    </row>
    <row r="44" spans="1:13">
      <c r="A44" s="65">
        <f>A42+7</f>
        <v>42428</v>
      </c>
      <c r="B44" s="60">
        <f>C42+G42-H42</f>
        <v>3212.2069874098802</v>
      </c>
      <c r="C44" s="57">
        <f>B44+(B44*0.035)</f>
        <v>3324.6342319692262</v>
      </c>
      <c r="D44" s="143">
        <f>(C44-1100+G44)/1100+G44</f>
        <v>2.0223947563356601</v>
      </c>
      <c r="E44" s="57">
        <f>B44/4250</f>
        <v>0.75581340880232473</v>
      </c>
      <c r="F44" s="64">
        <f>(C44-B44)/E44</f>
        <v>148.75000000000031</v>
      </c>
      <c r="G44" s="75"/>
      <c r="H44" s="63"/>
      <c r="I44" s="62">
        <f>E44*50/B44</f>
        <v>1.1764705882352941E-2</v>
      </c>
      <c r="J44" s="58">
        <f t="shared" si="0"/>
        <v>2395.9285059033696</v>
      </c>
      <c r="K44" s="57"/>
    </row>
    <row r="45" spans="1:13">
      <c r="A45" s="65">
        <f>A44+7</f>
        <v>42435</v>
      </c>
      <c r="B45" s="60">
        <f>C44+G44-H44</f>
        <v>3324.6342319692262</v>
      </c>
      <c r="C45" s="57">
        <f>B45+(B45*0.035)</f>
        <v>3440.9964300881493</v>
      </c>
      <c r="D45" s="143">
        <f>(C45-1100+G45)/1100+G45</f>
        <v>2.1281785728074083</v>
      </c>
      <c r="E45" s="57">
        <f>B45/4250</f>
        <v>0.78226687811040618</v>
      </c>
      <c r="F45" s="64">
        <f>(C45-B45)/E45</f>
        <v>148.75000000000017</v>
      </c>
      <c r="G45" s="75"/>
      <c r="H45" s="63"/>
      <c r="I45" s="62">
        <f>E45*50/B45</f>
        <v>1.1764705882352941E-2</v>
      </c>
      <c r="J45" s="58">
        <f t="shared" si="0"/>
        <v>2479.7860036099873</v>
      </c>
      <c r="K45" s="57"/>
      <c r="L45" s="66"/>
      <c r="M45" s="66"/>
    </row>
    <row r="46" spans="1:13">
      <c r="A46" s="65">
        <f>A45+7</f>
        <v>42442</v>
      </c>
      <c r="B46" s="60">
        <f>C45+G45-H45</f>
        <v>3440.9964300881493</v>
      </c>
      <c r="C46" s="57">
        <f>B46+(B46*0.035)</f>
        <v>3561.4313051412346</v>
      </c>
      <c r="D46" s="143">
        <f>(C46-1100+G46)/1100+G46</f>
        <v>2.2376648228556677</v>
      </c>
      <c r="E46" s="57">
        <f>B46/4250</f>
        <v>0.80964621884427046</v>
      </c>
      <c r="F46" s="64">
        <f>(C46-B46)/E46</f>
        <v>148.75000000000009</v>
      </c>
      <c r="G46" s="75"/>
      <c r="H46" s="63"/>
      <c r="I46" s="62">
        <f>E46*50/B46</f>
        <v>1.1764705882352941E-2</v>
      </c>
      <c r="J46" s="58">
        <f t="shared" si="0"/>
        <v>2566.5785137363373</v>
      </c>
      <c r="K46" s="57"/>
      <c r="L46" s="66"/>
      <c r="M46" s="66"/>
    </row>
    <row r="47" spans="1:13">
      <c r="A47" s="61">
        <f>A46+7</f>
        <v>42449</v>
      </c>
      <c r="B47" s="60">
        <f>C46+G46-H46</f>
        <v>3561.4313051412346</v>
      </c>
      <c r="C47" s="57">
        <f>B47+(B47*0.035)</f>
        <v>3686.0814008211778</v>
      </c>
      <c r="D47" s="143">
        <f>(C47-1100+G47)/1100+G47</f>
        <v>2.3509830916556163</v>
      </c>
      <c r="E47" s="57">
        <f>B47/4250</f>
        <v>0.83798383650381991</v>
      </c>
      <c r="F47" s="64">
        <f>(C47-B47)/E47</f>
        <v>148.75</v>
      </c>
      <c r="G47" s="96"/>
      <c r="H47" s="59"/>
      <c r="I47" s="62">
        <f>E47*50/B47</f>
        <v>1.1764705882352941E-2</v>
      </c>
      <c r="J47" s="58">
        <f t="shared" si="0"/>
        <v>2656.408761717109</v>
      </c>
      <c r="K47" s="57"/>
      <c r="L47" s="66"/>
      <c r="M47" s="66"/>
    </row>
    <row r="48" spans="1:13">
      <c r="A48" s="56"/>
      <c r="B48" s="55"/>
      <c r="C48" s="50"/>
      <c r="D48" s="50"/>
      <c r="E48" s="50"/>
      <c r="F48" s="54"/>
      <c r="G48" s="95"/>
      <c r="H48" s="53"/>
      <c r="I48" s="52"/>
      <c r="J48" s="51"/>
      <c r="K48" s="50"/>
    </row>
    <row r="49" spans="1:13">
      <c r="A49" s="65">
        <f>A47+7</f>
        <v>42456</v>
      </c>
      <c r="B49" s="60">
        <f>C47+G47-H47</f>
        <v>3686.0814008211778</v>
      </c>
      <c r="C49" s="57">
        <f>B49+(B49*0.035)</f>
        <v>3815.0942498499189</v>
      </c>
      <c r="D49" s="143">
        <f>(C49-1100+G49)/1100+G49</f>
        <v>2.4682674998635625</v>
      </c>
      <c r="E49" s="57">
        <f>B49/4250</f>
        <v>0.86731327078145359</v>
      </c>
      <c r="F49" s="64">
        <f>(C49-B49)/E49</f>
        <v>148.74999999999989</v>
      </c>
      <c r="G49" s="75"/>
      <c r="H49" s="63"/>
      <c r="I49" s="62">
        <f>E49*50/B49</f>
        <v>1.1764705882352941E-2</v>
      </c>
      <c r="J49" s="58">
        <f t="shared" si="0"/>
        <v>2749.383068377208</v>
      </c>
      <c r="K49" s="57"/>
    </row>
    <row r="50" spans="1:13">
      <c r="A50" s="88">
        <f>A49+7</f>
        <v>42463</v>
      </c>
      <c r="B50" s="89">
        <f>C49+G49-H49</f>
        <v>3815.0942498499189</v>
      </c>
      <c r="C50" s="90">
        <f>B50+(B50*0.02)</f>
        <v>3891.3961348469174</v>
      </c>
      <c r="D50" s="144">
        <f>(C50-1100+G50)/1100+G50</f>
        <v>2.537632849860834</v>
      </c>
      <c r="E50" s="90">
        <f>B50/4250</f>
        <v>0.89766923525880449</v>
      </c>
      <c r="F50" s="91">
        <f>(C50-B50)/E50</f>
        <v>85.000000000000156</v>
      </c>
      <c r="G50" s="94"/>
      <c r="H50" s="98"/>
      <c r="I50" s="93">
        <f>E50*50/B50</f>
        <v>1.1764705882352941E-2</v>
      </c>
      <c r="J50" s="92">
        <f t="shared" si="0"/>
        <v>2845.6114757704099</v>
      </c>
      <c r="K50" s="90"/>
      <c r="L50" s="66"/>
      <c r="M50" s="66"/>
    </row>
    <row r="51" spans="1:13">
      <c r="A51" s="88">
        <f>A50+7</f>
        <v>42470</v>
      </c>
      <c r="B51" s="89">
        <f>C50+G50-H50</f>
        <v>3891.3961348469174</v>
      </c>
      <c r="C51" s="90">
        <f>B51+(B51*0.02)</f>
        <v>3969.2240575438559</v>
      </c>
      <c r="D51" s="144">
        <f>(C51-1100+G51)/1100+G51</f>
        <v>2.6083855068580508</v>
      </c>
      <c r="E51" s="90">
        <f>B51/4250</f>
        <v>0.91562261996398053</v>
      </c>
      <c r="F51" s="91">
        <f>(C51-B51)/E51</f>
        <v>85.000000000000128</v>
      </c>
      <c r="G51" s="94"/>
      <c r="H51" s="98"/>
      <c r="I51" s="93">
        <f>E51*50/B51</f>
        <v>1.1764705882352941E-2</v>
      </c>
      <c r="J51" s="92">
        <f t="shared" si="0"/>
        <v>2902.5237052858183</v>
      </c>
      <c r="K51" s="90"/>
      <c r="L51" s="66"/>
      <c r="M51" s="66"/>
    </row>
    <row r="52" spans="1:13" s="19" customFormat="1">
      <c r="A52" s="99">
        <f>A51+7</f>
        <v>42477</v>
      </c>
      <c r="B52" s="89">
        <f>C51+G51-H51</f>
        <v>3969.2240575438559</v>
      </c>
      <c r="C52" s="90">
        <f>B52+(B52*0.02)</f>
        <v>4048.6085386947329</v>
      </c>
      <c r="D52" s="144">
        <f>(C52-1100+G52)/1100+G52</f>
        <v>2.6805532169952118</v>
      </c>
      <c r="E52" s="90">
        <f>B52/4250</f>
        <v>0.93393507236326023</v>
      </c>
      <c r="F52" s="91">
        <f>(C52-B52)/E52</f>
        <v>84.999999999999915</v>
      </c>
      <c r="G52" s="100"/>
      <c r="H52" s="101"/>
      <c r="I52" s="93">
        <f>E52*50/B52</f>
        <v>1.1764705882352943E-2</v>
      </c>
      <c r="J52" s="92">
        <f t="shared" si="0"/>
        <v>2960.5741793915349</v>
      </c>
      <c r="K52" s="90"/>
      <c r="L52" s="66"/>
      <c r="M52" s="66"/>
    </row>
    <row r="53" spans="1:13">
      <c r="A53" s="56"/>
      <c r="B53" s="55"/>
      <c r="C53" s="50"/>
      <c r="D53" s="50"/>
      <c r="E53" s="50"/>
      <c r="F53" s="54"/>
      <c r="G53" s="95"/>
      <c r="H53" s="53"/>
      <c r="I53" s="52"/>
      <c r="J53" s="51"/>
      <c r="K53" s="50"/>
    </row>
    <row r="54" spans="1:13">
      <c r="A54" s="65">
        <f>A52+7</f>
        <v>42484</v>
      </c>
      <c r="B54" s="60">
        <f>C52+G52-H52</f>
        <v>4048.6085386947329</v>
      </c>
      <c r="C54" s="57">
        <f>B54+(B54*0.035)</f>
        <v>4190.309837549049</v>
      </c>
      <c r="D54" s="143">
        <f>(C54-1100+G54)/1100+G54</f>
        <v>2.8093725795900446</v>
      </c>
      <c r="E54" s="57">
        <f>B54/4250</f>
        <v>0.95261377381052537</v>
      </c>
      <c r="F54" s="64">
        <f>(C54-B54)/E54</f>
        <v>148.75000000000043</v>
      </c>
      <c r="G54" s="75"/>
      <c r="H54" s="63"/>
      <c r="I54" s="62">
        <f>E54*50/B54</f>
        <v>1.1764705882352941E-2</v>
      </c>
      <c r="J54" s="58">
        <f t="shared" ref="J54:J117" si="3">B54-(E54*1080)</f>
        <v>3019.7856629793655</v>
      </c>
      <c r="K54" s="57"/>
    </row>
    <row r="55" spans="1:13">
      <c r="A55" s="65">
        <f>A54+7</f>
        <v>42491</v>
      </c>
      <c r="B55" s="60">
        <f>C54+G54-H54</f>
        <v>4190.309837549049</v>
      </c>
      <c r="C55" s="57">
        <f>B55+(B55*0.035)</f>
        <v>4336.9706818632658</v>
      </c>
      <c r="D55" s="143">
        <f>(C55-1100+G55)/1100+G55</f>
        <v>2.942700619875696</v>
      </c>
      <c r="E55" s="57">
        <f>B55/4250</f>
        <v>0.98595525589389388</v>
      </c>
      <c r="F55" s="64">
        <f>(C55-B55)/E55</f>
        <v>148.75000000000006</v>
      </c>
      <c r="G55" s="75"/>
      <c r="H55" s="63"/>
      <c r="I55" s="62">
        <f>E55*50/B55</f>
        <v>1.1764705882352941E-2</v>
      </c>
      <c r="J55" s="58">
        <f t="shared" si="3"/>
        <v>3125.4781611836434</v>
      </c>
      <c r="K55" s="57"/>
      <c r="L55" s="66"/>
      <c r="M55" s="66"/>
    </row>
    <row r="56" spans="1:13">
      <c r="A56" s="65">
        <f>A55+7</f>
        <v>42498</v>
      </c>
      <c r="B56" s="60">
        <f>C55+G55-H55</f>
        <v>4336.9706818632658</v>
      </c>
      <c r="C56" s="57">
        <f>B56+(B56*0.035)</f>
        <v>4488.7646557284797</v>
      </c>
      <c r="D56" s="143">
        <f>(C56-1100+G56)/1100+G56</f>
        <v>3.0806951415713453</v>
      </c>
      <c r="E56" s="57">
        <f>B56/4250</f>
        <v>1.0204636898501802</v>
      </c>
      <c r="F56" s="64">
        <f>(C56-B56)/E56</f>
        <v>148.74999999999966</v>
      </c>
      <c r="G56" s="75"/>
      <c r="H56" s="63"/>
      <c r="I56" s="62">
        <f>E56*50/B56</f>
        <v>1.1764705882352941E-2</v>
      </c>
      <c r="J56" s="58">
        <f t="shared" si="3"/>
        <v>3234.869896825071</v>
      </c>
      <c r="K56" s="57"/>
      <c r="L56" s="66"/>
      <c r="M56" s="66"/>
    </row>
    <row r="57" spans="1:13">
      <c r="A57" s="61">
        <f>A56+7</f>
        <v>42505</v>
      </c>
      <c r="B57" s="60">
        <f>C56+G56-H56</f>
        <v>4488.7646557284797</v>
      </c>
      <c r="C57" s="57">
        <f>B57+(B57*0.035)</f>
        <v>4645.8714186789766</v>
      </c>
      <c r="D57" s="143">
        <f>(C57-1100+G57)/1100+G57</f>
        <v>3.2235194715263424</v>
      </c>
      <c r="E57" s="57">
        <f>B57/4250</f>
        <v>1.0561799189949364</v>
      </c>
      <c r="F57" s="64">
        <f>(C57-B57)/E57</f>
        <v>148.75000000000009</v>
      </c>
      <c r="G57" s="96"/>
      <c r="H57" s="59"/>
      <c r="I57" s="62">
        <f>E57*50/B57</f>
        <v>1.1764705882352939E-2</v>
      </c>
      <c r="J57" s="58">
        <f t="shared" si="3"/>
        <v>3348.0903432139485</v>
      </c>
      <c r="K57" s="57"/>
      <c r="L57" s="66"/>
      <c r="M57" s="66"/>
    </row>
    <row r="58" spans="1:13">
      <c r="A58" s="56"/>
      <c r="B58" s="55"/>
      <c r="C58" s="50"/>
      <c r="D58" s="50"/>
      <c r="E58" s="50"/>
      <c r="F58" s="54"/>
      <c r="G58" s="95"/>
      <c r="H58" s="53"/>
      <c r="I58" s="52"/>
      <c r="J58" s="51"/>
      <c r="K58" s="50"/>
    </row>
    <row r="59" spans="1:13">
      <c r="A59" s="65">
        <f>A57+7</f>
        <v>42512</v>
      </c>
      <c r="B59" s="60">
        <f>C57+G57-H57</f>
        <v>4645.8714186789766</v>
      </c>
      <c r="C59" s="57">
        <f>B59+(B59*0.035)</f>
        <v>4808.4769183327408</v>
      </c>
      <c r="D59" s="143">
        <f>(C59-1100+G59)/1100+G59</f>
        <v>3.3713426530297643</v>
      </c>
      <c r="E59" s="57">
        <f>B59/4250</f>
        <v>1.0931462161597592</v>
      </c>
      <c r="F59" s="64">
        <f>(C59-B59)/E59</f>
        <v>148.74999999999994</v>
      </c>
      <c r="G59" s="75"/>
      <c r="H59" s="63"/>
      <c r="I59" s="62">
        <f>E59*50/B59</f>
        <v>1.1764705882352939E-2</v>
      </c>
      <c r="J59" s="58">
        <f t="shared" si="3"/>
        <v>3465.273505226437</v>
      </c>
      <c r="K59" s="57"/>
    </row>
    <row r="60" spans="1:13">
      <c r="A60" s="65">
        <f>A59+7</f>
        <v>42519</v>
      </c>
      <c r="B60" s="60">
        <f>C59+G59-H59</f>
        <v>4808.4769183327408</v>
      </c>
      <c r="C60" s="57">
        <f>B60+(B60*0.035)</f>
        <v>4976.7736104743863</v>
      </c>
      <c r="D60" s="143">
        <f>(C60-1100+G60)/1100+G60</f>
        <v>3.5243396458858056</v>
      </c>
      <c r="E60" s="57">
        <f>B60/4250</f>
        <v>1.1314063337253508</v>
      </c>
      <c r="F60" s="64">
        <f>(C60-B60)/E60</f>
        <v>148.74999999999963</v>
      </c>
      <c r="G60" s="75"/>
      <c r="H60" s="63"/>
      <c r="I60" s="62">
        <f>E60*50/B60</f>
        <v>1.1764705882352941E-2</v>
      </c>
      <c r="J60" s="58">
        <f t="shared" si="3"/>
        <v>3586.5580779093616</v>
      </c>
      <c r="K60" s="57"/>
      <c r="L60" s="66"/>
      <c r="M60" s="66"/>
    </row>
    <row r="61" spans="1:13">
      <c r="A61" s="65">
        <f>A60+7</f>
        <v>42526</v>
      </c>
      <c r="B61" s="60">
        <f>C60+G60-H60</f>
        <v>4976.7736104743863</v>
      </c>
      <c r="C61" s="57">
        <f>B61+(B61*0.035)</f>
        <v>5150.9606868409901</v>
      </c>
      <c r="D61" s="143">
        <f>(C61-1100+G61)/1100+G61</f>
        <v>3.6826915334918091</v>
      </c>
      <c r="E61" s="57">
        <f>B61/4250</f>
        <v>1.1710055554057379</v>
      </c>
      <c r="F61" s="64">
        <f>(C61-B61)/E61</f>
        <v>148.75000000000028</v>
      </c>
      <c r="G61" s="75"/>
      <c r="H61" s="63"/>
      <c r="I61" s="62">
        <f>E61*50/B61</f>
        <v>1.1764705882352941E-2</v>
      </c>
      <c r="J61" s="58">
        <f t="shared" si="3"/>
        <v>3712.0876106361893</v>
      </c>
      <c r="K61" s="57"/>
      <c r="L61" s="66"/>
      <c r="M61" s="66"/>
    </row>
    <row r="62" spans="1:13">
      <c r="A62" s="61">
        <f>A61+7</f>
        <v>42533</v>
      </c>
      <c r="B62" s="60">
        <f>C61+G61-H61</f>
        <v>5150.9606868409901</v>
      </c>
      <c r="C62" s="57">
        <f>B62+(B62*0.035)</f>
        <v>5331.2443108804246</v>
      </c>
      <c r="D62" s="143">
        <f>(C62-1100+G62)/1100+G62</f>
        <v>3.8465857371640224</v>
      </c>
      <c r="E62" s="57">
        <f>B62/4250</f>
        <v>1.2119907498449389</v>
      </c>
      <c r="F62" s="64">
        <f>(C62-B62)/E62</f>
        <v>148.74999999999983</v>
      </c>
      <c r="G62" s="96"/>
      <c r="H62" s="59"/>
      <c r="I62" s="62">
        <f>E62*50/B62</f>
        <v>1.1764705882352941E-2</v>
      </c>
      <c r="J62" s="58">
        <f t="shared" si="3"/>
        <v>3842.0106770084558</v>
      </c>
      <c r="K62" s="57"/>
      <c r="L62" s="66"/>
      <c r="M62" s="66"/>
    </row>
    <row r="63" spans="1:13">
      <c r="A63" s="56"/>
      <c r="B63" s="55"/>
      <c r="C63" s="50"/>
      <c r="D63" s="50"/>
      <c r="E63" s="50"/>
      <c r="F63" s="54"/>
      <c r="G63" s="95"/>
      <c r="H63" s="53"/>
      <c r="I63" s="52"/>
      <c r="J63" s="51"/>
      <c r="K63" s="50"/>
    </row>
    <row r="64" spans="1:13">
      <c r="A64" s="65">
        <f>A62+7</f>
        <v>42540</v>
      </c>
      <c r="B64" s="60">
        <f>C62+G62-H62</f>
        <v>5331.2443108804246</v>
      </c>
      <c r="C64" s="57">
        <f>B64+(B64*0.035)</f>
        <v>5517.8378617612398</v>
      </c>
      <c r="D64" s="143">
        <f>(C64-1100+G64)/1100+G64</f>
        <v>4.0162162379647635</v>
      </c>
      <c r="E64" s="57">
        <f>B64/4250</f>
        <v>1.2544104260895117</v>
      </c>
      <c r="F64" s="64">
        <f>(C64-B64)/E64</f>
        <v>148.75000000000026</v>
      </c>
      <c r="G64" s="75"/>
      <c r="H64" s="63"/>
      <c r="I64" s="62">
        <f>E64*50/B64</f>
        <v>1.1764705882352941E-2</v>
      </c>
      <c r="J64" s="58">
        <f t="shared" si="3"/>
        <v>3976.4810507037519</v>
      </c>
      <c r="K64" s="57"/>
    </row>
    <row r="65" spans="1:13">
      <c r="A65" s="65">
        <f>A64+7</f>
        <v>42547</v>
      </c>
      <c r="B65" s="60">
        <f>C64+G64-H64</f>
        <v>5517.8378617612398</v>
      </c>
      <c r="C65" s="57">
        <f>B65+(B65*0.035)</f>
        <v>5710.9621869228831</v>
      </c>
      <c r="D65" s="143">
        <f>(C65-1100+G65)/1100+G65</f>
        <v>4.1917838062935298</v>
      </c>
      <c r="E65" s="57">
        <f>B65/4250</f>
        <v>1.2983147910026447</v>
      </c>
      <c r="F65" s="64">
        <f>(C65-B65)/E65</f>
        <v>148.74999999999997</v>
      </c>
      <c r="G65" s="75"/>
      <c r="H65" s="63"/>
      <c r="I65" s="62">
        <f>E65*50/B65</f>
        <v>1.1764705882352941E-2</v>
      </c>
      <c r="J65" s="58">
        <f t="shared" si="3"/>
        <v>4115.6578874783836</v>
      </c>
      <c r="K65" s="57"/>
      <c r="L65" s="66"/>
      <c r="M65" s="66"/>
    </row>
    <row r="66" spans="1:13">
      <c r="A66" s="65">
        <f>A65+7</f>
        <v>42554</v>
      </c>
      <c r="B66" s="60">
        <f>C65+G65-H65</f>
        <v>5710.9621869228831</v>
      </c>
      <c r="C66" s="57">
        <f>B66+(B66*0.035)</f>
        <v>5910.8458634651843</v>
      </c>
      <c r="D66" s="143">
        <f>(C66-1100+G66)/1100+G66</f>
        <v>4.3734962395138037</v>
      </c>
      <c r="E66" s="57">
        <f>B66/4250</f>
        <v>1.3437558086877373</v>
      </c>
      <c r="F66" s="64">
        <f>(C66-B66)/E66</f>
        <v>148.75000000000017</v>
      </c>
      <c r="G66" s="75"/>
      <c r="H66" s="63"/>
      <c r="I66" s="62">
        <f>E66*50/B66</f>
        <v>1.1764705882352943E-2</v>
      </c>
      <c r="J66" s="58">
        <f t="shared" si="3"/>
        <v>4259.7059135401269</v>
      </c>
      <c r="K66" s="57"/>
      <c r="L66" s="66"/>
      <c r="M66" s="66"/>
    </row>
    <row r="67" spans="1:13">
      <c r="A67" s="61">
        <f>A66+7</f>
        <v>42561</v>
      </c>
      <c r="B67" s="60">
        <f>C66+G66-H66</f>
        <v>5910.8458634651843</v>
      </c>
      <c r="C67" s="57">
        <f>B67+(B67*0.035)</f>
        <v>6117.7254686864653</v>
      </c>
      <c r="D67" s="143">
        <f>(C67-1100+G67)/1100+G67</f>
        <v>4.5615686078967865</v>
      </c>
      <c r="E67" s="57">
        <f>B67/4250</f>
        <v>1.390787261991808</v>
      </c>
      <c r="F67" s="64">
        <f>(C67-B67)/E67</f>
        <v>148.74999999999972</v>
      </c>
      <c r="G67" s="96"/>
      <c r="H67" s="59"/>
      <c r="I67" s="62">
        <f>E67*50/B67</f>
        <v>1.1764705882352941E-2</v>
      </c>
      <c r="J67" s="58">
        <f t="shared" si="3"/>
        <v>4408.7956205140317</v>
      </c>
      <c r="K67" s="57"/>
      <c r="L67" s="66"/>
      <c r="M67" s="66"/>
    </row>
    <row r="68" spans="1:13">
      <c r="A68" s="56"/>
      <c r="B68" s="55"/>
      <c r="C68" s="50"/>
      <c r="D68" s="50"/>
      <c r="E68" s="50"/>
      <c r="F68" s="54"/>
      <c r="G68" s="95"/>
      <c r="H68" s="53"/>
      <c r="I68" s="52"/>
      <c r="J68" s="51"/>
      <c r="K68" s="50"/>
    </row>
    <row r="69" spans="1:13">
      <c r="A69" s="65">
        <f>A67+7</f>
        <v>42568</v>
      </c>
      <c r="B69" s="60">
        <f>C67+G67-H67</f>
        <v>6117.7254686864653</v>
      </c>
      <c r="C69" s="57">
        <f>B69+(B69*0.035)</f>
        <v>6331.8458600904914</v>
      </c>
      <c r="D69" s="143">
        <f>(C69-1100+G69)/1100+G69</f>
        <v>4.7562235091731742</v>
      </c>
      <c r="E69" s="57">
        <f>B69/4250</f>
        <v>1.4394648161615213</v>
      </c>
      <c r="F69" s="64">
        <f>(C69-B69)/E69</f>
        <v>148.74999999999989</v>
      </c>
      <c r="G69" s="75"/>
      <c r="H69" s="63"/>
      <c r="I69" s="62">
        <f>E69*50/B69</f>
        <v>1.1764705882352943E-2</v>
      </c>
      <c r="J69" s="58">
        <f t="shared" ref="J69:J72" si="4">B69-(E69*1080)</f>
        <v>4563.103467232022</v>
      </c>
      <c r="K69" s="57"/>
    </row>
    <row r="70" spans="1:13">
      <c r="A70" s="65">
        <f>A69+7</f>
        <v>42575</v>
      </c>
      <c r="B70" s="60">
        <f>C69+G69-H69</f>
        <v>6331.8458600904914</v>
      </c>
      <c r="C70" s="57">
        <f>B70+(B70*0.035)</f>
        <v>6553.4604651936588</v>
      </c>
      <c r="D70" s="143">
        <f>(C70-1100+G70)/1100+G70</f>
        <v>4.9576913319942353</v>
      </c>
      <c r="E70" s="57">
        <f>B70/4250</f>
        <v>1.4898460847271744</v>
      </c>
      <c r="F70" s="64">
        <f>(C70-B70)/E70</f>
        <v>148.75000000000011</v>
      </c>
      <c r="G70" s="75"/>
      <c r="H70" s="63"/>
      <c r="I70" s="62">
        <f>E70*50/B70</f>
        <v>1.1764705882352941E-2</v>
      </c>
      <c r="J70" s="58">
        <f t="shared" si="4"/>
        <v>4722.8120885851431</v>
      </c>
      <c r="K70" s="57"/>
      <c r="L70" s="66"/>
      <c r="M70" s="66"/>
    </row>
    <row r="71" spans="1:13">
      <c r="A71" s="65">
        <f>A70+7</f>
        <v>42582</v>
      </c>
      <c r="B71" s="60">
        <f>C70+G70-H70</f>
        <v>6553.4604651936588</v>
      </c>
      <c r="C71" s="57">
        <f>B71+(B71*0.035)</f>
        <v>6782.8315814754369</v>
      </c>
      <c r="D71" s="143">
        <f>(C71-1100+G71)/1100+G71</f>
        <v>5.1662105286140338</v>
      </c>
      <c r="E71" s="57">
        <f>B71/4250</f>
        <v>1.5419906976926256</v>
      </c>
      <c r="F71" s="64">
        <f>(C71-B71)/E71</f>
        <v>148.75</v>
      </c>
      <c r="G71" s="75"/>
      <c r="H71" s="63"/>
      <c r="I71" s="62">
        <f>E71*50/B71</f>
        <v>1.1764705882352941E-2</v>
      </c>
      <c r="J71" s="58">
        <f t="shared" si="4"/>
        <v>4888.1105116856234</v>
      </c>
      <c r="K71" s="57"/>
      <c r="L71" s="66"/>
      <c r="M71" s="66"/>
    </row>
    <row r="72" spans="1:13">
      <c r="A72" s="61">
        <f>A71+7</f>
        <v>42589</v>
      </c>
      <c r="B72" s="60">
        <f>C71+G71-H71</f>
        <v>6782.8315814754369</v>
      </c>
      <c r="C72" s="57">
        <f>B72+(B72*0.035)</f>
        <v>7020.2306868270771</v>
      </c>
      <c r="D72" s="143">
        <f>(C72-1100+G72)/1100+G72</f>
        <v>5.3820278971155249</v>
      </c>
      <c r="E72" s="57">
        <f>B72/4250</f>
        <v>1.5959603721118676</v>
      </c>
      <c r="F72" s="64">
        <f>(C72-B72)/E72</f>
        <v>148.74999999999991</v>
      </c>
      <c r="G72" s="96"/>
      <c r="H72" s="59"/>
      <c r="I72" s="62">
        <f>E72*50/B72</f>
        <v>1.1764705882352943E-2</v>
      </c>
      <c r="J72" s="58">
        <f t="shared" si="4"/>
        <v>5059.1943795946199</v>
      </c>
      <c r="K72" s="57"/>
      <c r="L72" s="66"/>
      <c r="M72" s="66"/>
    </row>
    <row r="73" spans="1:13">
      <c r="A73" s="56"/>
      <c r="B73" s="55"/>
      <c r="C73" s="50"/>
      <c r="D73" s="50"/>
      <c r="E73" s="50"/>
      <c r="F73" s="54"/>
      <c r="G73" s="95"/>
      <c r="H73" s="53"/>
      <c r="I73" s="52"/>
      <c r="J73" s="51"/>
      <c r="K73" s="50"/>
    </row>
    <row r="74" spans="1:13">
      <c r="A74" s="65">
        <f>A72+7</f>
        <v>42596</v>
      </c>
      <c r="B74" s="60">
        <f>C72+G72-H72</f>
        <v>7020.2306868270771</v>
      </c>
      <c r="C74" s="57">
        <f>B74+(B74*0.035)</f>
        <v>7265.9387608660245</v>
      </c>
      <c r="D74" s="143">
        <f>(C74-1100+G74)/1100+G74</f>
        <v>5.6053988735145674</v>
      </c>
      <c r="E74" s="57">
        <f>B74/4250</f>
        <v>1.6518189851357827</v>
      </c>
      <c r="F74" s="64">
        <f>(C74-B74)/E74</f>
        <v>148.74999999999983</v>
      </c>
      <c r="G74" s="75"/>
      <c r="H74" s="63"/>
      <c r="I74" s="62">
        <f>E74*50/B74</f>
        <v>1.1764705882352939E-2</v>
      </c>
      <c r="J74" s="58">
        <f t="shared" ref="J74:J77" si="5">B74-(E74*1080)</f>
        <v>5236.2661828804321</v>
      </c>
      <c r="K74" s="57"/>
    </row>
    <row r="75" spans="1:13">
      <c r="A75" s="65">
        <f>A74+7</f>
        <v>42603</v>
      </c>
      <c r="B75" s="60">
        <f>C74+G74-H74</f>
        <v>7265.9387608660245</v>
      </c>
      <c r="C75" s="57">
        <f>B75+(B75*0.035)</f>
        <v>7520.2466174963356</v>
      </c>
      <c r="D75" s="143">
        <f>(C75-1100+G75)/1100+G75</f>
        <v>5.8365878340875774</v>
      </c>
      <c r="E75" s="57">
        <f>B75/4250</f>
        <v>1.7096326496155352</v>
      </c>
      <c r="F75" s="64">
        <f>(C75-B75)/E75</f>
        <v>148.75000000000014</v>
      </c>
      <c r="G75" s="75"/>
      <c r="H75" s="63"/>
      <c r="I75" s="62">
        <f>E75*50/B75</f>
        <v>1.1764705882352941E-2</v>
      </c>
      <c r="J75" s="58">
        <f t="shared" si="5"/>
        <v>5419.5354992812463</v>
      </c>
      <c r="K75" s="57"/>
      <c r="L75" s="66"/>
      <c r="M75" s="66"/>
    </row>
    <row r="76" spans="1:13">
      <c r="A76" s="65">
        <f>A75+7</f>
        <v>42610</v>
      </c>
      <c r="B76" s="60">
        <f>C75+G75-H75</f>
        <v>7520.2466174963356</v>
      </c>
      <c r="C76" s="57">
        <f>B76+(B76*0.035)</f>
        <v>7783.455249108707</v>
      </c>
      <c r="D76" s="143">
        <f>(C76-1100+G76)/1100+G76</f>
        <v>6.0758684082806429</v>
      </c>
      <c r="E76" s="57">
        <f>B76/4250</f>
        <v>1.769469792352079</v>
      </c>
      <c r="F76" s="64">
        <f>(C76-B76)/E76</f>
        <v>148.7499999999998</v>
      </c>
      <c r="G76" s="75"/>
      <c r="H76" s="63"/>
      <c r="I76" s="62">
        <f>E76*50/B76</f>
        <v>1.1764705882352941E-2</v>
      </c>
      <c r="J76" s="58">
        <f t="shared" si="5"/>
        <v>5609.21924175609</v>
      </c>
      <c r="K76" s="57"/>
      <c r="L76" s="66"/>
      <c r="M76" s="66"/>
    </row>
    <row r="77" spans="1:13">
      <c r="A77" s="61">
        <f>A76+7</f>
        <v>42617</v>
      </c>
      <c r="B77" s="60">
        <f>C76+G76-H76</f>
        <v>7783.455249108707</v>
      </c>
      <c r="C77" s="57">
        <f>B77+(B77*0.035)</f>
        <v>8055.8761828275119</v>
      </c>
      <c r="D77" s="143">
        <f>(C77-1100+G77)/1100+G77</f>
        <v>6.323523802570465</v>
      </c>
      <c r="E77" s="57">
        <f>B77/4250</f>
        <v>1.8314012350844016</v>
      </c>
      <c r="F77" s="64">
        <f>(C77-B77)/E77</f>
        <v>148.75000000000011</v>
      </c>
      <c r="G77" s="96"/>
      <c r="H77" s="59"/>
      <c r="I77" s="62">
        <f>E77*50/B77</f>
        <v>1.1764705882352941E-2</v>
      </c>
      <c r="J77" s="58">
        <f t="shared" si="5"/>
        <v>5805.5419152175537</v>
      </c>
      <c r="K77" s="57"/>
      <c r="L77" s="66"/>
      <c r="M77" s="66"/>
    </row>
    <row r="78" spans="1:13">
      <c r="A78" s="56"/>
      <c r="B78" s="55"/>
      <c r="C78" s="50"/>
      <c r="D78" s="50"/>
      <c r="E78" s="50"/>
      <c r="F78" s="54"/>
      <c r="G78" s="95"/>
      <c r="H78" s="53"/>
      <c r="I78" s="52"/>
      <c r="J78" s="51"/>
      <c r="K78" s="50"/>
    </row>
    <row r="79" spans="1:13">
      <c r="A79" s="65">
        <f>A77+7</f>
        <v>42624</v>
      </c>
      <c r="B79" s="60">
        <f>C77+G77-H77</f>
        <v>8055.8761828275119</v>
      </c>
      <c r="C79" s="57">
        <f>B79+(B79*0.035)</f>
        <v>8337.8318492264752</v>
      </c>
      <c r="D79" s="143">
        <f>(C79-1100+G79)/1100+G79</f>
        <v>6.5798471356604322</v>
      </c>
      <c r="E79" s="57">
        <f>B79/4250</f>
        <v>1.8955002783123558</v>
      </c>
      <c r="F79" s="64">
        <f>(C79-B79)/E79</f>
        <v>148.75000000000023</v>
      </c>
      <c r="G79" s="75"/>
      <c r="H79" s="63"/>
      <c r="I79" s="62">
        <f>E79*50/B79</f>
        <v>1.1764705882352941E-2</v>
      </c>
      <c r="J79" s="58">
        <f t="shared" ref="J79:J82" si="6">B79-(E79*1080)</f>
        <v>6008.7358822501674</v>
      </c>
      <c r="K79" s="57"/>
    </row>
    <row r="80" spans="1:13">
      <c r="A80" s="65">
        <f>A79+7</f>
        <v>42631</v>
      </c>
      <c r="B80" s="60">
        <f>C79+G79-H79</f>
        <v>8337.8318492264752</v>
      </c>
      <c r="C80" s="57">
        <f>B80+(B80*0.035)</f>
        <v>8629.6559639494026</v>
      </c>
      <c r="D80" s="143">
        <f>(C80-1100+G80)/1100+G80</f>
        <v>6.8451417854085479</v>
      </c>
      <c r="E80" s="57">
        <f>B80/4250</f>
        <v>1.9618427880532883</v>
      </c>
      <c r="F80" s="64">
        <f>(C80-B80)/E80</f>
        <v>148.75000000000037</v>
      </c>
      <c r="G80" s="75"/>
      <c r="H80" s="63"/>
      <c r="I80" s="62">
        <f>E80*50/B80</f>
        <v>1.1764705882352941E-2</v>
      </c>
      <c r="J80" s="58">
        <f t="shared" si="6"/>
        <v>6219.0416381289233</v>
      </c>
      <c r="K80" s="57"/>
      <c r="L80" s="66"/>
      <c r="M80" s="66"/>
    </row>
    <row r="81" spans="1:13">
      <c r="A81" s="65">
        <f>A80+7</f>
        <v>42638</v>
      </c>
      <c r="B81" s="60">
        <f>C80+G80-H80</f>
        <v>8629.6559639494026</v>
      </c>
      <c r="C81" s="57">
        <f>B81+(B81*0.035)</f>
        <v>8931.6939226876311</v>
      </c>
      <c r="D81" s="143">
        <f>(C81-1100+G81)/1100+G81</f>
        <v>7.1197217478978461</v>
      </c>
      <c r="E81" s="57">
        <f>B81/4250</f>
        <v>2.0305072856351534</v>
      </c>
      <c r="F81" s="64">
        <f>(C81-B81)/E81</f>
        <v>148.74999999999974</v>
      </c>
      <c r="G81" s="75"/>
      <c r="H81" s="63"/>
      <c r="I81" s="62">
        <f>E81*50/B81</f>
        <v>1.1764705882352941E-2</v>
      </c>
      <c r="J81" s="58">
        <f t="shared" si="6"/>
        <v>6436.7080954634366</v>
      </c>
      <c r="K81" s="57"/>
      <c r="L81" s="66"/>
      <c r="M81" s="66"/>
    </row>
    <row r="82" spans="1:13">
      <c r="A82" s="61">
        <f>A81+7</f>
        <v>42645</v>
      </c>
      <c r="B82" s="60">
        <f>C81+G81-H81</f>
        <v>8931.6939226876311</v>
      </c>
      <c r="C82" s="57">
        <f>B82+(B82*0.035)</f>
        <v>9244.3032099816992</v>
      </c>
      <c r="D82" s="143">
        <f>(C82-1100+G82)/1100+G82</f>
        <v>7.403912009074272</v>
      </c>
      <c r="E82" s="57">
        <f>B82/4250</f>
        <v>2.1015750406323837</v>
      </c>
      <c r="F82" s="64">
        <f>(C82-B82)/E82</f>
        <v>148.75000000000045</v>
      </c>
      <c r="G82" s="96"/>
      <c r="H82" s="59"/>
      <c r="I82" s="62">
        <f>E82*50/B82</f>
        <v>1.1764705882352941E-2</v>
      </c>
      <c r="J82" s="58">
        <f t="shared" si="6"/>
        <v>6661.9928788046564</v>
      </c>
      <c r="K82" s="57"/>
      <c r="L82" s="66"/>
      <c r="M82" s="66"/>
    </row>
    <row r="83" spans="1:13">
      <c r="A83" s="56"/>
      <c r="B83" s="55"/>
      <c r="C83" s="50"/>
      <c r="D83" s="50"/>
      <c r="E83" s="50"/>
      <c r="F83" s="54"/>
      <c r="G83" s="95"/>
      <c r="H83" s="53"/>
      <c r="I83" s="52"/>
      <c r="J83" s="51"/>
      <c r="K83" s="50"/>
    </row>
    <row r="84" spans="1:13">
      <c r="A84" s="65">
        <f>A82+7</f>
        <v>42652</v>
      </c>
      <c r="B84" s="60">
        <f>C82+G82-H82</f>
        <v>9244.3032099816992</v>
      </c>
      <c r="C84" s="57">
        <f>B84+(B84*0.035)</f>
        <v>9567.8538223310588</v>
      </c>
      <c r="D84" s="143">
        <f>(C84-1100+G84)/1100+G84</f>
        <v>7.6980489293918719</v>
      </c>
      <c r="E84" s="57">
        <f>B84/4250</f>
        <v>2.1751301670545176</v>
      </c>
      <c r="F84" s="64">
        <f>(C84-B84)/E84</f>
        <v>148.75000000000009</v>
      </c>
      <c r="G84" s="75"/>
      <c r="H84" s="63"/>
      <c r="I84" s="62">
        <f>E84*50/B84</f>
        <v>1.1764705882352941E-2</v>
      </c>
      <c r="J84" s="58">
        <f t="shared" si="3"/>
        <v>6895.1626295628203</v>
      </c>
      <c r="K84" s="57"/>
    </row>
    <row r="85" spans="1:13">
      <c r="A85" s="65">
        <f>A84+7</f>
        <v>42659</v>
      </c>
      <c r="B85" s="60">
        <f>C84+G84-H84</f>
        <v>9567.8538223310588</v>
      </c>
      <c r="C85" s="57">
        <f>B85+(B85*0.035)</f>
        <v>9902.7287061126463</v>
      </c>
      <c r="D85" s="143">
        <f>(C85-1100+G85)/1100+G85</f>
        <v>8.0024806419205881</v>
      </c>
      <c r="E85" s="57">
        <f>B85/4250</f>
        <v>2.2512597229014255</v>
      </c>
      <c r="F85" s="64">
        <f>(C85-B85)/E85</f>
        <v>148.75000000000017</v>
      </c>
      <c r="G85" s="75"/>
      <c r="H85" s="63"/>
      <c r="I85" s="62">
        <f>E85*50/B85</f>
        <v>1.1764705882352941E-2</v>
      </c>
      <c r="J85" s="58">
        <f t="shared" si="3"/>
        <v>7136.4933215975198</v>
      </c>
      <c r="K85" s="57"/>
      <c r="L85" s="66"/>
      <c r="M85" s="66"/>
    </row>
    <row r="86" spans="1:13">
      <c r="A86" s="65">
        <f>A85+7</f>
        <v>42666</v>
      </c>
      <c r="B86" s="60">
        <f>C85+G85-H85</f>
        <v>9902.7287061126463</v>
      </c>
      <c r="C86" s="57">
        <f>B86+(B86*0.035)</f>
        <v>10249.324210826589</v>
      </c>
      <c r="D86" s="143">
        <f>(C86-1100+G86)/1100+G86</f>
        <v>8.3175674643878086</v>
      </c>
      <c r="E86" s="57">
        <f>B86/4250</f>
        <v>2.3300538132029756</v>
      </c>
      <c r="F86" s="64">
        <f>(C86-B86)/E86</f>
        <v>148.75000000000026</v>
      </c>
      <c r="G86" s="75"/>
      <c r="H86" s="63"/>
      <c r="I86" s="62">
        <f>E86*50/B86</f>
        <v>1.1764705882352941E-2</v>
      </c>
      <c r="J86" s="58">
        <f t="shared" si="3"/>
        <v>7386.2705878534325</v>
      </c>
      <c r="K86" s="57"/>
      <c r="L86" s="66"/>
      <c r="M86" s="66"/>
    </row>
    <row r="87" spans="1:13">
      <c r="A87" s="61">
        <f>A86+7</f>
        <v>42673</v>
      </c>
      <c r="B87" s="60">
        <f>C86+G86-H86</f>
        <v>10249.324210826589</v>
      </c>
      <c r="C87" s="57">
        <f>B87+(B87*0.035)</f>
        <v>10608.050558205519</v>
      </c>
      <c r="D87" s="143">
        <f>(C87-1100+G87)/1100+G87</f>
        <v>8.6436823256413806</v>
      </c>
      <c r="E87" s="57">
        <f>B87/4250</f>
        <v>2.4116056966650801</v>
      </c>
      <c r="F87" s="64">
        <f>(C87-B87)/E87</f>
        <v>148.74999999999966</v>
      </c>
      <c r="G87" s="96"/>
      <c r="H87" s="59"/>
      <c r="I87" s="62">
        <f>E87*50/B87</f>
        <v>1.1764705882352941E-2</v>
      </c>
      <c r="J87" s="58">
        <f t="shared" si="3"/>
        <v>7644.7900584283034</v>
      </c>
      <c r="K87" s="57"/>
      <c r="L87" s="66"/>
      <c r="M87" s="66"/>
    </row>
    <row r="88" spans="1:13">
      <c r="A88" s="56"/>
      <c r="B88" s="55"/>
      <c r="C88" s="50"/>
      <c r="D88" s="50"/>
      <c r="E88" s="50"/>
      <c r="F88" s="54"/>
      <c r="G88" s="95"/>
      <c r="H88" s="53"/>
      <c r="I88" s="52"/>
      <c r="J88" s="51"/>
      <c r="K88" s="50"/>
    </row>
    <row r="89" spans="1:13">
      <c r="A89" s="65">
        <f>A87+7</f>
        <v>42680</v>
      </c>
      <c r="B89" s="60">
        <f>C87+G87-H87</f>
        <v>10608.050558205519</v>
      </c>
      <c r="C89" s="57">
        <f>B89+(B89*0.035)</f>
        <v>10979.332327742712</v>
      </c>
      <c r="D89" s="143">
        <f>(C89-1100+G89)/1100+G89</f>
        <v>8.9812112070388288</v>
      </c>
      <c r="E89" s="57">
        <f>B89/4250</f>
        <v>2.4960118960483575</v>
      </c>
      <c r="F89" s="64">
        <f>(C89-B89)/E89</f>
        <v>148.74999999999966</v>
      </c>
      <c r="G89" s="75"/>
      <c r="H89" s="63"/>
      <c r="I89" s="62">
        <f>E89*50/B89</f>
        <v>1.1764705882352941E-2</v>
      </c>
      <c r="J89" s="58">
        <f t="shared" si="3"/>
        <v>7912.3577104732931</v>
      </c>
      <c r="K89" s="57"/>
    </row>
    <row r="90" spans="1:13">
      <c r="A90" s="65">
        <f>A89+7</f>
        <v>42687</v>
      </c>
      <c r="B90" s="60">
        <f>C89+G89-H89</f>
        <v>10979.332327742712</v>
      </c>
      <c r="C90" s="57">
        <f>B90+(B90*0.035)</f>
        <v>11363.608959213707</v>
      </c>
      <c r="D90" s="143">
        <f>(C90-1100+G90)/1100+G90</f>
        <v>9.3305535992851887</v>
      </c>
      <c r="E90" s="57">
        <f>B90/4250</f>
        <v>2.5833723124100496</v>
      </c>
      <c r="F90" s="64">
        <f>(C90-B90)/E90</f>
        <v>148.75000000000011</v>
      </c>
      <c r="G90" s="75"/>
      <c r="H90" s="63"/>
      <c r="I90" s="62">
        <f>E90*50/B90</f>
        <v>1.1764705882352941E-2</v>
      </c>
      <c r="J90" s="58">
        <f t="shared" si="3"/>
        <v>8189.2902303398587</v>
      </c>
      <c r="K90" s="57"/>
      <c r="L90" s="66"/>
      <c r="M90" s="66"/>
    </row>
    <row r="91" spans="1:13">
      <c r="A91" s="65">
        <f>A90+7</f>
        <v>42694</v>
      </c>
      <c r="B91" s="60">
        <f>C90+G90-H90</f>
        <v>11363.608959213707</v>
      </c>
      <c r="C91" s="57">
        <f>B91+(B91*0.035)</f>
        <v>11761.335272786187</v>
      </c>
      <c r="D91" s="143">
        <f>(C91-1100+G91)/1100+G91</f>
        <v>9.6921229752601707</v>
      </c>
      <c r="E91" s="57">
        <f>B91/4250</f>
        <v>2.6737903433444017</v>
      </c>
      <c r="F91" s="64">
        <f>(C91-B91)/E91</f>
        <v>148.75000000000034</v>
      </c>
      <c r="G91" s="75"/>
      <c r="H91" s="63"/>
      <c r="I91" s="62">
        <f>E91*50/B91</f>
        <v>1.1764705882352943E-2</v>
      </c>
      <c r="J91" s="58">
        <f t="shared" si="3"/>
        <v>8475.9153884017524</v>
      </c>
      <c r="K91" s="57"/>
      <c r="L91" s="66"/>
      <c r="M91" s="66"/>
    </row>
    <row r="92" spans="1:13">
      <c r="A92" s="61">
        <f>A91+7</f>
        <v>42701</v>
      </c>
      <c r="B92" s="60">
        <f>C91+G91-H91</f>
        <v>11761.335272786187</v>
      </c>
      <c r="C92" s="57">
        <f>B92+(B92*0.035)</f>
        <v>12172.982007333703</v>
      </c>
      <c r="D92" s="143">
        <f>(C92-1100+G92)/1100+G92</f>
        <v>10.066347279394275</v>
      </c>
      <c r="E92" s="57">
        <f>B92/4250</f>
        <v>2.7673730053614558</v>
      </c>
      <c r="F92" s="64">
        <f>(C92-B92)/E92</f>
        <v>148.74999999999972</v>
      </c>
      <c r="G92" s="96"/>
      <c r="H92" s="59"/>
      <c r="I92" s="62">
        <f>E92*50/B92</f>
        <v>1.1764705882352941E-2</v>
      </c>
      <c r="J92" s="58">
        <f t="shared" si="3"/>
        <v>8772.5724269958155</v>
      </c>
      <c r="K92" s="57"/>
      <c r="L92" s="66"/>
      <c r="M92" s="66"/>
    </row>
    <row r="93" spans="1:13">
      <c r="A93" s="56"/>
      <c r="B93" s="55"/>
      <c r="C93" s="50"/>
      <c r="D93" s="50"/>
      <c r="E93" s="50"/>
      <c r="F93" s="54"/>
      <c r="G93" s="95"/>
      <c r="H93" s="53"/>
      <c r="I93" s="52"/>
      <c r="J93" s="51"/>
      <c r="K93" s="50"/>
    </row>
    <row r="94" spans="1:13">
      <c r="A94" s="65">
        <f>A92+7</f>
        <v>42708</v>
      </c>
      <c r="B94" s="60">
        <f>C92+G92-H92</f>
        <v>12172.982007333703</v>
      </c>
      <c r="C94" s="57">
        <f>B94+(B94*0.035)</f>
        <v>12599.036377590382</v>
      </c>
      <c r="D94" s="143">
        <f>(C94-1100+G94)/1100+G94</f>
        <v>10.453669434173076</v>
      </c>
      <c r="E94" s="57">
        <f>B94/4250</f>
        <v>2.8642310605491068</v>
      </c>
      <c r="F94" s="64">
        <f>(C94-B94)/E94</f>
        <v>148.74999999999986</v>
      </c>
      <c r="G94" s="75"/>
      <c r="H94" s="63"/>
      <c r="I94" s="62">
        <f>E94*50/B94</f>
        <v>1.1764705882352943E-2</v>
      </c>
      <c r="J94" s="58">
        <f t="shared" si="3"/>
        <v>9079.6124619406673</v>
      </c>
      <c r="K94" s="57"/>
    </row>
    <row r="95" spans="1:13">
      <c r="A95" s="65">
        <f>A94+7</f>
        <v>42715</v>
      </c>
      <c r="B95" s="60">
        <f>C94+G94-H94</f>
        <v>12599.036377590382</v>
      </c>
      <c r="C95" s="57">
        <f>B95+(B95*0.035)</f>
        <v>13040.002650806045</v>
      </c>
      <c r="D95" s="143">
        <f>(C95-1100+G95)/1100+G95</f>
        <v>10.854547864369133</v>
      </c>
      <c r="E95" s="57">
        <f>B95/4250</f>
        <v>2.9644791476683254</v>
      </c>
      <c r="F95" s="64">
        <f>(C95-B95)/E95</f>
        <v>148.74999999999986</v>
      </c>
      <c r="G95" s="75"/>
      <c r="H95" s="63"/>
      <c r="I95" s="62">
        <f>E95*50/B95</f>
        <v>1.1764705882352941E-2</v>
      </c>
      <c r="J95" s="58">
        <f t="shared" si="3"/>
        <v>9397.3988981085913</v>
      </c>
      <c r="K95" s="57"/>
      <c r="L95" s="66"/>
      <c r="M95" s="66"/>
    </row>
    <row r="96" spans="1:13">
      <c r="A96" s="88">
        <f>A95+7</f>
        <v>42722</v>
      </c>
      <c r="B96" s="89">
        <f>C95+G95-H95</f>
        <v>13040.002650806045</v>
      </c>
      <c r="C96" s="90">
        <f>B96+(B96*0.02)</f>
        <v>13300.802703822166</v>
      </c>
      <c r="D96" s="144">
        <f>(C96-1100+G96)/1100+G96</f>
        <v>11.091638821656515</v>
      </c>
      <c r="E96" s="90">
        <f>B96/4250</f>
        <v>3.0682359178367165</v>
      </c>
      <c r="F96" s="91">
        <f>(C96-B96)/E96</f>
        <v>84.999999999999943</v>
      </c>
      <c r="G96" s="94"/>
      <c r="H96" s="98"/>
      <c r="I96" s="93">
        <f>E96*50/B96</f>
        <v>1.1764705882352941E-2</v>
      </c>
      <c r="J96" s="92">
        <f t="shared" si="3"/>
        <v>9726.3078595423922</v>
      </c>
      <c r="K96" s="90"/>
      <c r="L96" s="66"/>
      <c r="M96" s="66"/>
    </row>
    <row r="97" spans="1:13">
      <c r="A97" s="99">
        <f>A96+7</f>
        <v>42729</v>
      </c>
      <c r="B97" s="89">
        <f>C96+G96-H96</f>
        <v>13300.802703822166</v>
      </c>
      <c r="C97" s="90">
        <f>B97+(B97*0.02)</f>
        <v>13566.818757898609</v>
      </c>
      <c r="D97" s="144">
        <f>(C97-1100+G97)/1100+G97</f>
        <v>11.333471598089645</v>
      </c>
      <c r="E97" s="90">
        <f>B97/4250</f>
        <v>3.1296006361934507</v>
      </c>
      <c r="F97" s="91">
        <f>(C97-B97)/E97</f>
        <v>84.999999999999815</v>
      </c>
      <c r="G97" s="100"/>
      <c r="H97" s="101"/>
      <c r="I97" s="93">
        <f>E97*50/B97</f>
        <v>1.1764705882352941E-2</v>
      </c>
      <c r="J97" s="92">
        <f t="shared" si="3"/>
        <v>9920.834016733239</v>
      </c>
      <c r="K97" s="90"/>
      <c r="L97" s="66"/>
      <c r="M97" s="66"/>
    </row>
    <row r="98" spans="1:13">
      <c r="A98" s="56"/>
      <c r="B98" s="55"/>
      <c r="C98" s="50"/>
      <c r="D98" s="50"/>
      <c r="E98" s="50"/>
      <c r="F98" s="54"/>
      <c r="G98" s="95"/>
      <c r="H98" s="53"/>
      <c r="I98" s="52"/>
      <c r="J98" s="51"/>
      <c r="K98" s="50"/>
    </row>
    <row r="99" spans="1:13" s="19" customFormat="1">
      <c r="A99" s="65">
        <f>A97+7</f>
        <v>42736</v>
      </c>
      <c r="B99" s="60">
        <f>C97+G97-H97</f>
        <v>13566.818757898609</v>
      </c>
      <c r="C99" s="57">
        <f>B99+(B99*0.035)</f>
        <v>14041.657414425061</v>
      </c>
      <c r="D99" s="143">
        <f>(C99-1100+G99)/1100+G99</f>
        <v>11.765143104022783</v>
      </c>
      <c r="E99" s="57">
        <f>B99/4250</f>
        <v>3.1921926489173198</v>
      </c>
      <c r="F99" s="64">
        <f>(C99-B99)/E99</f>
        <v>148.75000000000014</v>
      </c>
      <c r="G99" s="75"/>
      <c r="H99" s="63"/>
      <c r="I99" s="62">
        <f>E99*50/B99</f>
        <v>1.1764705882352943E-2</v>
      </c>
      <c r="J99" s="58">
        <f t="shared" si="3"/>
        <v>10119.250697067904</v>
      </c>
      <c r="K99" s="57"/>
    </row>
    <row r="100" spans="1:13" s="19" customFormat="1">
      <c r="A100" s="65">
        <f>A99+7</f>
        <v>42743</v>
      </c>
      <c r="B100" s="60">
        <f>C99+G99-H99</f>
        <v>14041.657414425061</v>
      </c>
      <c r="C100" s="57">
        <f>B100+(B100*0.035)</f>
        <v>14533.115423929938</v>
      </c>
      <c r="D100" s="143">
        <f>(C100-1100+G100)/1100+G100</f>
        <v>12.21192311266358</v>
      </c>
      <c r="E100" s="57">
        <f>B100/4250</f>
        <v>3.3039193916294263</v>
      </c>
      <c r="F100" s="64">
        <f>(C100-B100)/E100</f>
        <v>148.74999999999989</v>
      </c>
      <c r="G100" s="75"/>
      <c r="H100" s="63"/>
      <c r="I100" s="62">
        <f>E100*50/B100</f>
        <v>1.1764705882352941E-2</v>
      </c>
      <c r="J100" s="58">
        <f t="shared" si="3"/>
        <v>10473.424471465281</v>
      </c>
      <c r="K100" s="57"/>
      <c r="L100" s="66"/>
      <c r="M100" s="66"/>
    </row>
    <row r="101" spans="1:13" s="19" customFormat="1">
      <c r="A101" s="65">
        <f>A100+7</f>
        <v>42750</v>
      </c>
      <c r="B101" s="60">
        <f>C100+G100-H100</f>
        <v>14533.115423929938</v>
      </c>
      <c r="C101" s="57">
        <f>B101+(B101*0.035)</f>
        <v>15041.774463767486</v>
      </c>
      <c r="D101" s="143">
        <f>(C101-1100+G101)/1100+G101</f>
        <v>12.674340421606805</v>
      </c>
      <c r="E101" s="57">
        <f>B101/4250</f>
        <v>3.4195565703364559</v>
      </c>
      <c r="F101" s="64">
        <f>(C101-B101)/E101</f>
        <v>148.75000000000014</v>
      </c>
      <c r="G101" s="75"/>
      <c r="H101" s="63"/>
      <c r="I101" s="62">
        <f>E101*50/B101</f>
        <v>1.1764705882352941E-2</v>
      </c>
      <c r="J101" s="58">
        <f t="shared" si="3"/>
        <v>10839.994327966566</v>
      </c>
      <c r="K101" s="57"/>
      <c r="L101" s="66"/>
      <c r="M101" s="66"/>
    </row>
    <row r="102" spans="1:13" s="19" customFormat="1">
      <c r="A102" s="61">
        <f>A101+7</f>
        <v>42757</v>
      </c>
      <c r="B102" s="60">
        <f>C101+G101-H101</f>
        <v>15041.774463767486</v>
      </c>
      <c r="C102" s="57">
        <f>B102+(B102*0.035)</f>
        <v>15568.236569999348</v>
      </c>
      <c r="D102" s="143">
        <f>(C102-1100+G102)/1100+G102</f>
        <v>13.152942336363044</v>
      </c>
      <c r="E102" s="57">
        <f>B102/4250</f>
        <v>3.5392410502982319</v>
      </c>
      <c r="F102" s="64">
        <f>(C102-B102)/E102</f>
        <v>148.75</v>
      </c>
      <c r="G102" s="96"/>
      <c r="H102" s="59"/>
      <c r="I102" s="62">
        <f>E102*50/B102</f>
        <v>1.1764705882352941E-2</v>
      </c>
      <c r="J102" s="58">
        <f t="shared" si="3"/>
        <v>11219.394129445396</v>
      </c>
      <c r="K102" s="57"/>
      <c r="L102" s="66"/>
      <c r="M102" s="66"/>
    </row>
    <row r="103" spans="1:13" s="19" customFormat="1">
      <c r="A103" s="56"/>
      <c r="B103" s="55"/>
      <c r="C103" s="50"/>
      <c r="D103" s="50"/>
      <c r="E103" s="50"/>
      <c r="F103" s="54"/>
      <c r="G103" s="95"/>
      <c r="H103" s="53"/>
      <c r="I103" s="52"/>
      <c r="J103" s="51"/>
      <c r="K103" s="50"/>
    </row>
    <row r="104" spans="1:13" s="19" customFormat="1">
      <c r="A104" s="65">
        <f>A102+7</f>
        <v>42764</v>
      </c>
      <c r="B104" s="60">
        <f>C102+G102-H102</f>
        <v>15568.236569999348</v>
      </c>
      <c r="C104" s="57">
        <f>B104+(B104*0.035)</f>
        <v>16113.124849949325</v>
      </c>
      <c r="D104" s="143">
        <f>(C104-1100+G104)/1100+G104</f>
        <v>13.64829531813575</v>
      </c>
      <c r="E104" s="57">
        <f>B104/4250</f>
        <v>3.66311448705867</v>
      </c>
      <c r="F104" s="64">
        <f>(C104-B104)/E104</f>
        <v>148.74999999999994</v>
      </c>
      <c r="G104" s="75"/>
      <c r="H104" s="58"/>
      <c r="I104" s="62">
        <f>E104*50/B104</f>
        <v>1.1764705882352941E-2</v>
      </c>
      <c r="J104" s="58">
        <f t="shared" ref="J104:J107" si="7">B104-(E104*1080)</f>
        <v>11612.072923975984</v>
      </c>
      <c r="K104" s="57"/>
    </row>
    <row r="105" spans="1:13" s="19" customFormat="1">
      <c r="A105" s="65">
        <f>A104+7</f>
        <v>42771</v>
      </c>
      <c r="B105" s="60">
        <f>C104+G104-H104</f>
        <v>16113.124849949325</v>
      </c>
      <c r="C105" s="57">
        <f>B105+(B105*0.035)</f>
        <v>16677.08421969755</v>
      </c>
      <c r="D105" s="143">
        <f>(C105-1100+G105)/1100+G105</f>
        <v>14.160985654270499</v>
      </c>
      <c r="E105" s="57">
        <f>B105/4250</f>
        <v>3.7913234941057237</v>
      </c>
      <c r="F105" s="64">
        <f>(C105-B105)/E105</f>
        <v>148.74999999999966</v>
      </c>
      <c r="G105" s="75"/>
      <c r="H105" s="58"/>
      <c r="I105" s="62">
        <f>E105*50/B105</f>
        <v>1.1764705882352943E-2</v>
      </c>
      <c r="J105" s="58">
        <f t="shared" si="7"/>
        <v>12018.495476315144</v>
      </c>
      <c r="K105" s="57"/>
    </row>
    <row r="106" spans="1:13" s="19" customFormat="1">
      <c r="A106" s="65">
        <f>A105+7</f>
        <v>42778</v>
      </c>
      <c r="B106" s="60">
        <f>C105+G105-H105</f>
        <v>16677.08421969755</v>
      </c>
      <c r="C106" s="57">
        <f>B106+(B106*0.035)</f>
        <v>17260.782167386966</v>
      </c>
      <c r="D106" s="143">
        <f>(C106-1100+G106)/1100+G106</f>
        <v>14.691620152169969</v>
      </c>
      <c r="E106" s="57">
        <f>B106/4250</f>
        <v>3.9240198163994235</v>
      </c>
      <c r="F106" s="64">
        <f>(C106-B106)/E106</f>
        <v>148.75000000000037</v>
      </c>
      <c r="G106" s="75"/>
      <c r="H106" s="58"/>
      <c r="I106" s="62">
        <f>E106*50/B106</f>
        <v>1.1764705882352941E-2</v>
      </c>
      <c r="J106" s="58">
        <f t="shared" si="7"/>
        <v>12439.142817986172</v>
      </c>
      <c r="K106" s="57"/>
    </row>
    <row r="107" spans="1:13" s="19" customFormat="1">
      <c r="A107" s="65">
        <f>A106+7</f>
        <v>42785</v>
      </c>
      <c r="B107" s="60">
        <f>C106+G106-H106</f>
        <v>17260.782167386966</v>
      </c>
      <c r="C107" s="57">
        <f>B107+(B107*0.035)</f>
        <v>17864.909543245511</v>
      </c>
      <c r="D107" s="143">
        <f>(C107-1100+G107)/1100+G107</f>
        <v>15.240826857495918</v>
      </c>
      <c r="E107" s="57">
        <f>B107/4250</f>
        <v>4.0613605099734036</v>
      </c>
      <c r="F107" s="64">
        <f>(C107-B107)/E107</f>
        <v>148.75000000000026</v>
      </c>
      <c r="G107" s="75"/>
      <c r="H107" s="67"/>
      <c r="I107" s="62">
        <f>E107*50/B107</f>
        <v>1.1764705882352941E-2</v>
      </c>
      <c r="J107" s="58">
        <f t="shared" si="7"/>
        <v>12874.51281661569</v>
      </c>
      <c r="K107" s="57"/>
    </row>
    <row r="108" spans="1:13" s="19" customFormat="1">
      <c r="A108" s="56"/>
      <c r="B108" s="55"/>
      <c r="C108" s="50"/>
      <c r="D108" s="50"/>
      <c r="E108" s="50"/>
      <c r="F108" s="54"/>
      <c r="G108" s="95"/>
      <c r="H108" s="53"/>
      <c r="I108" s="52"/>
      <c r="J108" s="51"/>
      <c r="K108" s="50"/>
    </row>
    <row r="109" spans="1:13" s="19" customFormat="1">
      <c r="A109" s="65">
        <f>A107+7</f>
        <v>42792</v>
      </c>
      <c r="B109" s="60">
        <f>C107+G107-H107</f>
        <v>17864.909543245511</v>
      </c>
      <c r="C109" s="57">
        <f>B109+(B109*0.035)</f>
        <v>18490.181377259105</v>
      </c>
      <c r="D109" s="143">
        <f>(C109-1100+G109)/1100+G109</f>
        <v>15.809255797508277</v>
      </c>
      <c r="E109" s="57">
        <f>B109/4250</f>
        <v>4.2035081278224729</v>
      </c>
      <c r="F109" s="64">
        <f>(C109-B109)/E109</f>
        <v>148.75000000000037</v>
      </c>
      <c r="G109" s="75"/>
      <c r="H109" s="63"/>
      <c r="I109" s="62">
        <f>E109*50/B109</f>
        <v>1.1764705882352939E-2</v>
      </c>
      <c r="J109" s="58">
        <f t="shared" si="3"/>
        <v>13325.12076519724</v>
      </c>
      <c r="K109" s="57"/>
    </row>
    <row r="110" spans="1:13" s="19" customFormat="1">
      <c r="A110" s="65">
        <f>A109+7</f>
        <v>42799</v>
      </c>
      <c r="B110" s="60">
        <f>C109+G109-H109</f>
        <v>18490.181377259105</v>
      </c>
      <c r="C110" s="57">
        <f>B110+(B110*0.035)</f>
        <v>19137.337725463174</v>
      </c>
      <c r="D110" s="143">
        <f>(C110-1100+G110)/1100+G110</f>
        <v>16.397579750421066</v>
      </c>
      <c r="E110" s="57">
        <f>B110/4250</f>
        <v>4.3506309122962596</v>
      </c>
      <c r="F110" s="64">
        <f>(C110-B110)/E110</f>
        <v>148.75000000000014</v>
      </c>
      <c r="G110" s="75"/>
      <c r="H110" s="63"/>
      <c r="I110" s="62">
        <f>E110*50/B110</f>
        <v>1.1764705882352941E-2</v>
      </c>
      <c r="J110" s="58">
        <f t="shared" si="3"/>
        <v>13791.499991979144</v>
      </c>
      <c r="K110" s="57"/>
      <c r="L110" s="66"/>
      <c r="M110" s="66"/>
    </row>
    <row r="111" spans="1:13" s="19" customFormat="1">
      <c r="A111" s="65">
        <f>A110+7</f>
        <v>42806</v>
      </c>
      <c r="B111" s="60">
        <f>C110+G110-H110</f>
        <v>19137.337725463174</v>
      </c>
      <c r="C111" s="57">
        <f>B111+(B111*0.035)</f>
        <v>19807.144545854386</v>
      </c>
      <c r="D111" s="143">
        <f>(C111-1100+G111)/1100+G111</f>
        <v>17.006495041685806</v>
      </c>
      <c r="E111" s="57">
        <f>B111/4250</f>
        <v>4.5029029942266297</v>
      </c>
      <c r="F111" s="64">
        <f>(C111-B111)/E111</f>
        <v>148.75000000000011</v>
      </c>
      <c r="G111" s="75"/>
      <c r="H111" s="63"/>
      <c r="I111" s="62">
        <f>E111*50/B111</f>
        <v>1.1764705882352941E-2</v>
      </c>
      <c r="J111" s="58">
        <f t="shared" si="3"/>
        <v>14274.202491698414</v>
      </c>
      <c r="K111" s="57"/>
      <c r="L111" s="66"/>
      <c r="M111" s="66"/>
    </row>
    <row r="112" spans="1:13" s="19" customFormat="1">
      <c r="A112" s="61">
        <f>A111+7</f>
        <v>42813</v>
      </c>
      <c r="B112" s="60">
        <f>C111+G111-H111</f>
        <v>19807.144545854386</v>
      </c>
      <c r="C112" s="57">
        <f>B112+(B112*0.035)</f>
        <v>20500.394604959289</v>
      </c>
      <c r="D112" s="143">
        <f>(C112-1100+G112)/1100+G112</f>
        <v>17.63672236814481</v>
      </c>
      <c r="E112" s="57">
        <f>B112/4250</f>
        <v>4.660504599024561</v>
      </c>
      <c r="F112" s="64">
        <f>(C112-B112)/E112</f>
        <v>148.74999999999989</v>
      </c>
      <c r="G112" s="96"/>
      <c r="H112" s="59"/>
      <c r="I112" s="62">
        <f>E112*50/B112</f>
        <v>1.1764705882352941E-2</v>
      </c>
      <c r="J112" s="58">
        <f t="shared" si="3"/>
        <v>14773.79957890786</v>
      </c>
      <c r="K112" s="57"/>
      <c r="L112" s="66"/>
      <c r="M112" s="66"/>
    </row>
    <row r="113" spans="1:13" s="19" customFormat="1">
      <c r="A113" s="56"/>
      <c r="B113" s="55"/>
      <c r="C113" s="50"/>
      <c r="D113" s="50"/>
      <c r="E113" s="50"/>
      <c r="F113" s="54"/>
      <c r="G113" s="95"/>
      <c r="H113" s="53"/>
      <c r="I113" s="52"/>
      <c r="J113" s="51"/>
      <c r="K113" s="50"/>
    </row>
    <row r="114" spans="1:13" s="19" customFormat="1">
      <c r="A114" s="65">
        <f>A112+7</f>
        <v>42820</v>
      </c>
      <c r="B114" s="60">
        <f>C112+G112-H112</f>
        <v>20500.394604959289</v>
      </c>
      <c r="C114" s="57">
        <f>B114+(B114*0.035)</f>
        <v>21217.908416132865</v>
      </c>
      <c r="D114" s="143">
        <f>(C114-1100+G114)/1100+G114</f>
        <v>18.289007651029877</v>
      </c>
      <c r="E114" s="57">
        <f>B114/4250</f>
        <v>4.8236222599904206</v>
      </c>
      <c r="F114" s="64">
        <f>(C114-B114)/E114</f>
        <v>148.7500000000002</v>
      </c>
      <c r="G114" s="75"/>
      <c r="H114" s="63"/>
      <c r="I114" s="62">
        <f>E114*50/B114</f>
        <v>1.1764705882352939E-2</v>
      </c>
      <c r="J114" s="58">
        <f t="shared" si="3"/>
        <v>15290.882564169635</v>
      </c>
      <c r="K114" s="57"/>
    </row>
    <row r="115" spans="1:13" s="19" customFormat="1">
      <c r="A115" s="88">
        <f>A114+7</f>
        <v>42827</v>
      </c>
      <c r="B115" s="89">
        <f>C114+G114-H114</f>
        <v>21217.908416132865</v>
      </c>
      <c r="C115" s="90">
        <f>B115+(B115*0.02)</f>
        <v>21642.266584455523</v>
      </c>
      <c r="D115" s="144">
        <f>(C115-1100+G115)/1100+G115</f>
        <v>18.674787804050474</v>
      </c>
      <c r="E115" s="90">
        <f>B115/4250</f>
        <v>4.9924490390900855</v>
      </c>
      <c r="F115" s="91">
        <f>(C115-B115)/E115</f>
        <v>85.000000000000242</v>
      </c>
      <c r="G115" s="94"/>
      <c r="H115" s="98"/>
      <c r="I115" s="93">
        <f>E115*50/B115</f>
        <v>1.1764705882352941E-2</v>
      </c>
      <c r="J115" s="92">
        <f t="shared" si="3"/>
        <v>15826.063453915573</v>
      </c>
      <c r="K115" s="90"/>
      <c r="L115" s="66"/>
      <c r="M115" s="66"/>
    </row>
    <row r="116" spans="1:13" s="19" customFormat="1">
      <c r="A116" s="88">
        <f>A115+7</f>
        <v>42834</v>
      </c>
      <c r="B116" s="89">
        <f>C115+G115-H115</f>
        <v>21642.266584455523</v>
      </c>
      <c r="C116" s="90">
        <f>B116+(B116*0.02)</f>
        <v>22075.111916144633</v>
      </c>
      <c r="D116" s="144">
        <f>(C116-1100+G116)/1100+G116</f>
        <v>19.068283560131484</v>
      </c>
      <c r="E116" s="90">
        <f>B116/4250</f>
        <v>5.0922980198718877</v>
      </c>
      <c r="F116" s="91">
        <f>(C116-B116)/E116</f>
        <v>84.999999999999915</v>
      </c>
      <c r="G116" s="94"/>
      <c r="H116" s="98"/>
      <c r="I116" s="93">
        <f>E116*50/B116</f>
        <v>1.1764705882352941E-2</v>
      </c>
      <c r="J116" s="92">
        <f t="shared" si="3"/>
        <v>16142.584722993884</v>
      </c>
      <c r="K116" s="90"/>
      <c r="L116" s="66"/>
      <c r="M116" s="66"/>
    </row>
    <row r="117" spans="1:13" s="19" customFormat="1">
      <c r="A117" s="99">
        <f>A116+7</f>
        <v>42841</v>
      </c>
      <c r="B117" s="89">
        <f>C116+G116-H116</f>
        <v>22075.111916144633</v>
      </c>
      <c r="C117" s="90">
        <f>B117+(B117*0.02)</f>
        <v>22516.614154467527</v>
      </c>
      <c r="D117" s="144">
        <f>(C117-1100+G117)/1100+G117</f>
        <v>19.469649231334117</v>
      </c>
      <c r="E117" s="90">
        <f>B117/4250</f>
        <v>5.1941439802693257</v>
      </c>
      <c r="F117" s="91">
        <f>(C117-B117)/E117</f>
        <v>85.000000000000142</v>
      </c>
      <c r="G117" s="100"/>
      <c r="H117" s="101"/>
      <c r="I117" s="93">
        <f>E117*50/B117</f>
        <v>1.1764705882352941E-2</v>
      </c>
      <c r="J117" s="92">
        <f t="shared" si="3"/>
        <v>16465.436417453762</v>
      </c>
      <c r="K117" s="90"/>
      <c r="L117" s="66"/>
      <c r="M117" s="66"/>
    </row>
    <row r="118" spans="1:13" s="19" customFormat="1">
      <c r="A118" s="56"/>
      <c r="B118" s="55"/>
      <c r="C118" s="50"/>
      <c r="D118" s="50"/>
      <c r="E118" s="50"/>
      <c r="F118" s="54"/>
      <c r="G118" s="95"/>
      <c r="H118" s="53"/>
      <c r="I118" s="52"/>
      <c r="J118" s="51"/>
      <c r="K118" s="50"/>
    </row>
    <row r="119" spans="1:13" s="19" customFormat="1">
      <c r="A119" s="65">
        <f>A117+7</f>
        <v>42848</v>
      </c>
      <c r="B119" s="60">
        <f>C117+G117-H117</f>
        <v>22516.614154467527</v>
      </c>
      <c r="C119" s="57">
        <f>B119+(B119*0.035)</f>
        <v>23304.695649873891</v>
      </c>
      <c r="D119" s="143">
        <f>(C119-1100+G119)/1100+G119</f>
        <v>20.186086954430809</v>
      </c>
      <c r="E119" s="57">
        <f>B119/4250</f>
        <v>5.298026859874712</v>
      </c>
      <c r="F119" s="64">
        <f>(C119-B119)/E119</f>
        <v>148.7500000000002</v>
      </c>
      <c r="G119" s="75"/>
      <c r="H119" s="63"/>
      <c r="I119" s="62">
        <f>E119*50/B119</f>
        <v>1.1764705882352943E-2</v>
      </c>
      <c r="J119" s="58">
        <f t="shared" ref="J119:J182" si="8">B119-(E119*1080)</f>
        <v>16794.745145802837</v>
      </c>
      <c r="K119" s="57"/>
    </row>
    <row r="120" spans="1:13" s="19" customFormat="1">
      <c r="A120" s="65">
        <f>A119+7</f>
        <v>42855</v>
      </c>
      <c r="B120" s="60">
        <f>C119+G119-H119</f>
        <v>23304.695649873891</v>
      </c>
      <c r="C120" s="57">
        <f>B120+(B120*0.035)</f>
        <v>24120.359997619478</v>
      </c>
      <c r="D120" s="143">
        <f>(C120-1100+G120)/1100+G120</f>
        <v>20.927599997835888</v>
      </c>
      <c r="E120" s="57">
        <f>B120/4250</f>
        <v>5.4834577999703269</v>
      </c>
      <c r="F120" s="64">
        <f>(C120-B120)/E120</f>
        <v>148.7500000000002</v>
      </c>
      <c r="G120" s="75"/>
      <c r="H120" s="63"/>
      <c r="I120" s="62">
        <f>E120*50/B120</f>
        <v>1.1764705882352939E-2</v>
      </c>
      <c r="J120" s="58">
        <f t="shared" si="8"/>
        <v>17382.561225905938</v>
      </c>
      <c r="K120" s="57"/>
      <c r="L120" s="66"/>
      <c r="M120" s="66"/>
    </row>
    <row r="121" spans="1:13" s="19" customFormat="1">
      <c r="A121" s="65">
        <f>A120+7</f>
        <v>42862</v>
      </c>
      <c r="B121" s="60">
        <f>C120+G120-H120</f>
        <v>24120.359997619478</v>
      </c>
      <c r="C121" s="57">
        <f>B121+(B121*0.035)</f>
        <v>24964.57259753616</v>
      </c>
      <c r="D121" s="143">
        <f>(C121-1100+G121)/1100+G121</f>
        <v>21.695065997760146</v>
      </c>
      <c r="E121" s="57">
        <f>B121/4250</f>
        <v>5.6753788229692894</v>
      </c>
      <c r="F121" s="64">
        <f>(C121-B121)/E121</f>
        <v>148.75000000000003</v>
      </c>
      <c r="G121" s="75"/>
      <c r="H121" s="63"/>
      <c r="I121" s="62">
        <f>E121*50/B121</f>
        <v>1.1764705882352943E-2</v>
      </c>
      <c r="J121" s="58">
        <f t="shared" si="8"/>
        <v>17990.950868812644</v>
      </c>
      <c r="K121" s="57"/>
      <c r="L121" s="66"/>
      <c r="M121" s="66"/>
    </row>
    <row r="122" spans="1:13" s="19" customFormat="1">
      <c r="A122" s="61">
        <f>A121+7</f>
        <v>42869</v>
      </c>
      <c r="B122" s="60">
        <f>C121+G121-H121</f>
        <v>24964.57259753616</v>
      </c>
      <c r="C122" s="57">
        <f>B122+(B122*0.035)</f>
        <v>25838.332638449927</v>
      </c>
      <c r="D122" s="143">
        <f>(C122-1100+G122)/1100+G122</f>
        <v>22.489393307681752</v>
      </c>
      <c r="E122" s="57">
        <f>B122/4250</f>
        <v>5.8740170817732142</v>
      </c>
      <c r="F122" s="64">
        <f>(C122-B122)/E122</f>
        <v>148.7500000000002</v>
      </c>
      <c r="G122" s="96"/>
      <c r="H122" s="59"/>
      <c r="I122" s="62">
        <f>E122*50/B122</f>
        <v>1.1764705882352941E-2</v>
      </c>
      <c r="J122" s="58">
        <f t="shared" si="8"/>
        <v>18620.634149221089</v>
      </c>
      <c r="K122" s="57"/>
      <c r="L122" s="66"/>
      <c r="M122" s="66"/>
    </row>
    <row r="123" spans="1:13" s="19" customFormat="1">
      <c r="A123" s="56"/>
      <c r="B123" s="55"/>
      <c r="C123" s="50"/>
      <c r="D123" s="50"/>
      <c r="E123" s="50"/>
      <c r="F123" s="54"/>
      <c r="G123" s="95"/>
      <c r="H123" s="53"/>
      <c r="I123" s="52"/>
      <c r="J123" s="51"/>
      <c r="K123" s="50"/>
    </row>
    <row r="124" spans="1:13" s="19" customFormat="1">
      <c r="A124" s="65">
        <f>A122+7</f>
        <v>42876</v>
      </c>
      <c r="B124" s="60">
        <f>C122+G122-H122</f>
        <v>25838.332638449927</v>
      </c>
      <c r="C124" s="57">
        <f>B124+(B124*0.035)</f>
        <v>26742.674280795676</v>
      </c>
      <c r="D124" s="143">
        <f>(C124-1100+G124)/1100+G124</f>
        <v>23.311522073450615</v>
      </c>
      <c r="E124" s="57">
        <f>B124/4250</f>
        <v>6.0796076796352772</v>
      </c>
      <c r="F124" s="64">
        <f>(C124-B124)/E124</f>
        <v>148.75000000000028</v>
      </c>
      <c r="G124" s="75"/>
      <c r="H124" s="63"/>
      <c r="I124" s="62">
        <f>E124*50/B124</f>
        <v>1.1764705882352941E-2</v>
      </c>
      <c r="J124" s="58">
        <f t="shared" si="8"/>
        <v>19272.356344443826</v>
      </c>
      <c r="K124" s="57"/>
    </row>
    <row r="125" spans="1:13" s="19" customFormat="1">
      <c r="A125" s="65">
        <f>A124+7</f>
        <v>42883</v>
      </c>
      <c r="B125" s="60">
        <f>C124+G124-H124</f>
        <v>26742.674280795676</v>
      </c>
      <c r="C125" s="57">
        <f>B125+(B125*0.035)</f>
        <v>27678.667880623525</v>
      </c>
      <c r="D125" s="143">
        <f>(C125-1100+G125)/1100+G125</f>
        <v>24.162425346021386</v>
      </c>
      <c r="E125" s="57">
        <f>B125/4250</f>
        <v>6.2923939484225118</v>
      </c>
      <c r="F125" s="64">
        <f>(C125-B125)/E125</f>
        <v>148.75000000000003</v>
      </c>
      <c r="G125" s="75"/>
      <c r="H125" s="63"/>
      <c r="I125" s="62">
        <f>E125*50/B125</f>
        <v>1.1764705882352941E-2</v>
      </c>
      <c r="J125" s="58">
        <f t="shared" si="8"/>
        <v>19946.888816499362</v>
      </c>
      <c r="K125" s="57"/>
      <c r="L125" s="66"/>
      <c r="M125" s="66"/>
    </row>
    <row r="126" spans="1:13" s="19" customFormat="1">
      <c r="A126" s="65">
        <f>A125+7</f>
        <v>42890</v>
      </c>
      <c r="B126" s="60">
        <f>C125+G125-H125</f>
        <v>27678.667880623525</v>
      </c>
      <c r="C126" s="57">
        <f>B126+(B126*0.035)</f>
        <v>28647.421256445348</v>
      </c>
      <c r="D126" s="143">
        <f>(C126-1100+G126)/1100+G126</f>
        <v>25.043110233132136</v>
      </c>
      <c r="E126" s="57">
        <f>B126/4250</f>
        <v>6.5126277366172998</v>
      </c>
      <c r="F126" s="64">
        <f>(C126-B126)/E126</f>
        <v>148.75</v>
      </c>
      <c r="G126" s="75"/>
      <c r="H126" s="63"/>
      <c r="I126" s="62">
        <f>E126*50/B126</f>
        <v>1.1764705882352941E-2</v>
      </c>
      <c r="J126" s="58">
        <f t="shared" si="8"/>
        <v>20645.02992507684</v>
      </c>
      <c r="K126" s="57"/>
      <c r="L126" s="66"/>
      <c r="M126" s="66"/>
    </row>
    <row r="127" spans="1:13" s="19" customFormat="1">
      <c r="A127" s="61">
        <f>A126+7</f>
        <v>42897</v>
      </c>
      <c r="B127" s="60">
        <f>C126+G126-H126</f>
        <v>28647.421256445348</v>
      </c>
      <c r="C127" s="57">
        <f>B127+(B127*0.035)</f>
        <v>29650.081000420934</v>
      </c>
      <c r="D127" s="143">
        <f>(C127-1100+G127)/1100+G127</f>
        <v>25.954619091291757</v>
      </c>
      <c r="E127" s="57">
        <f>B127/4250</f>
        <v>6.7405697073989055</v>
      </c>
      <c r="F127" s="64">
        <f>(C127-B127)/E127</f>
        <v>148.74999999999983</v>
      </c>
      <c r="G127" s="96"/>
      <c r="H127" s="59"/>
      <c r="I127" s="62">
        <f>E127*50/B127</f>
        <v>1.1764705882352941E-2</v>
      </c>
      <c r="J127" s="58">
        <f t="shared" si="8"/>
        <v>21367.60597245453</v>
      </c>
      <c r="K127" s="57"/>
      <c r="L127" s="66"/>
      <c r="M127" s="66"/>
    </row>
    <row r="128" spans="1:13" s="19" customFormat="1">
      <c r="A128" s="56"/>
      <c r="B128" s="55"/>
      <c r="C128" s="50"/>
      <c r="D128" s="50"/>
      <c r="E128" s="50"/>
      <c r="F128" s="54"/>
      <c r="G128" s="95"/>
      <c r="H128" s="53"/>
      <c r="I128" s="52"/>
      <c r="J128" s="51"/>
      <c r="K128" s="50"/>
    </row>
    <row r="129" spans="1:13" s="19" customFormat="1">
      <c r="A129" s="65">
        <f>A127+7</f>
        <v>42904</v>
      </c>
      <c r="B129" s="60">
        <f>C127+G127-H127</f>
        <v>29650.081000420934</v>
      </c>
      <c r="C129" s="57">
        <f>B129+(B129*0.035)</f>
        <v>30687.833835435667</v>
      </c>
      <c r="D129" s="143">
        <f>(C129-1100+G129)/1100+G129</f>
        <v>26.898030759486971</v>
      </c>
      <c r="E129" s="57">
        <f>B129/4250</f>
        <v>6.9764896471578668</v>
      </c>
      <c r="F129" s="64">
        <f>(C129-B129)/E129</f>
        <v>148.75000000000006</v>
      </c>
      <c r="G129" s="75"/>
      <c r="H129" s="63"/>
      <c r="I129" s="62">
        <f>E129*50/B129</f>
        <v>1.1764705882352941E-2</v>
      </c>
      <c r="J129" s="58">
        <f t="shared" si="8"/>
        <v>22115.472181490437</v>
      </c>
      <c r="K129" s="57"/>
    </row>
    <row r="130" spans="1:13" s="19" customFormat="1">
      <c r="A130" s="65">
        <f>A129+7</f>
        <v>42911</v>
      </c>
      <c r="B130" s="60">
        <f>C129+G129-H129</f>
        <v>30687.833835435667</v>
      </c>
      <c r="C130" s="57">
        <f>B130+(B130*0.035)</f>
        <v>31761.908019675917</v>
      </c>
      <c r="D130" s="143">
        <f>(C130-1100+G130)/1100+G130</f>
        <v>27.874461836069017</v>
      </c>
      <c r="E130" s="57">
        <f>B130/4250</f>
        <v>7.2206667848083921</v>
      </c>
      <c r="F130" s="64">
        <f>(C130-B130)/E130</f>
        <v>148.75000000000017</v>
      </c>
      <c r="G130" s="75"/>
      <c r="H130" s="63"/>
      <c r="I130" s="62">
        <f>E130*50/B130</f>
        <v>1.1764705882352941E-2</v>
      </c>
      <c r="J130" s="58">
        <f t="shared" si="8"/>
        <v>22889.513707842605</v>
      </c>
      <c r="K130" s="57"/>
      <c r="L130" s="66"/>
      <c r="M130" s="66"/>
    </row>
    <row r="131" spans="1:13" s="19" customFormat="1">
      <c r="A131" s="65">
        <f>A130+7</f>
        <v>42918</v>
      </c>
      <c r="B131" s="60">
        <f>C130+G130-H130</f>
        <v>31761.908019675917</v>
      </c>
      <c r="C131" s="57">
        <f>B131+(B131*0.035)</f>
        <v>32873.574800364571</v>
      </c>
      <c r="D131" s="143">
        <f>(C131-1100+G131)/1100+G131</f>
        <v>28.88506800033143</v>
      </c>
      <c r="E131" s="57">
        <f>B131/4250</f>
        <v>7.4733901222766868</v>
      </c>
      <c r="F131" s="64">
        <f>(C131-B131)/E131</f>
        <v>148.74999999999963</v>
      </c>
      <c r="G131" s="75"/>
      <c r="H131" s="63"/>
      <c r="I131" s="62">
        <f>E131*50/B131</f>
        <v>1.1764705882352943E-2</v>
      </c>
      <c r="J131" s="58">
        <f t="shared" si="8"/>
        <v>23690.646687617096</v>
      </c>
      <c r="K131" s="57"/>
      <c r="L131" s="66"/>
      <c r="M131" s="66"/>
    </row>
    <row r="132" spans="1:13" s="19" customFormat="1">
      <c r="A132" s="61">
        <f>A131+7</f>
        <v>42925</v>
      </c>
      <c r="B132" s="60">
        <f>C131+G131-H131</f>
        <v>32873.574800364571</v>
      </c>
      <c r="C132" s="57">
        <f>B132+(B132*0.035)</f>
        <v>34024.149918377334</v>
      </c>
      <c r="D132" s="143">
        <f>(C132-1100+G132)/1100+G132</f>
        <v>29.931045380343029</v>
      </c>
      <c r="E132" s="57">
        <f>B132/4250</f>
        <v>7.7349587765563701</v>
      </c>
      <c r="F132" s="64">
        <f>(C132-B132)/E132</f>
        <v>148.75000000000034</v>
      </c>
      <c r="G132" s="96"/>
      <c r="H132" s="59"/>
      <c r="I132" s="62">
        <f>E132*50/B132</f>
        <v>1.1764705882352943E-2</v>
      </c>
      <c r="J132" s="58">
        <f t="shared" si="8"/>
        <v>24519.819321683692</v>
      </c>
      <c r="K132" s="57"/>
      <c r="L132" s="66"/>
      <c r="M132" s="66"/>
    </row>
    <row r="133" spans="1:13" s="19" customFormat="1">
      <c r="A133" s="56"/>
      <c r="B133" s="55"/>
      <c r="C133" s="50"/>
      <c r="D133" s="50"/>
      <c r="E133" s="50"/>
      <c r="F133" s="54"/>
      <c r="G133" s="95"/>
      <c r="H133" s="53"/>
      <c r="I133" s="52"/>
      <c r="J133" s="51"/>
      <c r="K133" s="50"/>
    </row>
    <row r="134" spans="1:13" s="19" customFormat="1">
      <c r="A134" s="65">
        <f>A132+7</f>
        <v>42932</v>
      </c>
      <c r="B134" s="60">
        <f>C132+G132-H132</f>
        <v>34024.149918377334</v>
      </c>
      <c r="C134" s="57">
        <f>B134+(B134*0.035)</f>
        <v>35214.995165520544</v>
      </c>
      <c r="D134" s="143">
        <f>(C134-1100+G134)/1100+G134</f>
        <v>31.013631968655041</v>
      </c>
      <c r="E134" s="57">
        <f>B134/4250</f>
        <v>8.0056823337358427</v>
      </c>
      <c r="F134" s="64">
        <f>(C134-B134)/E134</f>
        <v>148.75000000000045</v>
      </c>
      <c r="G134" s="75"/>
      <c r="H134" s="63"/>
      <c r="I134" s="62">
        <f>E134*50/B134</f>
        <v>1.1764705882352939E-2</v>
      </c>
      <c r="J134" s="58">
        <f t="shared" si="8"/>
        <v>25378.012997942624</v>
      </c>
      <c r="K134" s="57"/>
    </row>
    <row r="135" spans="1:13" s="19" customFormat="1">
      <c r="A135" s="65">
        <f>A134+7</f>
        <v>42939</v>
      </c>
      <c r="B135" s="60">
        <f>C134+G134-H134</f>
        <v>35214.995165520544</v>
      </c>
      <c r="C135" s="57">
        <f>B135+(B135*0.035)</f>
        <v>36447.519996313764</v>
      </c>
      <c r="D135" s="143">
        <f>(C135-1100+G135)/1100+G135</f>
        <v>32.134109087557967</v>
      </c>
      <c r="E135" s="57">
        <f>B135/4250</f>
        <v>8.2858812154165982</v>
      </c>
      <c r="F135" s="64">
        <f>(C135-B135)/E135</f>
        <v>148.75000000000009</v>
      </c>
      <c r="G135" s="75"/>
      <c r="H135" s="63"/>
      <c r="I135" s="62">
        <f>E135*50/B135</f>
        <v>1.1764705882352941E-2</v>
      </c>
      <c r="J135" s="58">
        <f t="shared" si="8"/>
        <v>26266.243452870618</v>
      </c>
      <c r="K135" s="57"/>
      <c r="L135" s="66"/>
      <c r="M135" s="66"/>
    </row>
    <row r="136" spans="1:13" s="19" customFormat="1">
      <c r="A136" s="65">
        <f>A135+7</f>
        <v>42946</v>
      </c>
      <c r="B136" s="60">
        <f>C135+G135-H135</f>
        <v>36447.519996313764</v>
      </c>
      <c r="C136" s="57">
        <f>B136+(B136*0.035)</f>
        <v>37723.183196184749</v>
      </c>
      <c r="D136" s="143">
        <f>(C136-1100+G136)/1100+G136</f>
        <v>33.293802905622499</v>
      </c>
      <c r="E136" s="57">
        <f>B136/4250</f>
        <v>8.5758870579561801</v>
      </c>
      <c r="F136" s="64">
        <f>(C136-B136)/E136</f>
        <v>148.75000000000043</v>
      </c>
      <c r="G136" s="75"/>
      <c r="H136" s="63"/>
      <c r="I136" s="62">
        <f>E136*50/B136</f>
        <v>1.1764705882352941E-2</v>
      </c>
      <c r="J136" s="58">
        <f t="shared" si="8"/>
        <v>27185.561973721087</v>
      </c>
      <c r="K136" s="57"/>
      <c r="L136" s="66"/>
      <c r="M136" s="66"/>
    </row>
    <row r="137" spans="1:13" s="19" customFormat="1">
      <c r="A137" s="61">
        <f>A136+7</f>
        <v>42953</v>
      </c>
      <c r="B137" s="60">
        <f>C136+G136-H136</f>
        <v>37723.183196184749</v>
      </c>
      <c r="C137" s="57">
        <f>B137+(B137*0.035)</f>
        <v>39043.494608051216</v>
      </c>
      <c r="D137" s="143">
        <f>(C137-1100+G137)/1100+G137</f>
        <v>34.494086007319289</v>
      </c>
      <c r="E137" s="57">
        <f>B137/4250</f>
        <v>8.8760431049846478</v>
      </c>
      <c r="F137" s="64">
        <f>(C137-B137)/E137</f>
        <v>148.75000000000009</v>
      </c>
      <c r="G137" s="96"/>
      <c r="H137" s="59"/>
      <c r="I137" s="62">
        <f>E137*50/B137</f>
        <v>1.1764705882352943E-2</v>
      </c>
      <c r="J137" s="58">
        <f t="shared" si="8"/>
        <v>28137.05664280133</v>
      </c>
      <c r="K137" s="57"/>
      <c r="L137" s="66"/>
      <c r="M137" s="66"/>
    </row>
    <row r="138" spans="1:13" s="19" customFormat="1">
      <c r="A138" s="56"/>
      <c r="B138" s="55"/>
      <c r="C138" s="50"/>
      <c r="D138" s="50"/>
      <c r="E138" s="50"/>
      <c r="F138" s="54"/>
      <c r="G138" s="95"/>
      <c r="H138" s="53"/>
      <c r="I138" s="52"/>
      <c r="J138" s="51"/>
      <c r="K138" s="50"/>
    </row>
    <row r="139" spans="1:13" s="19" customFormat="1">
      <c r="A139" s="65">
        <f>A137+7</f>
        <v>42960</v>
      </c>
      <c r="B139" s="60">
        <f>C137+G137-H137</f>
        <v>39043.494608051216</v>
      </c>
      <c r="C139" s="57">
        <f>B139+(B139*0.035)</f>
        <v>40410.016919333008</v>
      </c>
      <c r="D139" s="143">
        <f>(C139-1100+G139)/1100+G139</f>
        <v>35.736379017575459</v>
      </c>
      <c r="E139" s="57">
        <f>B139/4250</f>
        <v>9.18670461365911</v>
      </c>
      <c r="F139" s="64">
        <f>(C139-B139)/E139</f>
        <v>148.74999999999986</v>
      </c>
      <c r="G139" s="75"/>
      <c r="H139" s="63"/>
      <c r="I139" s="62">
        <f>E139*50/B139</f>
        <v>1.1764705882352941E-2</v>
      </c>
      <c r="J139" s="58">
        <f t="shared" si="8"/>
        <v>29121.85362529938</v>
      </c>
      <c r="K139" s="57"/>
    </row>
    <row r="140" spans="1:13" s="19" customFormat="1">
      <c r="A140" s="65">
        <f>A139+7</f>
        <v>42967</v>
      </c>
      <c r="B140" s="60">
        <f>C139+G139-H139</f>
        <v>40410.016919333008</v>
      </c>
      <c r="C140" s="57">
        <f>B140+(B140*0.035)</f>
        <v>41824.367511509663</v>
      </c>
      <c r="D140" s="143">
        <f>(C140-1100+G140)/1100+G140</f>
        <v>37.0221522831906</v>
      </c>
      <c r="E140" s="57">
        <f>B140/4250</f>
        <v>9.5082392751371785</v>
      </c>
      <c r="F140" s="64">
        <f>(C140-B140)/E140</f>
        <v>148.75000000000003</v>
      </c>
      <c r="G140" s="75"/>
      <c r="H140" s="63"/>
      <c r="I140" s="62">
        <f>E140*50/B140</f>
        <v>1.1764705882352941E-2</v>
      </c>
      <c r="J140" s="58">
        <f t="shared" si="8"/>
        <v>30141.118502184854</v>
      </c>
      <c r="K140" s="57"/>
      <c r="L140" s="66"/>
      <c r="M140" s="66"/>
    </row>
    <row r="141" spans="1:13" s="19" customFormat="1">
      <c r="A141" s="65">
        <f>A140+7</f>
        <v>42974</v>
      </c>
      <c r="B141" s="60">
        <f>C140+G140-H140</f>
        <v>41824.367511509663</v>
      </c>
      <c r="C141" s="57">
        <f>B141+(B141*0.035)</f>
        <v>43288.2203744125</v>
      </c>
      <c r="D141" s="143">
        <f>(C141-1100+G141)/1100+G141</f>
        <v>38.352927613102274</v>
      </c>
      <c r="E141" s="57">
        <f>B141/4250</f>
        <v>9.8410276497669802</v>
      </c>
      <c r="F141" s="64">
        <f>(C141-B141)/E141</f>
        <v>148.74999999999986</v>
      </c>
      <c r="G141" s="75"/>
      <c r="H141" s="63"/>
      <c r="I141" s="62">
        <f>E141*50/B141</f>
        <v>1.1764705882352943E-2</v>
      </c>
      <c r="J141" s="58">
        <f t="shared" si="8"/>
        <v>31196.057649761322</v>
      </c>
      <c r="K141" s="57"/>
      <c r="L141" s="66"/>
      <c r="M141" s="66"/>
    </row>
    <row r="142" spans="1:13" s="19" customFormat="1">
      <c r="A142" s="61">
        <f>A141+7</f>
        <v>42981</v>
      </c>
      <c r="B142" s="60">
        <f>C141+G141-H141</f>
        <v>43288.2203744125</v>
      </c>
      <c r="C142" s="57">
        <f>B142+(B142*0.035)</f>
        <v>44803.30808751694</v>
      </c>
      <c r="D142" s="143">
        <f>(C142-1100+G142)/1100+G142</f>
        <v>39.730280079560856</v>
      </c>
      <c r="E142" s="57">
        <f>B142/4250</f>
        <v>10.185463617508823</v>
      </c>
      <c r="F142" s="64">
        <f>(C142-B142)/E142</f>
        <v>148.75000000000023</v>
      </c>
      <c r="G142" s="96"/>
      <c r="H142" s="59"/>
      <c r="I142" s="62">
        <f>E142*50/B142</f>
        <v>1.1764705882352941E-2</v>
      </c>
      <c r="J142" s="58">
        <f t="shared" si="8"/>
        <v>32287.919667502971</v>
      </c>
      <c r="K142" s="57"/>
      <c r="L142" s="66"/>
      <c r="M142" s="66"/>
    </row>
    <row r="143" spans="1:13" s="19" customFormat="1">
      <c r="A143" s="56"/>
      <c r="B143" s="55"/>
      <c r="C143" s="50"/>
      <c r="D143" s="50"/>
      <c r="E143" s="50"/>
      <c r="F143" s="54"/>
      <c r="G143" s="95"/>
      <c r="H143" s="53"/>
      <c r="I143" s="52"/>
      <c r="J143" s="51"/>
      <c r="K143" s="50"/>
    </row>
    <row r="144" spans="1:13" s="19" customFormat="1">
      <c r="A144" s="65">
        <f>A142+7</f>
        <v>42988</v>
      </c>
      <c r="B144" s="60">
        <f>C142+G142-H142</f>
        <v>44803.30808751694</v>
      </c>
      <c r="C144" s="57">
        <f>B144+(B144*0.035)</f>
        <v>46371.423870580031</v>
      </c>
      <c r="D144" s="143">
        <f>(C144-1100+G144)/1100+G144</f>
        <v>41.155839882345482</v>
      </c>
      <c r="E144" s="57">
        <f>B144/4250</f>
        <v>10.541954844121634</v>
      </c>
      <c r="F144" s="64">
        <f>(C144-B144)/E144</f>
        <v>148.7499999999998</v>
      </c>
      <c r="G144" s="75"/>
      <c r="H144" s="63"/>
      <c r="I144" s="62">
        <f>E144*50/B144</f>
        <v>1.1764705882352941E-2</v>
      </c>
      <c r="J144" s="58">
        <f t="shared" si="8"/>
        <v>33417.996855865575</v>
      </c>
      <c r="K144" s="57"/>
    </row>
    <row r="145" spans="1:13" s="19" customFormat="1">
      <c r="A145" s="65">
        <f>A144+7</f>
        <v>42995</v>
      </c>
      <c r="B145" s="60">
        <f>C144+G144-H144</f>
        <v>46371.423870580031</v>
      </c>
      <c r="C145" s="57">
        <f>B145+(B145*0.035)</f>
        <v>47994.423706050329</v>
      </c>
      <c r="D145" s="143">
        <f>(C145-1100+G145)/1100+G145</f>
        <v>42.631294278227571</v>
      </c>
      <c r="E145" s="57">
        <f>B145/4250</f>
        <v>10.910923263665889</v>
      </c>
      <c r="F145" s="64">
        <f>(C145-B145)/E145</f>
        <v>148.74999999999974</v>
      </c>
      <c r="G145" s="75"/>
      <c r="H145" s="63"/>
      <c r="I145" s="62">
        <f>E145*50/B145</f>
        <v>1.1764705882352939E-2</v>
      </c>
      <c r="J145" s="58">
        <f t="shared" si="8"/>
        <v>34587.626745820868</v>
      </c>
      <c r="K145" s="57"/>
      <c r="L145" s="66"/>
      <c r="M145" s="66"/>
    </row>
    <row r="146" spans="1:13" s="19" customFormat="1">
      <c r="A146" s="65">
        <f>A145+7</f>
        <v>43002</v>
      </c>
      <c r="B146" s="60">
        <f>C145+G145-H145</f>
        <v>47994.423706050329</v>
      </c>
      <c r="C146" s="57">
        <f>B146+(B146*0.035)</f>
        <v>49674.228535762093</v>
      </c>
      <c r="D146" s="143">
        <f>(C146-1100+G146)/1100+G146</f>
        <v>44.158389577965536</v>
      </c>
      <c r="E146" s="57">
        <f>B146/4250</f>
        <v>11.292805577894194</v>
      </c>
      <c r="F146" s="64">
        <f>(C146-B146)/E146</f>
        <v>148.75000000000023</v>
      </c>
      <c r="G146" s="75"/>
      <c r="H146" s="63"/>
      <c r="I146" s="62">
        <f>E146*50/B146</f>
        <v>1.1764705882352939E-2</v>
      </c>
      <c r="J146" s="58">
        <f t="shared" si="8"/>
        <v>35798.193681924604</v>
      </c>
      <c r="K146" s="57"/>
      <c r="L146" s="66"/>
      <c r="M146" s="66"/>
    </row>
    <row r="147" spans="1:13" s="19" customFormat="1">
      <c r="A147" s="61">
        <f>A146+7</f>
        <v>43009</v>
      </c>
      <c r="B147" s="60">
        <f>C146+G146-H146</f>
        <v>49674.228535762093</v>
      </c>
      <c r="C147" s="57">
        <f>B147+(B147*0.035)</f>
        <v>51412.82653451377</v>
      </c>
      <c r="D147" s="145">
        <f>(C147-1100+G147)/1100+G147</f>
        <v>45.738933213194336</v>
      </c>
      <c r="E147" s="57">
        <f>B147/4250</f>
        <v>11.688053773120492</v>
      </c>
      <c r="F147" s="64">
        <f>(C147-B147)/E147</f>
        <v>148.75000000000028</v>
      </c>
      <c r="G147" s="96"/>
      <c r="H147" s="102">
        <v>30000</v>
      </c>
      <c r="I147" s="62">
        <f>E147*50/B147</f>
        <v>1.1764705882352939E-2</v>
      </c>
      <c r="J147" s="58">
        <f t="shared" si="8"/>
        <v>37051.130460791959</v>
      </c>
      <c r="K147" s="57"/>
      <c r="L147" s="66"/>
      <c r="M147" s="66"/>
    </row>
    <row r="148" spans="1:13" s="19" customFormat="1">
      <c r="A148" s="146"/>
      <c r="B148" s="147"/>
      <c r="C148" s="148"/>
      <c r="D148" s="148"/>
      <c r="E148" s="148"/>
      <c r="F148" s="149"/>
      <c r="G148" s="150"/>
      <c r="H148" s="151"/>
      <c r="I148" s="152"/>
      <c r="J148" s="153"/>
      <c r="K148" s="148"/>
    </row>
    <row r="149" spans="1:13" s="19" customFormat="1">
      <c r="A149" s="65">
        <f>A147+7</f>
        <v>43016</v>
      </c>
      <c r="B149" s="60">
        <f>C147+G147-H147</f>
        <v>21412.82653451377</v>
      </c>
      <c r="C149" s="57">
        <f>B149+(B149*0.035)</f>
        <v>22162.275463221751</v>
      </c>
      <c r="D149" s="143"/>
      <c r="E149" s="57">
        <f>B149/4250</f>
        <v>5.0383121257679457</v>
      </c>
      <c r="F149" s="64">
        <f>(C149-B149)/E149</f>
        <v>148.74999999999989</v>
      </c>
      <c r="G149" s="75"/>
      <c r="H149" s="63">
        <f>IF(C149&gt;B149,C149*0.035,0)</f>
        <v>775.67964121276134</v>
      </c>
      <c r="I149" s="62">
        <f>E149*50/B149</f>
        <v>1.1764705882352941E-2</v>
      </c>
      <c r="J149" s="58">
        <f t="shared" si="8"/>
        <v>15971.449438684387</v>
      </c>
      <c r="K149" s="57"/>
    </row>
    <row r="150" spans="1:13" s="19" customFormat="1">
      <c r="A150" s="65">
        <f>A149+7</f>
        <v>43023</v>
      </c>
      <c r="B150" s="60">
        <f>C149+G149-H149</f>
        <v>21386.595822008989</v>
      </c>
      <c r="C150" s="57">
        <f>B150+(B150*0.035)</f>
        <v>22135.126675779302</v>
      </c>
      <c r="D150" s="143"/>
      <c r="E150" s="57">
        <f>B150/4250</f>
        <v>5.0321401934138796</v>
      </c>
      <c r="F150" s="64">
        <f>(C150-B150)/E150</f>
        <v>148.74999999999972</v>
      </c>
      <c r="G150" s="75"/>
      <c r="H150" s="63">
        <f>IF(C150&gt;B150,C150*0.035,0)</f>
        <v>774.72943365227559</v>
      </c>
      <c r="I150" s="62">
        <f>E150*50/B150</f>
        <v>1.1764705882352941E-2</v>
      </c>
      <c r="J150" s="58">
        <f t="shared" si="8"/>
        <v>15951.884413121999</v>
      </c>
      <c r="K150" s="57"/>
      <c r="L150" s="66"/>
      <c r="M150" s="66"/>
    </row>
    <row r="151" spans="1:13" s="19" customFormat="1">
      <c r="A151" s="65">
        <f>A150+7</f>
        <v>43030</v>
      </c>
      <c r="B151" s="60">
        <f>C150+G150-H150</f>
        <v>21360.397242127026</v>
      </c>
      <c r="C151" s="57">
        <f>B151+(B151*0.035)</f>
        <v>22108.011145601471</v>
      </c>
      <c r="D151" s="143"/>
      <c r="E151" s="57">
        <f>B151/4250</f>
        <v>5.0259758216769477</v>
      </c>
      <c r="F151" s="64">
        <f>(C151-B151)/E151</f>
        <v>148.74999999999974</v>
      </c>
      <c r="G151" s="75"/>
      <c r="H151" s="63">
        <f>IF(C151&gt;B151,C151*0.035,0)</f>
        <v>773.78039009605152</v>
      </c>
      <c r="I151" s="62">
        <f>E151*50/B151</f>
        <v>1.1764705882352943E-2</v>
      </c>
      <c r="J151" s="58">
        <f t="shared" si="8"/>
        <v>15932.343354715922</v>
      </c>
      <c r="K151" s="57"/>
      <c r="L151" s="66"/>
      <c r="M151" s="66"/>
    </row>
    <row r="152" spans="1:13" s="19" customFormat="1">
      <c r="A152" s="61">
        <f>A151+7</f>
        <v>43037</v>
      </c>
      <c r="B152" s="60">
        <f>C151+G151-H151</f>
        <v>21334.230755505421</v>
      </c>
      <c r="C152" s="57">
        <f>B152+(B152*0.035)</f>
        <v>22080.928831948113</v>
      </c>
      <c r="D152" s="143"/>
      <c r="E152" s="57">
        <f>B152/4250</f>
        <v>5.0198190012953932</v>
      </c>
      <c r="F152" s="64">
        <f>(C152-B152)/E152</f>
        <v>148.7500000000004</v>
      </c>
      <c r="G152" s="96"/>
      <c r="H152" s="63">
        <f>IF(C152&gt;B152,C152*0.035,0)</f>
        <v>772.83250911818402</v>
      </c>
      <c r="I152" s="62">
        <f>E152*50/B152</f>
        <v>1.1764705882352941E-2</v>
      </c>
      <c r="J152" s="58">
        <f t="shared" si="8"/>
        <v>15912.826234106396</v>
      </c>
      <c r="K152" s="57">
        <f>SUM(H149:H152)</f>
        <v>3097.0219740792727</v>
      </c>
      <c r="L152" s="66"/>
      <c r="M152" s="66"/>
    </row>
    <row r="153" spans="1:13" s="19" customFormat="1">
      <c r="A153" s="56"/>
      <c r="B153" s="55"/>
      <c r="C153" s="50"/>
      <c r="D153" s="50"/>
      <c r="E153" s="50"/>
      <c r="F153" s="54"/>
      <c r="G153" s="95"/>
      <c r="H153" s="53"/>
      <c r="I153" s="52"/>
      <c r="J153" s="51"/>
      <c r="K153" s="50"/>
    </row>
    <row r="154" spans="1:13" s="19" customFormat="1">
      <c r="A154" s="65">
        <f>A152+7</f>
        <v>43044</v>
      </c>
      <c r="B154" s="60">
        <f>C152+G152-H152</f>
        <v>21308.09632282993</v>
      </c>
      <c r="C154" s="57">
        <f>B154+(B154*0.035)</f>
        <v>22053.879694128977</v>
      </c>
      <c r="D154" s="143"/>
      <c r="E154" s="57">
        <f>B154/4250</f>
        <v>5.0136697230188068</v>
      </c>
      <c r="F154" s="64">
        <f>(C154-B154)/E154</f>
        <v>148.74999999999986</v>
      </c>
      <c r="G154" s="75"/>
      <c r="H154" s="63">
        <f>IF(C154&gt;B154,C154*0.035,0)</f>
        <v>771.88578929451421</v>
      </c>
      <c r="I154" s="62">
        <f>E154*50/B154</f>
        <v>1.1764705882352939E-2</v>
      </c>
      <c r="J154" s="58">
        <f t="shared" si="8"/>
        <v>15893.333021969618</v>
      </c>
      <c r="K154" s="57"/>
    </row>
    <row r="155" spans="1:13" s="19" customFormat="1">
      <c r="A155" s="65">
        <f>A154+7</f>
        <v>43051</v>
      </c>
      <c r="B155" s="60">
        <f>C154+G154-H154</f>
        <v>21281.993904834464</v>
      </c>
      <c r="C155" s="57">
        <f>B155+(B155*0.035)</f>
        <v>22026.86369150367</v>
      </c>
      <c r="D155" s="143"/>
      <c r="E155" s="57">
        <f>B155/4250</f>
        <v>5.0075279776081087</v>
      </c>
      <c r="F155" s="64">
        <f>(C155-B155)/E155</f>
        <v>148.74999999999986</v>
      </c>
      <c r="G155" s="75"/>
      <c r="H155" s="63">
        <f>IF(C155&gt;B155,C155*0.035,0)</f>
        <v>770.94022920262853</v>
      </c>
      <c r="I155" s="62">
        <f>E155*50/B155</f>
        <v>1.1764705882352941E-2</v>
      </c>
      <c r="J155" s="58">
        <f t="shared" si="8"/>
        <v>15873.863689017708</v>
      </c>
      <c r="K155" s="57"/>
      <c r="L155" s="66"/>
      <c r="M155" s="66"/>
    </row>
    <row r="156" spans="1:13" s="19" customFormat="1">
      <c r="A156" s="65">
        <f>A155+7</f>
        <v>43058</v>
      </c>
      <c r="B156" s="60">
        <f>C155+G155-H155</f>
        <v>21255.923462301042</v>
      </c>
      <c r="C156" s="57">
        <f>B156+(B156*0.035)</f>
        <v>21999.880783481578</v>
      </c>
      <c r="D156" s="143"/>
      <c r="E156" s="57">
        <f>B156/4250</f>
        <v>5.0013937558355392</v>
      </c>
      <c r="F156" s="64">
        <f>(C156-B156)/E156</f>
        <v>148.74999999999997</v>
      </c>
      <c r="G156" s="75"/>
      <c r="H156" s="63">
        <f>IF(C156&gt;B156,C156*0.035,0)</f>
        <v>769.99582742185532</v>
      </c>
      <c r="I156" s="62">
        <f>E156*50/B156</f>
        <v>1.1764705882352941E-2</v>
      </c>
      <c r="J156" s="58">
        <f t="shared" si="8"/>
        <v>15854.41820599866</v>
      </c>
      <c r="K156" s="57"/>
      <c r="L156" s="66"/>
      <c r="M156" s="66"/>
    </row>
    <row r="157" spans="1:13" s="19" customFormat="1">
      <c r="A157" s="61">
        <f>A156+7</f>
        <v>43065</v>
      </c>
      <c r="B157" s="60">
        <f>C156+G156-H156</f>
        <v>21229.884956059723</v>
      </c>
      <c r="C157" s="57">
        <f>B157+(B157*0.035)</f>
        <v>21972.930929521812</v>
      </c>
      <c r="D157" s="143"/>
      <c r="E157" s="57">
        <f>B157/4250</f>
        <v>4.9952670484846404</v>
      </c>
      <c r="F157" s="64">
        <f>(C157-B157)/E157</f>
        <v>148.74999999999974</v>
      </c>
      <c r="G157" s="96"/>
      <c r="H157" s="63">
        <f>IF(C157&gt;B157,C157*0.035,0)</f>
        <v>769.05258253326349</v>
      </c>
      <c r="I157" s="62">
        <f>E157*50/B157</f>
        <v>1.1764705882352941E-2</v>
      </c>
      <c r="J157" s="58">
        <f t="shared" si="8"/>
        <v>15834.99654369631</v>
      </c>
      <c r="K157" s="57">
        <f>K152+SUM(H154:H157)</f>
        <v>6178.8964025315345</v>
      </c>
      <c r="L157" s="66"/>
      <c r="M157" s="66"/>
    </row>
    <row r="158" spans="1:13" s="19" customFormat="1">
      <c r="A158" s="56"/>
      <c r="B158" s="55"/>
      <c r="C158" s="50"/>
      <c r="D158" s="50"/>
      <c r="E158" s="50"/>
      <c r="F158" s="54"/>
      <c r="G158" s="95"/>
      <c r="H158" s="53"/>
      <c r="I158" s="52"/>
      <c r="J158" s="51"/>
      <c r="K158" s="50"/>
    </row>
    <row r="159" spans="1:13" s="19" customFormat="1">
      <c r="A159" s="65">
        <f>A157+7</f>
        <v>43072</v>
      </c>
      <c r="B159" s="60">
        <f>C157+G157-H157</f>
        <v>21203.878346988549</v>
      </c>
      <c r="C159" s="57">
        <f>B159+(B159*0.035)</f>
        <v>21946.01408913315</v>
      </c>
      <c r="D159" s="143"/>
      <c r="E159" s="57">
        <f>B159/4250</f>
        <v>4.9891478463502468</v>
      </c>
      <c r="F159" s="64">
        <f>(C159-B159)/E159</f>
        <v>148.75000000000034</v>
      </c>
      <c r="G159" s="75"/>
      <c r="H159" s="63">
        <f>IF(C159&gt;B159,C159*0.035,0)</f>
        <v>768.1104931196603</v>
      </c>
      <c r="I159" s="62">
        <f>E159*50/B159</f>
        <v>1.1764705882352941E-2</v>
      </c>
      <c r="J159" s="58">
        <f t="shared" si="8"/>
        <v>15815.598672930282</v>
      </c>
      <c r="K159" s="57"/>
    </row>
    <row r="160" spans="1:13" s="19" customFormat="1">
      <c r="A160" s="65">
        <f>A159+7</f>
        <v>43079</v>
      </c>
      <c r="B160" s="60">
        <f>C159+G159-H159</f>
        <v>21177.90359601349</v>
      </c>
      <c r="C160" s="57">
        <f>B160+(B160*0.035)</f>
        <v>21919.130221873962</v>
      </c>
      <c r="D160" s="143"/>
      <c r="E160" s="57">
        <f>B160/4250</f>
        <v>4.9830361402384682</v>
      </c>
      <c r="F160" s="64">
        <f>(C160-B160)/E160</f>
        <v>148.75000000000003</v>
      </c>
      <c r="G160" s="75"/>
      <c r="H160" s="63">
        <f>IF(C160&gt;B160,C160*0.035,0)</f>
        <v>767.16955776558871</v>
      </c>
      <c r="I160" s="62">
        <f>E160*50/B160</f>
        <v>1.1764705882352941E-2</v>
      </c>
      <c r="J160" s="58">
        <f t="shared" si="8"/>
        <v>15796.224564555945</v>
      </c>
      <c r="K160" s="57"/>
      <c r="L160" s="66"/>
      <c r="M160" s="66"/>
    </row>
    <row r="161" spans="1:13" s="19" customFormat="1">
      <c r="A161" s="65">
        <f>A160+7</f>
        <v>43086</v>
      </c>
      <c r="B161" s="60">
        <f>C160+G160-H160</f>
        <v>21151.960664108374</v>
      </c>
      <c r="C161" s="57">
        <f>B161+(B161*0.035)</f>
        <v>21892.279287352168</v>
      </c>
      <c r="D161" s="143"/>
      <c r="E161" s="57">
        <f>B161/4250</f>
        <v>4.9769319209666758</v>
      </c>
      <c r="F161" s="64">
        <f>(C161-B161)/E161</f>
        <v>148.75000000000034</v>
      </c>
      <c r="G161" s="75"/>
      <c r="H161" s="63">
        <f>IF(C161&gt;B161,C161*0.035,0)</f>
        <v>766.22977505732592</v>
      </c>
      <c r="I161" s="62">
        <f>E161*50/B161</f>
        <v>1.1764705882352941E-2</v>
      </c>
      <c r="J161" s="58">
        <f t="shared" si="8"/>
        <v>15776.874189464364</v>
      </c>
      <c r="K161" s="57"/>
      <c r="L161" s="66"/>
      <c r="M161" s="66"/>
    </row>
    <row r="162" spans="1:13" s="19" customFormat="1">
      <c r="A162" s="61">
        <f>A161+7</f>
        <v>43093</v>
      </c>
      <c r="B162" s="60">
        <f>C161+G161-H161</f>
        <v>21126.049512294841</v>
      </c>
      <c r="C162" s="57">
        <f>B162+(B162*0.035)</f>
        <v>21865.46124522516</v>
      </c>
      <c r="D162" s="143"/>
      <c r="E162" s="57">
        <f>B162/4250</f>
        <v>4.9708351793634922</v>
      </c>
      <c r="F162" s="64">
        <f>(C162-B162)/E162</f>
        <v>148.74999999999991</v>
      </c>
      <c r="G162" s="96"/>
      <c r="H162" s="63">
        <f>IF(C162&gt;B162,C162*0.035,0)</f>
        <v>765.29114358288064</v>
      </c>
      <c r="I162" s="62">
        <f>E162*50/B162</f>
        <v>1.1764705882352941E-2</v>
      </c>
      <c r="J162" s="58">
        <f t="shared" si="8"/>
        <v>15757.547518582269</v>
      </c>
      <c r="K162" s="57">
        <f>K157+SUM(H159:H162)</f>
        <v>9245.6973720569895</v>
      </c>
      <c r="L162" s="66"/>
      <c r="M162" s="66"/>
    </row>
    <row r="163" spans="1:13" s="19" customFormat="1">
      <c r="A163" s="56"/>
      <c r="B163" s="55"/>
      <c r="C163" s="50"/>
      <c r="D163" s="50"/>
      <c r="E163" s="50"/>
      <c r="F163" s="54"/>
      <c r="G163" s="95"/>
      <c r="H163" s="53"/>
      <c r="I163" s="52"/>
      <c r="J163" s="51"/>
      <c r="K163" s="50"/>
    </row>
    <row r="164" spans="1:13" s="19" customFormat="1">
      <c r="A164" s="88">
        <f>A162+7</f>
        <v>43100</v>
      </c>
      <c r="B164" s="89">
        <f>C162+G162-H162</f>
        <v>21100.170101642281</v>
      </c>
      <c r="C164" s="90">
        <f>B164+(B164*0.02)</f>
        <v>21522.173503675127</v>
      </c>
      <c r="D164" s="144"/>
      <c r="E164" s="90">
        <f>B164/4250</f>
        <v>4.9647459062687718</v>
      </c>
      <c r="F164" s="91">
        <f>(C164-B164)/E164</f>
        <v>85.000000000000028</v>
      </c>
      <c r="G164" s="94"/>
      <c r="H164" s="98">
        <f>IF(C164&gt;B164,C164*0.035,0)</f>
        <v>753.27607262862955</v>
      </c>
      <c r="I164" s="93">
        <f>E164*50/B164</f>
        <v>1.1764705882352939E-2</v>
      </c>
      <c r="J164" s="92">
        <f t="shared" si="8"/>
        <v>15738.244522872008</v>
      </c>
      <c r="K164" s="90"/>
    </row>
    <row r="165" spans="1:13" s="19" customFormat="1">
      <c r="A165" s="88">
        <f>A164+7</f>
        <v>43107</v>
      </c>
      <c r="B165" s="89">
        <f>C164+G164-H164</f>
        <v>20768.897431046498</v>
      </c>
      <c r="C165" s="90">
        <f>B165+(B165*0.02)</f>
        <v>21184.27537966743</v>
      </c>
      <c r="D165" s="144"/>
      <c r="E165" s="90">
        <f>B165/4250</f>
        <v>4.8867993955403524</v>
      </c>
      <c r="F165" s="91">
        <f>(C165-B165)/E165</f>
        <v>85.000000000000298</v>
      </c>
      <c r="G165" s="94"/>
      <c r="H165" s="98">
        <f>IF(C165&gt;B165,C165*0.035,0)</f>
        <v>741.44963828836012</v>
      </c>
      <c r="I165" s="93">
        <f>E165*50/B165</f>
        <v>1.1764705882352941E-2</v>
      </c>
      <c r="J165" s="92">
        <f t="shared" si="8"/>
        <v>15491.154083862919</v>
      </c>
      <c r="K165" s="90"/>
      <c r="L165" s="66"/>
      <c r="M165" s="66"/>
    </row>
    <row r="166" spans="1:13" s="19" customFormat="1">
      <c r="A166" s="88">
        <f>A165+7</f>
        <v>43114</v>
      </c>
      <c r="B166" s="89">
        <f>C165+G165-H165</f>
        <v>20442.825741379071</v>
      </c>
      <c r="C166" s="90">
        <f>B166+(B166*0.02)</f>
        <v>20851.682256206652</v>
      </c>
      <c r="D166" s="144"/>
      <c r="E166" s="90">
        <f>B166/4250</f>
        <v>4.8100766450303691</v>
      </c>
      <c r="F166" s="91">
        <f>(C166-B166)/E166</f>
        <v>84.999999999999943</v>
      </c>
      <c r="G166" s="94"/>
      <c r="H166" s="98">
        <f>IF(C166&gt;B166,C166*0.035,0)</f>
        <v>729.80887896723289</v>
      </c>
      <c r="I166" s="93">
        <f>E166*50/B166</f>
        <v>1.1764705882352939E-2</v>
      </c>
      <c r="J166" s="92">
        <f t="shared" si="8"/>
        <v>15247.942964746271</v>
      </c>
      <c r="K166" s="90"/>
      <c r="L166" s="66"/>
      <c r="M166" s="66"/>
    </row>
    <row r="167" spans="1:13" s="19" customFormat="1">
      <c r="A167" s="61">
        <f>A166+7</f>
        <v>43121</v>
      </c>
      <c r="B167" s="60">
        <f>C166+G166-H166</f>
        <v>20121.873377239419</v>
      </c>
      <c r="C167" s="57">
        <f>B167+(B167*0.035)</f>
        <v>20826.138945442799</v>
      </c>
      <c r="D167" s="143"/>
      <c r="E167" s="57">
        <f>B167/4250</f>
        <v>4.7345584417033928</v>
      </c>
      <c r="F167" s="64">
        <f>(C167-B167)/E167</f>
        <v>148.75000000000009</v>
      </c>
      <c r="G167" s="96"/>
      <c r="H167" s="63">
        <f>IF(C167&gt;B167,C167*0.035,0)</f>
        <v>728.91486309049799</v>
      </c>
      <c r="I167" s="62">
        <f>E167*50/B167</f>
        <v>1.1764705882352941E-2</v>
      </c>
      <c r="J167" s="58">
        <f t="shared" si="8"/>
        <v>15008.550260199754</v>
      </c>
      <c r="K167" s="57">
        <f>K162+SUM(H164:H167)</f>
        <v>12199.14682503171</v>
      </c>
      <c r="L167" s="66"/>
      <c r="M167" s="66"/>
    </row>
    <row r="168" spans="1:13" s="19" customFormat="1">
      <c r="A168" s="56"/>
      <c r="B168" s="55"/>
      <c r="C168" s="50"/>
      <c r="D168" s="50"/>
      <c r="E168" s="50"/>
      <c r="F168" s="54"/>
      <c r="G168" s="95"/>
      <c r="H168" s="53"/>
      <c r="I168" s="52"/>
      <c r="J168" s="51"/>
      <c r="K168" s="50"/>
    </row>
    <row r="169" spans="1:13" s="19" customFormat="1">
      <c r="A169" s="65">
        <f>A167+7</f>
        <v>43128</v>
      </c>
      <c r="B169" s="60">
        <f>C167+G167-H167</f>
        <v>20097.224082352303</v>
      </c>
      <c r="C169" s="57">
        <f>B169+(B169*0.035)</f>
        <v>20800.626925234632</v>
      </c>
      <c r="D169" s="143"/>
      <c r="E169" s="57">
        <f>B169/4250</f>
        <v>4.7287586076123063</v>
      </c>
      <c r="F169" s="64">
        <f>(C169-B169)/E169</f>
        <v>148.74999999999977</v>
      </c>
      <c r="G169" s="75"/>
      <c r="H169" s="63">
        <f>IF(C169&gt;B169,C169*0.035,0)</f>
        <v>728.02194238321215</v>
      </c>
      <c r="I169" s="62">
        <f>E169*50/B169</f>
        <v>1.1764705882352941E-2</v>
      </c>
      <c r="J169" s="58">
        <f t="shared" si="8"/>
        <v>14990.164786131012</v>
      </c>
      <c r="K169" s="57"/>
    </row>
    <row r="170" spans="1:13" s="19" customFormat="1">
      <c r="A170" s="65">
        <f>A169+7</f>
        <v>43135</v>
      </c>
      <c r="B170" s="60">
        <f>C169+G169-H169</f>
        <v>20072.604982851419</v>
      </c>
      <c r="C170" s="57">
        <f>B170+(B170*0.035)</f>
        <v>20775.14615725122</v>
      </c>
      <c r="D170" s="143"/>
      <c r="E170" s="57">
        <f>B170/4250</f>
        <v>4.7229658783179813</v>
      </c>
      <c r="F170" s="64">
        <f>(C170-B170)/E170</f>
        <v>148.75000000000028</v>
      </c>
      <c r="G170" s="75"/>
      <c r="H170" s="63">
        <f>IF(C170&gt;B170,C170*0.035,0)</f>
        <v>727.13011550379281</v>
      </c>
      <c r="I170" s="62">
        <f>E170*50/B170</f>
        <v>1.1764705882352943E-2</v>
      </c>
      <c r="J170" s="58">
        <f t="shared" si="8"/>
        <v>14971.801834267999</v>
      </c>
      <c r="K170" s="57"/>
    </row>
    <row r="171" spans="1:13" s="19" customFormat="1">
      <c r="A171" s="65">
        <f>A170+7</f>
        <v>43142</v>
      </c>
      <c r="B171" s="60">
        <f>C170+G170-H170</f>
        <v>20048.016041747425</v>
      </c>
      <c r="C171" s="57">
        <f>B171+(B171*0.035)</f>
        <v>20749.696603208584</v>
      </c>
      <c r="D171" s="143"/>
      <c r="E171" s="57">
        <f>B171/4250</f>
        <v>4.7171802451170413</v>
      </c>
      <c r="F171" s="64">
        <f>(C171-B171)/E171</f>
        <v>148.74999999999972</v>
      </c>
      <c r="G171" s="75"/>
      <c r="H171" s="63">
        <f>IF(C171&gt;B171,C171*0.035,0)</f>
        <v>726.23938111230052</v>
      </c>
      <c r="I171" s="62">
        <f>E171*50/B171</f>
        <v>1.1764705882352941E-2</v>
      </c>
      <c r="J171" s="58">
        <f t="shared" si="8"/>
        <v>14953.46137702102</v>
      </c>
      <c r="K171" s="57"/>
    </row>
    <row r="172" spans="1:13" s="19" customFormat="1">
      <c r="A172" s="61">
        <f>A171+7</f>
        <v>43149</v>
      </c>
      <c r="B172" s="60">
        <f>C171+G171-H171</f>
        <v>20023.457222096284</v>
      </c>
      <c r="C172" s="57">
        <f>B172+(B172*0.035)</f>
        <v>20724.278224869653</v>
      </c>
      <c r="D172" s="143"/>
      <c r="E172" s="57">
        <f>B172/4250</f>
        <v>4.7114016993167729</v>
      </c>
      <c r="F172" s="64">
        <f>(C172-B172)/E172</f>
        <v>148.74999999999989</v>
      </c>
      <c r="G172" s="96"/>
      <c r="H172" s="63">
        <f>IF(C172&gt;B172,C172*0.035,0)</f>
        <v>725.34973787043793</v>
      </c>
      <c r="I172" s="62">
        <f>E172*50/B172</f>
        <v>1.1764705882352943E-2</v>
      </c>
      <c r="J172" s="58">
        <f t="shared" si="8"/>
        <v>14935.14338683417</v>
      </c>
      <c r="K172" s="57">
        <f>K167+SUM(H169:H172)</f>
        <v>15105.888001901454</v>
      </c>
    </row>
    <row r="173" spans="1:13" s="19" customFormat="1">
      <c r="A173" s="56"/>
      <c r="B173" s="55"/>
      <c r="C173" s="50"/>
      <c r="D173" s="50"/>
      <c r="E173" s="50"/>
      <c r="F173" s="54"/>
      <c r="G173" s="95"/>
      <c r="H173" s="53"/>
      <c r="I173" s="52"/>
      <c r="J173" s="51"/>
      <c r="K173" s="50"/>
    </row>
    <row r="174" spans="1:13" s="19" customFormat="1">
      <c r="A174" s="65">
        <f>A172+7</f>
        <v>43156</v>
      </c>
      <c r="B174" s="60">
        <f>C172+G172-H172</f>
        <v>19998.928486999215</v>
      </c>
      <c r="C174" s="57">
        <f>B174+(B174*0.035)</f>
        <v>20698.890984044188</v>
      </c>
      <c r="D174" s="143"/>
      <c r="E174" s="57">
        <f>B174/4250</f>
        <v>4.7056302322351096</v>
      </c>
      <c r="F174" s="64">
        <f>(C174-B174)/E174</f>
        <v>148.75000000000011</v>
      </c>
      <c r="G174" s="75"/>
      <c r="H174" s="63">
        <f>IF(C174&gt;B174,C174*0.035,0)</f>
        <v>724.46118444154661</v>
      </c>
      <c r="I174" s="62">
        <f>E174*50/B174</f>
        <v>1.1764705882352943E-2</v>
      </c>
      <c r="J174" s="58">
        <f t="shared" si="8"/>
        <v>14916.847836185298</v>
      </c>
      <c r="K174" s="57"/>
    </row>
    <row r="175" spans="1:13" s="19" customFormat="1">
      <c r="A175" s="65">
        <f>A174+7</f>
        <v>43163</v>
      </c>
      <c r="B175" s="60">
        <f>C174+G174-H174</f>
        <v>19974.429799602643</v>
      </c>
      <c r="C175" s="57">
        <f>B175+(B175*0.035)</f>
        <v>20673.534842588735</v>
      </c>
      <c r="D175" s="143"/>
      <c r="E175" s="57">
        <f>B175/4250</f>
        <v>4.6998658352006224</v>
      </c>
      <c r="F175" s="64">
        <f>(C175-B175)/E175</f>
        <v>148.74999999999977</v>
      </c>
      <c r="G175" s="75"/>
      <c r="H175" s="63">
        <f>IF(C175&gt;B175,C175*0.035,0)</f>
        <v>723.57371949060575</v>
      </c>
      <c r="I175" s="62">
        <f>E175*50/B175</f>
        <v>1.1764705882352943E-2</v>
      </c>
      <c r="J175" s="58">
        <f t="shared" si="8"/>
        <v>14898.574697585971</v>
      </c>
      <c r="K175" s="57"/>
    </row>
    <row r="176" spans="1:13" s="19" customFormat="1">
      <c r="A176" s="65">
        <f>A175+7</f>
        <v>43170</v>
      </c>
      <c r="B176" s="60">
        <f>C175+G175-H175</f>
        <v>19949.961123098128</v>
      </c>
      <c r="C176" s="57">
        <f>B176+(B176*0.035)</f>
        <v>20648.209762406565</v>
      </c>
      <c r="D176" s="143"/>
      <c r="E176" s="57">
        <f>B176/4250</f>
        <v>4.6941084995525006</v>
      </c>
      <c r="F176" s="64">
        <f>(C176-B176)/E176</f>
        <v>148.7500000000004</v>
      </c>
      <c r="G176" s="75"/>
      <c r="H176" s="63">
        <f>IF(C176&gt;B176,C176*0.035,0)</f>
        <v>722.68734168422986</v>
      </c>
      <c r="I176" s="62">
        <f>E176*50/B176</f>
        <v>1.1764705882352941E-2</v>
      </c>
      <c r="J176" s="58">
        <f t="shared" si="8"/>
        <v>14880.323943581428</v>
      </c>
      <c r="K176" s="57"/>
    </row>
    <row r="177" spans="1:11" s="19" customFormat="1">
      <c r="A177" s="61">
        <f>A176+7</f>
        <v>43177</v>
      </c>
      <c r="B177" s="60">
        <f>C176+G176-H176</f>
        <v>19925.522420722336</v>
      </c>
      <c r="C177" s="57">
        <f>B177+(B177*0.035)</f>
        <v>20622.91570544762</v>
      </c>
      <c r="D177" s="143"/>
      <c r="E177" s="57">
        <f>B177/4250</f>
        <v>4.68835821664055</v>
      </c>
      <c r="F177" s="64">
        <f>(C177-B177)/E177</f>
        <v>148.75000000000037</v>
      </c>
      <c r="G177" s="96"/>
      <c r="H177" s="63">
        <f>IF(C177&gt;B177,C177*0.035,0)</f>
        <v>721.80204969066676</v>
      </c>
      <c r="I177" s="62">
        <f>E177*50/B177</f>
        <v>1.1764705882352943E-2</v>
      </c>
      <c r="J177" s="58">
        <f t="shared" si="8"/>
        <v>14862.095546750543</v>
      </c>
      <c r="K177" s="57">
        <f>K172+SUM(H174:H177)</f>
        <v>17998.412297208502</v>
      </c>
    </row>
    <row r="178" spans="1:11" s="19" customFormat="1">
      <c r="A178" s="56"/>
      <c r="B178" s="55"/>
      <c r="C178" s="50"/>
      <c r="D178" s="50"/>
      <c r="E178" s="50"/>
      <c r="F178" s="54"/>
      <c r="G178" s="95"/>
      <c r="H178" s="53"/>
      <c r="I178" s="52"/>
      <c r="J178" s="51"/>
      <c r="K178" s="50"/>
    </row>
    <row r="179" spans="1:11" s="19" customFormat="1">
      <c r="A179" s="65">
        <f>A177+7</f>
        <v>43184</v>
      </c>
      <c r="B179" s="60">
        <f>C177+G177-H177</f>
        <v>19901.113655756952</v>
      </c>
      <c r="C179" s="57">
        <f>B179+(B179*0.035)</f>
        <v>20597.652633708443</v>
      </c>
      <c r="D179" s="143"/>
      <c r="E179" s="57">
        <f>B179/4250</f>
        <v>4.6826149778251649</v>
      </c>
      <c r="F179" s="64">
        <f>(C179-B179)/E179</f>
        <v>148.74999999999966</v>
      </c>
      <c r="G179" s="75"/>
      <c r="H179" s="63">
        <f>IF(C179&gt;B179,C179*0.035,0)</f>
        <v>720.91784217979557</v>
      </c>
      <c r="I179" s="62">
        <f>E179*50/B179</f>
        <v>1.1764705882352941E-2</v>
      </c>
      <c r="J179" s="58">
        <f t="shared" si="8"/>
        <v>14843.889479705773</v>
      </c>
      <c r="K179" s="57"/>
    </row>
    <row r="180" spans="1:11" s="19" customFormat="1">
      <c r="A180" s="65">
        <f>A179+7</f>
        <v>43191</v>
      </c>
      <c r="B180" s="60">
        <f>C179+G179-H179</f>
        <v>19876.734791528648</v>
      </c>
      <c r="C180" s="57">
        <f>B180+(B180*0.035)</f>
        <v>20572.42050923215</v>
      </c>
      <c r="D180" s="143"/>
      <c r="E180" s="57">
        <f>B180/4250</f>
        <v>4.6768787744773288</v>
      </c>
      <c r="F180" s="64">
        <f>(C180-B180)/E180</f>
        <v>148.7499999999998</v>
      </c>
      <c r="G180" s="75"/>
      <c r="H180" s="63">
        <f>IF(C180&gt;B180,C180*0.035,0)</f>
        <v>720.03471782312533</v>
      </c>
      <c r="I180" s="62">
        <f>E180*50/B180</f>
        <v>1.1764705882352941E-2</v>
      </c>
      <c r="J180" s="58">
        <f t="shared" si="8"/>
        <v>14825.705715093132</v>
      </c>
      <c r="K180" s="57"/>
    </row>
    <row r="181" spans="1:11" s="19" customFormat="1">
      <c r="A181" s="65">
        <f>A180+7</f>
        <v>43198</v>
      </c>
      <c r="B181" s="60">
        <f>C180+G180-H180</f>
        <v>19852.385791409026</v>
      </c>
      <c r="C181" s="57">
        <f>B181+(B181*0.035)</f>
        <v>20547.219294108341</v>
      </c>
      <c r="D181" s="143"/>
      <c r="E181" s="57">
        <f>B181/4250</f>
        <v>4.6711495979785944</v>
      </c>
      <c r="F181" s="64">
        <f>(C181-B181)/E181</f>
        <v>148.74999999999989</v>
      </c>
      <c r="G181" s="75"/>
      <c r="H181" s="63">
        <f>IF(C181&gt;B181,C181*0.035,0)</f>
        <v>719.15267529379196</v>
      </c>
      <c r="I181" s="62">
        <f>E181*50/B181</f>
        <v>1.1764705882352941E-2</v>
      </c>
      <c r="J181" s="58">
        <f t="shared" si="8"/>
        <v>14807.544225592144</v>
      </c>
      <c r="K181" s="57"/>
    </row>
    <row r="182" spans="1:11" s="19" customFormat="1">
      <c r="A182" s="99">
        <f>A181+7</f>
        <v>43205</v>
      </c>
      <c r="B182" s="89">
        <f>C181+G181-H181</f>
        <v>19828.066618814548</v>
      </c>
      <c r="C182" s="90">
        <f>B182+(B182*0.02)</f>
        <v>20224.62795119084</v>
      </c>
      <c r="D182" s="144"/>
      <c r="E182" s="90">
        <f>B182/4250</f>
        <v>4.6654274397210704</v>
      </c>
      <c r="F182" s="91">
        <f>(C182-B182)/E182</f>
        <v>85.000000000000185</v>
      </c>
      <c r="G182" s="100"/>
      <c r="H182" s="98">
        <f>IF(C182&gt;B182,C182*0.035,0)</f>
        <v>707.86197829167941</v>
      </c>
      <c r="I182" s="93">
        <f>E182*50/B182</f>
        <v>1.1764705882352941E-2</v>
      </c>
      <c r="J182" s="92">
        <f t="shared" si="8"/>
        <v>14789.404983915792</v>
      </c>
      <c r="K182" s="90">
        <f>K177+SUM(H179:H182)</f>
        <v>20866.379510796894</v>
      </c>
    </row>
    <row r="183" spans="1:11" s="19" customFormat="1">
      <c r="A183" s="56"/>
      <c r="B183" s="55"/>
      <c r="C183" s="50"/>
      <c r="D183" s="50"/>
      <c r="E183" s="50"/>
      <c r="F183" s="54"/>
      <c r="G183" s="95"/>
      <c r="H183" s="53"/>
      <c r="I183" s="52"/>
      <c r="J183" s="51"/>
      <c r="K183" s="50"/>
    </row>
    <row r="184" spans="1:11" s="19" customFormat="1">
      <c r="A184" s="88">
        <f>A182+7</f>
        <v>43212</v>
      </c>
      <c r="B184" s="89">
        <f>C182+G182-H182</f>
        <v>19516.76597289916</v>
      </c>
      <c r="C184" s="90">
        <f>B184+(B184*0.02)</f>
        <v>19907.101292357143</v>
      </c>
      <c r="D184" s="144"/>
      <c r="E184" s="90">
        <f>B184/4250</f>
        <v>4.5921802289174494</v>
      </c>
      <c r="F184" s="91">
        <f>(C184-B184)/E184</f>
        <v>84.999999999999986</v>
      </c>
      <c r="G184" s="94"/>
      <c r="H184" s="98">
        <f>IF(C184&gt;B184,C184*0.035,0)</f>
        <v>696.74854523250008</v>
      </c>
      <c r="I184" s="93">
        <f>E184*50/B184</f>
        <v>1.1764705882352941E-2</v>
      </c>
      <c r="J184" s="92">
        <f t="shared" ref="J184:J192" si="9">B184-(E184*1080)</f>
        <v>14557.211325668315</v>
      </c>
      <c r="K184" s="90"/>
    </row>
    <row r="185" spans="1:11" s="19" customFormat="1">
      <c r="A185" s="65">
        <f>A184+7</f>
        <v>43219</v>
      </c>
      <c r="B185" s="60">
        <f>C184+G184-H184</f>
        <v>19210.352747124642</v>
      </c>
      <c r="C185" s="57">
        <f>B185+(B185*0.035)</f>
        <v>19882.715093274004</v>
      </c>
      <c r="D185" s="143"/>
      <c r="E185" s="57">
        <f>B185/4250</f>
        <v>4.5200829993234448</v>
      </c>
      <c r="F185" s="64">
        <f>(C185-B185)/E185</f>
        <v>148.75000000000003</v>
      </c>
      <c r="G185" s="75"/>
      <c r="H185" s="63">
        <f>IF(C185&gt;B185,C185*0.035,0)</f>
        <v>695.89502826459022</v>
      </c>
      <c r="I185" s="62">
        <f>E185*50/B185</f>
        <v>1.1764705882352941E-2</v>
      </c>
      <c r="J185" s="58">
        <f t="shared" si="9"/>
        <v>14328.663107855322</v>
      </c>
      <c r="K185" s="57"/>
    </row>
    <row r="186" spans="1:11" s="19" customFormat="1">
      <c r="A186" s="65">
        <f>A185+7</f>
        <v>43226</v>
      </c>
      <c r="B186" s="60">
        <f>C185+G185-H185</f>
        <v>19186.820065009415</v>
      </c>
      <c r="C186" s="57">
        <f>B186+(B186*0.035)</f>
        <v>19858.358767284746</v>
      </c>
      <c r="D186" s="143"/>
      <c r="E186" s="57">
        <f>B186/4250</f>
        <v>4.5145458976492741</v>
      </c>
      <c r="F186" s="64">
        <f>(C186-B186)/E186</f>
        <v>148.75000000000037</v>
      </c>
      <c r="G186" s="75"/>
      <c r="H186" s="63">
        <f>IF(C186&gt;B186,C186*0.035,0)</f>
        <v>695.04255685496616</v>
      </c>
      <c r="I186" s="62">
        <f>E186*50/B186</f>
        <v>1.1764705882352941E-2</v>
      </c>
      <c r="J186" s="58">
        <f t="shared" si="9"/>
        <v>14311.110495548199</v>
      </c>
      <c r="K186" s="57"/>
    </row>
    <row r="187" spans="1:11" s="19" customFormat="1">
      <c r="A187" s="61">
        <f>A186+7</f>
        <v>43233</v>
      </c>
      <c r="B187" s="60">
        <f>C186+G186-H186</f>
        <v>19163.316210429781</v>
      </c>
      <c r="C187" s="57">
        <f>B187+(B187*0.035)</f>
        <v>19834.032277794824</v>
      </c>
      <c r="D187" s="143"/>
      <c r="E187" s="57">
        <f>B187/4250</f>
        <v>4.5090155789246547</v>
      </c>
      <c r="F187" s="64">
        <f>(C187-B187)/E187</f>
        <v>148.7500000000002</v>
      </c>
      <c r="G187" s="96"/>
      <c r="H187" s="63">
        <f>IF(C187&gt;B187,C187*0.035,0)</f>
        <v>694.19112972281891</v>
      </c>
      <c r="I187" s="62">
        <f>E187*50/B187</f>
        <v>1.1764705882352943E-2</v>
      </c>
      <c r="J187" s="58">
        <f t="shared" si="9"/>
        <v>14293.579385191155</v>
      </c>
      <c r="K187" s="57">
        <f>K182+SUM(H184:H187)</f>
        <v>23648.256770871769</v>
      </c>
    </row>
    <row r="188" spans="1:11" s="19" customFormat="1">
      <c r="A188" s="56"/>
      <c r="B188" s="55"/>
      <c r="C188" s="50"/>
      <c r="D188" s="50"/>
      <c r="E188" s="50"/>
      <c r="F188" s="54"/>
      <c r="G188" s="95"/>
      <c r="H188" s="53"/>
      <c r="I188" s="52"/>
      <c r="J188" s="51"/>
      <c r="K188" s="50"/>
    </row>
    <row r="189" spans="1:11" s="19" customFormat="1">
      <c r="A189" s="65">
        <f>A187+7</f>
        <v>43240</v>
      </c>
      <c r="B189" s="60">
        <f>C187+G187-H187</f>
        <v>19139.841148072006</v>
      </c>
      <c r="C189" s="57">
        <f>B189+(B189*0.035)</f>
        <v>19809.735588254527</v>
      </c>
      <c r="D189" s="143"/>
      <c r="E189" s="57">
        <f>B189/4250</f>
        <v>4.5034920348404723</v>
      </c>
      <c r="F189" s="64">
        <f>(C189-B189)/E189</f>
        <v>148.75000000000017</v>
      </c>
      <c r="G189" s="75"/>
      <c r="H189" s="63">
        <f>IF(C189&gt;B189,C189*0.035,0)</f>
        <v>693.34074558890848</v>
      </c>
      <c r="I189" s="62">
        <f>E189*50/B189</f>
        <v>1.1764705882352941E-2</v>
      </c>
      <c r="J189" s="58">
        <f t="shared" si="9"/>
        <v>14276.069750444296</v>
      </c>
      <c r="K189" s="57"/>
    </row>
    <row r="190" spans="1:11" s="19" customFormat="1">
      <c r="A190" s="65">
        <f>A189+7</f>
        <v>43247</v>
      </c>
      <c r="B190" s="60">
        <f>C189+G189-H189</f>
        <v>19116.394842665617</v>
      </c>
      <c r="C190" s="57">
        <f>B190+(B190*0.035)</f>
        <v>19785.468662158914</v>
      </c>
      <c r="D190" s="143"/>
      <c r="E190" s="57">
        <f>B190/4250</f>
        <v>4.4979752570977922</v>
      </c>
      <c r="F190" s="64">
        <f>(C190-B190)/E190</f>
        <v>148.74999999999997</v>
      </c>
      <c r="G190" s="75"/>
      <c r="H190" s="63">
        <f>IF(C190&gt;B190,C190*0.035,0)</f>
        <v>692.49140317556203</v>
      </c>
      <c r="I190" s="62">
        <f>E190*50/B190</f>
        <v>1.1764705882352941E-2</v>
      </c>
      <c r="J190" s="58">
        <f t="shared" si="9"/>
        <v>14258.581565</v>
      </c>
      <c r="K190" s="57"/>
    </row>
    <row r="191" spans="1:11" s="19" customFormat="1">
      <c r="A191" s="65">
        <f>A190+7</f>
        <v>43254</v>
      </c>
      <c r="B191" s="60">
        <f>C190+G190-H190</f>
        <v>19092.977258983352</v>
      </c>
      <c r="C191" s="57">
        <f>B191+(B191*0.035)</f>
        <v>19761.23146304777</v>
      </c>
      <c r="D191" s="143"/>
      <c r="E191" s="57">
        <f>B191/4250</f>
        <v>4.4924652374078473</v>
      </c>
      <c r="F191" s="64">
        <f>(C191-B191)/E191</f>
        <v>148.75000000000026</v>
      </c>
      <c r="G191" s="75"/>
      <c r="H191" s="63">
        <f>IF(C191&gt;B191,C191*0.035,0)</f>
        <v>691.64310120667199</v>
      </c>
      <c r="I191" s="62">
        <f>E191*50/B191</f>
        <v>1.1764705882352939E-2</v>
      </c>
      <c r="J191" s="58">
        <f t="shared" si="9"/>
        <v>14241.114802582877</v>
      </c>
      <c r="K191" s="57"/>
    </row>
    <row r="192" spans="1:11" s="19" customFormat="1">
      <c r="A192" s="61">
        <f>A191+7</f>
        <v>43261</v>
      </c>
      <c r="B192" s="60">
        <f>C191+G191-H191</f>
        <v>19069.588361841099</v>
      </c>
      <c r="C192" s="57">
        <f>B192+(B192*0.035)</f>
        <v>19737.023954505537</v>
      </c>
      <c r="D192" s="143"/>
      <c r="E192" s="57">
        <f>B192/4250</f>
        <v>4.4869619674920234</v>
      </c>
      <c r="F192" s="64">
        <f>(C192-B192)/E192</f>
        <v>148.75</v>
      </c>
      <c r="G192" s="96"/>
      <c r="H192" s="63">
        <f>IF(C192&gt;B192,C192*0.035,0)</f>
        <v>690.79583840769385</v>
      </c>
      <c r="I192" s="62">
        <f>E192*50/B192</f>
        <v>1.1764705882352941E-2</v>
      </c>
      <c r="J192" s="58">
        <f t="shared" si="9"/>
        <v>14223.669436949713</v>
      </c>
      <c r="K192" s="57">
        <f>K187+SUM(H189:H192)</f>
        <v>26416.527859250604</v>
      </c>
    </row>
    <row r="193" spans="1:11">
      <c r="A193" s="56"/>
      <c r="B193" s="55"/>
      <c r="C193" s="50"/>
      <c r="D193" s="50"/>
      <c r="E193" s="50"/>
      <c r="F193" s="54"/>
      <c r="G193" s="95"/>
      <c r="H193" s="53"/>
      <c r="I193" s="52"/>
      <c r="J193" s="51"/>
      <c r="K193" s="50"/>
    </row>
    <row r="194" spans="1:11">
      <c r="G194" s="97"/>
    </row>
    <row r="195" spans="1:11">
      <c r="G195" s="97"/>
    </row>
    <row r="196" spans="1:11">
      <c r="G196" s="97"/>
    </row>
    <row r="197" spans="1:11">
      <c r="G197" s="97"/>
    </row>
    <row r="198" spans="1:11">
      <c r="G198" s="97"/>
    </row>
    <row r="199" spans="1:11">
      <c r="G199" s="97"/>
    </row>
    <row r="200" spans="1:11">
      <c r="G200" s="97"/>
    </row>
    <row r="201" spans="1:11">
      <c r="G201" s="97"/>
    </row>
    <row r="202" spans="1:11">
      <c r="G202" s="97"/>
    </row>
    <row r="203" spans="1:11">
      <c r="G203" s="97"/>
    </row>
    <row r="204" spans="1:11">
      <c r="G204" s="97"/>
    </row>
    <row r="205" spans="1:11">
      <c r="G205" s="97"/>
    </row>
    <row r="206" spans="1:11">
      <c r="G206" s="97"/>
    </row>
    <row r="207" spans="1:11">
      <c r="G207" s="97"/>
    </row>
    <row r="208" spans="1:11">
      <c r="G208" s="97"/>
    </row>
    <row r="209" spans="7:7">
      <c r="G209" s="97"/>
    </row>
    <row r="210" spans="7:7">
      <c r="G210" s="97"/>
    </row>
    <row r="211" spans="7:7">
      <c r="G211" s="97"/>
    </row>
    <row r="212" spans="7:7">
      <c r="G212" s="97"/>
    </row>
    <row r="213" spans="7:7">
      <c r="G213" s="97"/>
    </row>
    <row r="214" spans="7:7">
      <c r="G214" s="97"/>
    </row>
    <row r="215" spans="7:7">
      <c r="G215" s="97"/>
    </row>
    <row r="216" spans="7:7">
      <c r="G216" s="97"/>
    </row>
    <row r="217" spans="7:7">
      <c r="G217" s="97"/>
    </row>
    <row r="218" spans="7:7">
      <c r="G218" s="97"/>
    </row>
    <row r="219" spans="7:7">
      <c r="G219" s="97"/>
    </row>
    <row r="220" spans="7:7">
      <c r="G220" s="97"/>
    </row>
    <row r="221" spans="7:7">
      <c r="G221" s="97"/>
    </row>
    <row r="222" spans="7:7">
      <c r="G222" s="97"/>
    </row>
    <row r="223" spans="7:7">
      <c r="G223" s="97"/>
    </row>
    <row r="224" spans="7:7">
      <c r="G224" s="97"/>
    </row>
    <row r="225" spans="7:7">
      <c r="G225" s="97"/>
    </row>
    <row r="226" spans="7:7">
      <c r="G226" s="97"/>
    </row>
    <row r="227" spans="7:7">
      <c r="G227" s="97"/>
    </row>
    <row r="228" spans="7:7">
      <c r="G228" s="97"/>
    </row>
    <row r="229" spans="7:7">
      <c r="G229" s="97"/>
    </row>
  </sheetData>
  <mergeCells count="1">
    <mergeCell ref="A1:K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17"/>
  <sheetViews>
    <sheetView tabSelected="1" workbookViewId="0">
      <selection activeCell="E10" sqref="E10"/>
    </sheetView>
  </sheetViews>
  <sheetFormatPr defaultRowHeight="15"/>
  <cols>
    <col min="1" max="2" width="9.140625" style="18"/>
    <col min="3" max="3" width="9.5703125" style="18" bestFit="1" customWidth="1"/>
    <col min="4" max="16384" width="9.140625" style="18"/>
  </cols>
  <sheetData>
    <row r="1" spans="1:10" ht="18.75" thickBot="1">
      <c r="A1" s="195" t="s">
        <v>91</v>
      </c>
      <c r="B1" s="195"/>
      <c r="C1" s="195"/>
      <c r="D1" s="195"/>
      <c r="E1" s="195"/>
      <c r="F1" s="195"/>
      <c r="G1" s="195"/>
      <c r="H1" s="195"/>
      <c r="I1" s="195"/>
      <c r="J1" s="195"/>
    </row>
    <row r="2" spans="1:10" ht="15.75" thickBot="1">
      <c r="A2" s="69" t="s">
        <v>44</v>
      </c>
      <c r="B2" s="70" t="s">
        <v>48</v>
      </c>
      <c r="C2" s="71" t="s">
        <v>49</v>
      </c>
      <c r="D2" s="71" t="s">
        <v>50</v>
      </c>
      <c r="E2" s="71" t="s">
        <v>51</v>
      </c>
      <c r="F2" s="71" t="s">
        <v>43</v>
      </c>
      <c r="G2" s="71" t="s">
        <v>43</v>
      </c>
      <c r="H2" s="72" t="s">
        <v>42</v>
      </c>
      <c r="I2" s="72" t="s">
        <v>45</v>
      </c>
      <c r="J2" s="72" t="s">
        <v>41</v>
      </c>
    </row>
    <row r="3" spans="1:10" ht="15.75" thickBot="1">
      <c r="A3" s="69" t="s">
        <v>40</v>
      </c>
      <c r="B3" s="73" t="s">
        <v>39</v>
      </c>
      <c r="C3" s="74" t="s">
        <v>39</v>
      </c>
      <c r="D3" s="74" t="s">
        <v>3</v>
      </c>
      <c r="E3" s="74" t="s">
        <v>38</v>
      </c>
      <c r="F3" s="74" t="s">
        <v>4</v>
      </c>
      <c r="G3" s="74" t="s">
        <v>5</v>
      </c>
      <c r="H3" s="72" t="s">
        <v>6</v>
      </c>
      <c r="I3" s="72" t="s">
        <v>46</v>
      </c>
      <c r="J3" s="72" t="s">
        <v>34</v>
      </c>
    </row>
    <row r="4" spans="1:10">
      <c r="A4" s="65">
        <v>42204</v>
      </c>
      <c r="B4" s="78">
        <v>1100</v>
      </c>
      <c r="C4" s="57">
        <f>B4+(B4*0.003)</f>
        <v>1103.3</v>
      </c>
      <c r="D4" s="57">
        <f>B4/4250</f>
        <v>0.25882352941176473</v>
      </c>
      <c r="E4" s="155">
        <f>(C4-B4)/D4</f>
        <v>12.749999999999822</v>
      </c>
      <c r="F4" s="58"/>
      <c r="G4" s="58"/>
      <c r="H4" s="62">
        <f>D4*50/B4</f>
        <v>1.1764705882352943E-2</v>
      </c>
      <c r="I4" s="58">
        <f>B4-(D4*1080)</f>
        <v>820.47058823529414</v>
      </c>
      <c r="J4" s="57"/>
    </row>
    <row r="5" spans="1:10">
      <c r="A5" s="65">
        <f>A4+7</f>
        <v>42211</v>
      </c>
      <c r="B5" s="60">
        <f>C4+F4-G4</f>
        <v>1103.3</v>
      </c>
      <c r="C5" s="57">
        <f>B5+(B5*-0.2385)</f>
        <v>840.16294999999991</v>
      </c>
      <c r="D5" s="57">
        <f>B5/4250</f>
        <v>0.2596</v>
      </c>
      <c r="E5" s="157">
        <f>(C5-B5)/D5</f>
        <v>-1013.6250000000002</v>
      </c>
      <c r="F5" s="58"/>
      <c r="G5" s="58"/>
      <c r="H5" s="62">
        <f>D5*50/B5</f>
        <v>1.1764705882352943E-2</v>
      </c>
      <c r="I5" s="58">
        <f>B5-(D5*1080)</f>
        <v>822.93200000000002</v>
      </c>
      <c r="J5" s="57"/>
    </row>
    <row r="6" spans="1:10">
      <c r="A6" s="65">
        <f>A5+7</f>
        <v>42218</v>
      </c>
      <c r="B6" s="60">
        <f>C5+F5-G5</f>
        <v>840.16294999999991</v>
      </c>
      <c r="C6" s="57">
        <f>B6+(B6*-0.051)</f>
        <v>797.31463954999992</v>
      </c>
      <c r="D6" s="57">
        <f t="shared" ref="D6:D7" si="0">B6/4250</f>
        <v>0.19768539999999998</v>
      </c>
      <c r="E6" s="157">
        <f>(C6-B6)/D6</f>
        <v>-216.74999999999994</v>
      </c>
      <c r="F6" s="58"/>
      <c r="G6" s="58"/>
      <c r="H6" s="62">
        <f>D6*50/B6</f>
        <v>1.1764705882352941E-2</v>
      </c>
      <c r="I6" s="58">
        <f>B6-(D6*1080)</f>
        <v>626.66271799999993</v>
      </c>
      <c r="J6" s="57"/>
    </row>
    <row r="7" spans="1:10" ht="15.75" thickBot="1">
      <c r="A7" s="65">
        <f>A6+7</f>
        <v>42225</v>
      </c>
      <c r="B7" s="60">
        <f>C6+F6-G6</f>
        <v>797.31463954999992</v>
      </c>
      <c r="C7" s="57">
        <f>B7+(B7*-0.1054)</f>
        <v>713.27767654142997</v>
      </c>
      <c r="D7" s="57">
        <f t="shared" si="0"/>
        <v>0.18760344459999997</v>
      </c>
      <c r="E7" s="157">
        <f>(C7-B7)/D7</f>
        <v>-447.94999999999982</v>
      </c>
      <c r="F7" s="58"/>
      <c r="G7" s="58"/>
      <c r="H7" s="62">
        <f>D7*50/B7</f>
        <v>1.1764705882352941E-2</v>
      </c>
      <c r="I7" s="58">
        <f>B7-(D7*1080)</f>
        <v>594.70291938199989</v>
      </c>
      <c r="J7" s="57"/>
    </row>
    <row r="8" spans="1:10" ht="15.75" thickBot="1">
      <c r="A8" s="56"/>
      <c r="B8" s="55"/>
      <c r="C8" s="50"/>
      <c r="D8" s="50"/>
      <c r="E8" s="177"/>
      <c r="F8" s="50"/>
      <c r="G8" s="53"/>
      <c r="H8" s="52"/>
      <c r="I8" s="51"/>
      <c r="J8" s="50"/>
    </row>
    <row r="9" spans="1:10">
      <c r="A9" s="65">
        <f>A7+7</f>
        <v>42232</v>
      </c>
      <c r="B9" s="60">
        <f>C7+F7-G7</f>
        <v>713.27767654142997</v>
      </c>
      <c r="C9" s="57">
        <f>B9+(B9*0.3076)</f>
        <v>932.68188984557378</v>
      </c>
      <c r="D9" s="57">
        <f>B9/4250</f>
        <v>0.16783004153915998</v>
      </c>
      <c r="E9" s="155">
        <f>(C9-B9)/D9</f>
        <v>1307.2999999999997</v>
      </c>
      <c r="F9" s="58">
        <v>100</v>
      </c>
      <c r="G9" s="58"/>
      <c r="H9" s="62">
        <f>D9*50/B9</f>
        <v>1.1764705882352939E-2</v>
      </c>
      <c r="I9" s="58">
        <f>B9-(D9*1080)</f>
        <v>532.02123167913714</v>
      </c>
      <c r="J9" s="57"/>
    </row>
    <row r="10" spans="1:10">
      <c r="A10" s="65">
        <f>A9+7</f>
        <v>42239</v>
      </c>
      <c r="B10" s="60">
        <f>C9+F9-G9</f>
        <v>1032.6818898455738</v>
      </c>
      <c r="C10" s="57">
        <f>B10+(B10*0.035)</f>
        <v>1068.8257559901688</v>
      </c>
      <c r="D10" s="57">
        <f>B10/4250</f>
        <v>0.24298397408131148</v>
      </c>
      <c r="E10" s="203"/>
      <c r="F10" s="58"/>
      <c r="G10" s="58"/>
      <c r="H10" s="62">
        <f>D10*50/B10</f>
        <v>1.1764705882352941E-2</v>
      </c>
      <c r="I10" s="58">
        <f>B10-(D10*1080)</f>
        <v>770.25919783775737</v>
      </c>
      <c r="J10" s="57"/>
    </row>
    <row r="11" spans="1:10">
      <c r="A11" s="65">
        <f>A10+7</f>
        <v>42246</v>
      </c>
      <c r="B11" s="60">
        <f>C10+F10-G10</f>
        <v>1068.8257559901688</v>
      </c>
      <c r="C11" s="57">
        <f>B11+(B11*0.035)</f>
        <v>1106.2346574498247</v>
      </c>
      <c r="D11" s="57">
        <f>B11/4250</f>
        <v>0.25148841317415738</v>
      </c>
      <c r="E11" s="64">
        <f>(C11-B11)/D11</f>
        <v>148.75</v>
      </c>
      <c r="F11" s="58"/>
      <c r="G11" s="58"/>
      <c r="H11" s="62">
        <f>D11*50/B11</f>
        <v>1.1764705882352941E-2</v>
      </c>
      <c r="I11" s="58">
        <f>B11-(D11*1080)</f>
        <v>797.21826976207876</v>
      </c>
      <c r="J11" s="57"/>
    </row>
    <row r="12" spans="1:10" ht="15.75" thickBot="1">
      <c r="A12" s="65">
        <f>A11+7</f>
        <v>42253</v>
      </c>
      <c r="B12" s="60">
        <f>C11+F11-G11</f>
        <v>1106.2346574498247</v>
      </c>
      <c r="C12" s="57">
        <f>B12+(B12*0.035)</f>
        <v>1144.9528704605686</v>
      </c>
      <c r="D12" s="57">
        <f>B12/4250</f>
        <v>0.26029050763525285</v>
      </c>
      <c r="E12" s="64">
        <f>(C12-B12)/D12</f>
        <v>148.7500000000004</v>
      </c>
      <c r="F12" s="58"/>
      <c r="G12" s="58"/>
      <c r="H12" s="62">
        <f>D12*50/B12</f>
        <v>1.1764705882352939E-2</v>
      </c>
      <c r="I12" s="58">
        <f>B12-(D12*1080)</f>
        <v>825.12090920375158</v>
      </c>
      <c r="J12" s="57"/>
    </row>
    <row r="13" spans="1:10" ht="15.75" thickBot="1">
      <c r="A13" s="56"/>
      <c r="B13" s="55"/>
      <c r="C13" s="50"/>
      <c r="D13" s="50"/>
      <c r="E13" s="54"/>
      <c r="F13" s="50"/>
      <c r="G13" s="53"/>
      <c r="H13" s="52"/>
      <c r="I13" s="51"/>
      <c r="J13" s="50"/>
    </row>
    <row r="14" spans="1:10">
      <c r="A14" s="65">
        <f>A12+7</f>
        <v>42260</v>
      </c>
      <c r="B14" s="60">
        <f>C12+F12-G12</f>
        <v>1144.9528704605686</v>
      </c>
      <c r="C14" s="57">
        <f>B14+(B14*0.035)</f>
        <v>1185.0262209266884</v>
      </c>
      <c r="D14" s="57">
        <f>B14/4250</f>
        <v>0.26940067540248674</v>
      </c>
      <c r="E14" s="64">
        <f>(C14-B14)/D14</f>
        <v>148.74999999999957</v>
      </c>
      <c r="F14" s="58"/>
      <c r="G14" s="58"/>
      <c r="H14" s="62">
        <f>D14*50/B14</f>
        <v>1.1764705882352941E-2</v>
      </c>
      <c r="I14" s="58">
        <f>B14-(D14*1080)</f>
        <v>854.00014102588295</v>
      </c>
      <c r="J14" s="57"/>
    </row>
    <row r="15" spans="1:10">
      <c r="A15" s="65">
        <f>A14+7</f>
        <v>42267</v>
      </c>
      <c r="B15" s="60">
        <f>C14+F14-G14</f>
        <v>1185.0262209266884</v>
      </c>
      <c r="C15" s="57">
        <f>B15+(B15*0.035)</f>
        <v>1226.5021386591225</v>
      </c>
      <c r="D15" s="57">
        <f>B15/4250</f>
        <v>0.27882969904157373</v>
      </c>
      <c r="E15" s="64">
        <f>(C15-B15)/D15</f>
        <v>148.74999999999977</v>
      </c>
      <c r="F15" s="58"/>
      <c r="G15" s="58"/>
      <c r="H15" s="62">
        <f>D15*50/B15</f>
        <v>1.1764705882352941E-2</v>
      </c>
      <c r="I15" s="58">
        <f>B15-(D15*1080)</f>
        <v>883.89014596178879</v>
      </c>
      <c r="J15" s="57"/>
    </row>
    <row r="16" spans="1:10">
      <c r="A16" s="65">
        <f>A15+7</f>
        <v>42274</v>
      </c>
      <c r="B16" s="60">
        <f>C15+F15-G15</f>
        <v>1226.5021386591225</v>
      </c>
      <c r="C16" s="57">
        <f>B16+(B16*0.035)</f>
        <v>1269.4297135121917</v>
      </c>
      <c r="D16" s="57">
        <f>B16/4250</f>
        <v>0.2885887385080288</v>
      </c>
      <c r="E16" s="64">
        <f>(C16-B16)/D16</f>
        <v>148.74999999999986</v>
      </c>
      <c r="F16" s="58"/>
      <c r="G16" s="58"/>
      <c r="H16" s="62">
        <f>D16*50/B16</f>
        <v>1.1764705882352941E-2</v>
      </c>
      <c r="I16" s="58">
        <f>B16-(D16*1080)</f>
        <v>914.82630107045134</v>
      </c>
      <c r="J16" s="57"/>
    </row>
    <row r="17" spans="1:12" ht="15.75" thickBot="1">
      <c r="A17" s="65">
        <f>A16+7</f>
        <v>42281</v>
      </c>
      <c r="B17" s="60">
        <f>C16+F16-G16</f>
        <v>1269.4297135121917</v>
      </c>
      <c r="C17" s="57">
        <f>B17+(B17*0.035)</f>
        <v>1313.8597534851185</v>
      </c>
      <c r="D17" s="57">
        <f>B17/4250</f>
        <v>0.29868934435580979</v>
      </c>
      <c r="E17" s="64">
        <f>(C17-B17)/D17</f>
        <v>148.75000000000034</v>
      </c>
      <c r="F17" s="58"/>
      <c r="G17" s="58"/>
      <c r="H17" s="62">
        <f>D17*50/B17</f>
        <v>1.1764705882352939E-2</v>
      </c>
      <c r="I17" s="58">
        <f>B17-(D17*1080)</f>
        <v>946.84522160791721</v>
      </c>
      <c r="J17" s="57"/>
    </row>
    <row r="18" spans="1:12" ht="15.75" thickBot="1">
      <c r="A18" s="56"/>
      <c r="B18" s="55"/>
      <c r="C18" s="50"/>
      <c r="D18" s="50"/>
      <c r="E18" s="54"/>
      <c r="F18" s="50"/>
      <c r="G18" s="53"/>
      <c r="H18" s="52"/>
      <c r="I18" s="51"/>
      <c r="J18" s="50"/>
    </row>
    <row r="19" spans="1:12">
      <c r="A19" s="65">
        <f>A17+7</f>
        <v>42288</v>
      </c>
      <c r="B19" s="60">
        <f>C17+F17-G17</f>
        <v>1313.8597534851185</v>
      </c>
      <c r="C19" s="57">
        <f>B19+(B19*0.035)</f>
        <v>1359.8448448570978</v>
      </c>
      <c r="D19" s="57">
        <f>B19/4250</f>
        <v>0.3091434714082632</v>
      </c>
      <c r="E19" s="64">
        <f>(C19-B19)/D19</f>
        <v>148.75000000000031</v>
      </c>
      <c r="F19" s="58"/>
      <c r="G19" s="58"/>
      <c r="H19" s="62">
        <f>D19*50/B19</f>
        <v>1.1764705882352941E-2</v>
      </c>
      <c r="I19" s="58">
        <f>B19-(D19*1080)</f>
        <v>979.98480436419425</v>
      </c>
      <c r="J19" s="57"/>
    </row>
    <row r="20" spans="1:12">
      <c r="A20" s="65">
        <f>A19+7</f>
        <v>42295</v>
      </c>
      <c r="B20" s="60">
        <f>C19+F19-G19</f>
        <v>1359.8448448570978</v>
      </c>
      <c r="C20" s="57">
        <f>B20+(B20*0.035)</f>
        <v>1407.4394144270962</v>
      </c>
      <c r="D20" s="57">
        <f>B20/4250</f>
        <v>0.31996349290755244</v>
      </c>
      <c r="E20" s="64">
        <f>(C20-B20)/D20</f>
        <v>148.74999999999989</v>
      </c>
      <c r="F20" s="58"/>
      <c r="G20" s="58"/>
      <c r="H20" s="62">
        <f>D20*50/B20</f>
        <v>1.1764705882352943E-2</v>
      </c>
      <c r="I20" s="58">
        <f>B20-(D20*1080)</f>
        <v>1014.2842725169412</v>
      </c>
      <c r="J20" s="57"/>
    </row>
    <row r="21" spans="1:12">
      <c r="A21" s="65">
        <f>A20+7</f>
        <v>42302</v>
      </c>
      <c r="B21" s="60">
        <f>C20+F20-G20</f>
        <v>1407.4394144270962</v>
      </c>
      <c r="C21" s="57">
        <f>B21+(B21*0.035)</f>
        <v>1456.6997939320445</v>
      </c>
      <c r="D21" s="57">
        <f>B21/4250</f>
        <v>0.33116221515931676</v>
      </c>
      <c r="E21" s="64">
        <f>(C21-B21)/D21</f>
        <v>148.74999999999989</v>
      </c>
      <c r="F21" s="58"/>
      <c r="G21" s="58"/>
      <c r="H21" s="62">
        <f>D21*50/B21</f>
        <v>1.1764705882352943E-2</v>
      </c>
      <c r="I21" s="58">
        <f>B21-(D21*1080)</f>
        <v>1049.784222055034</v>
      </c>
      <c r="J21" s="57"/>
    </row>
    <row r="22" spans="1:12" ht="15.75" thickBot="1">
      <c r="A22" s="65">
        <f>A21+7</f>
        <v>42309</v>
      </c>
      <c r="B22" s="60">
        <f>C21+F21-G21</f>
        <v>1456.6997939320445</v>
      </c>
      <c r="C22" s="57">
        <f>B22+(B22*0.035)</f>
        <v>1507.684286719666</v>
      </c>
      <c r="D22" s="57">
        <f>B22/4250</f>
        <v>0.34275289268989284</v>
      </c>
      <c r="E22" s="64">
        <f>(C22-B22)/D22</f>
        <v>148.74999999999997</v>
      </c>
      <c r="F22" s="58"/>
      <c r="G22" s="58"/>
      <c r="H22" s="62">
        <f>D22*50/B22</f>
        <v>1.1764705882352941E-2</v>
      </c>
      <c r="I22" s="58">
        <f>B22-(D22*1080)</f>
        <v>1086.5266698269602</v>
      </c>
      <c r="J22" s="57"/>
      <c r="L22" s="68"/>
    </row>
    <row r="23" spans="1:12" ht="15.75" thickBot="1">
      <c r="A23" s="56"/>
      <c r="B23" s="55"/>
      <c r="C23" s="50"/>
      <c r="D23" s="50"/>
      <c r="E23" s="54"/>
      <c r="F23" s="50"/>
      <c r="G23" s="53"/>
      <c r="H23" s="52"/>
      <c r="I23" s="51"/>
      <c r="J23" s="50"/>
    </row>
    <row r="24" spans="1:12">
      <c r="A24" s="65">
        <f>A22+7</f>
        <v>42316</v>
      </c>
      <c r="B24" s="60">
        <f>C22+F22-G22</f>
        <v>1507.684286719666</v>
      </c>
      <c r="C24" s="57">
        <f>B24+(B24*0.035)</f>
        <v>1560.4532367548543</v>
      </c>
      <c r="D24" s="57">
        <f>B24/4250</f>
        <v>0.35474924393403906</v>
      </c>
      <c r="E24" s="64">
        <f>(C24-B24)/D24</f>
        <v>148.74999999999983</v>
      </c>
      <c r="F24" s="58"/>
      <c r="G24" s="58"/>
      <c r="H24" s="62">
        <f>D24*50/B24</f>
        <v>1.1764705882352939E-2</v>
      </c>
      <c r="I24" s="58">
        <f>B24-(D24*1080)</f>
        <v>1124.5551032709038</v>
      </c>
      <c r="J24" s="57"/>
    </row>
    <row r="25" spans="1:12">
      <c r="A25" s="65">
        <f>A24+7</f>
        <v>42323</v>
      </c>
      <c r="B25" s="60">
        <f>C24+F24-G24</f>
        <v>1560.4532367548543</v>
      </c>
      <c r="C25" s="57">
        <f>B25+(B25*0.035)</f>
        <v>1615.0691000412742</v>
      </c>
      <c r="D25" s="57">
        <f>B25/4250</f>
        <v>0.3671654674717304</v>
      </c>
      <c r="E25" s="64">
        <f>(C25-B25)/D25</f>
        <v>148.74999999999994</v>
      </c>
      <c r="F25" s="58"/>
      <c r="G25" s="58"/>
      <c r="H25" s="62">
        <f>D25*50/B25</f>
        <v>1.1764705882352941E-2</v>
      </c>
      <c r="I25" s="58">
        <f>B25-(D25*1080)</f>
        <v>1163.9145318853855</v>
      </c>
      <c r="J25" s="57"/>
    </row>
    <row r="26" spans="1:12">
      <c r="A26" s="65">
        <f>A25+7</f>
        <v>42330</v>
      </c>
      <c r="B26" s="60">
        <f>C25+F25-G25</f>
        <v>1615.0691000412742</v>
      </c>
      <c r="C26" s="57">
        <f>B26+(B26*0.035)</f>
        <v>1671.5965185427187</v>
      </c>
      <c r="D26" s="57">
        <f>B26/4250</f>
        <v>0.38001625883324097</v>
      </c>
      <c r="E26" s="64">
        <f>(C26-B26)/D26</f>
        <v>148.74999999999994</v>
      </c>
      <c r="F26" s="75"/>
      <c r="G26" s="58"/>
      <c r="H26" s="62">
        <f>D26*50/B26</f>
        <v>1.1764705882352941E-2</v>
      </c>
      <c r="I26" s="58">
        <f>B26-(D26*1080)</f>
        <v>1204.6515405013738</v>
      </c>
      <c r="J26" s="57"/>
    </row>
    <row r="27" spans="1:12" ht="15.75" thickBot="1">
      <c r="A27" s="65">
        <f>A26+7</f>
        <v>42337</v>
      </c>
      <c r="B27" s="60">
        <f>C26+F26-G26</f>
        <v>1671.5965185427187</v>
      </c>
      <c r="C27" s="57">
        <f>B27+(B27*0.035)</f>
        <v>1730.1023966917139</v>
      </c>
      <c r="D27" s="57">
        <f>B27/4250</f>
        <v>0.39331682789240441</v>
      </c>
      <c r="E27" s="64">
        <f>(C27-B27)/D27</f>
        <v>148.75000000000006</v>
      </c>
      <c r="F27" s="75"/>
      <c r="G27" s="58"/>
      <c r="H27" s="62">
        <f>D27*50/B27</f>
        <v>1.1764705882352941E-2</v>
      </c>
      <c r="I27" s="58">
        <f>B27-(D27*1080)</f>
        <v>1246.814344418922</v>
      </c>
      <c r="J27" s="57"/>
    </row>
    <row r="28" spans="1:12" ht="15.75" thickBot="1">
      <c r="A28" s="56"/>
      <c r="B28" s="55"/>
      <c r="C28" s="50"/>
      <c r="D28" s="50"/>
      <c r="E28" s="54"/>
      <c r="F28" s="95"/>
      <c r="G28" s="53"/>
      <c r="H28" s="52"/>
      <c r="I28" s="51"/>
      <c r="J28" s="50"/>
    </row>
    <row r="29" spans="1:12">
      <c r="A29" s="65">
        <f>A27+7</f>
        <v>42344</v>
      </c>
      <c r="B29" s="60">
        <f>C27+F27-G27</f>
        <v>1730.1023966917139</v>
      </c>
      <c r="C29" s="57">
        <f>B29+(B29*0.035)</f>
        <v>1790.6559805759239</v>
      </c>
      <c r="D29" s="57">
        <f>B29/4250</f>
        <v>0.40708291686863857</v>
      </c>
      <c r="E29" s="64">
        <f>(C29-B29)/D29</f>
        <v>148.74999999999991</v>
      </c>
      <c r="F29" s="75"/>
      <c r="G29" s="58"/>
      <c r="H29" s="62">
        <f>D29*50/B29</f>
        <v>1.1764705882352941E-2</v>
      </c>
      <c r="I29" s="58">
        <f>B29-(D29*1080)</f>
        <v>1290.4528464735843</v>
      </c>
      <c r="J29" s="57"/>
    </row>
    <row r="30" spans="1:12">
      <c r="A30" s="65">
        <f>A29+7</f>
        <v>42351</v>
      </c>
      <c r="B30" s="60">
        <f>C29+F29-G29</f>
        <v>1790.6559805759239</v>
      </c>
      <c r="C30" s="57">
        <f>B30+(B30*0.035)</f>
        <v>1853.3289398960812</v>
      </c>
      <c r="D30" s="57">
        <f>B30/4250</f>
        <v>0.4213308189590409</v>
      </c>
      <c r="E30" s="64">
        <f>(C30-B30)/D30</f>
        <v>148.75000000000006</v>
      </c>
      <c r="F30" s="75"/>
      <c r="G30" s="58"/>
      <c r="H30" s="62">
        <f>D30*50/B30</f>
        <v>1.1764705882352941E-2</v>
      </c>
      <c r="I30" s="58">
        <f>B30-(D30*1080)</f>
        <v>1335.6186961001597</v>
      </c>
      <c r="J30" s="57"/>
    </row>
    <row r="31" spans="1:12">
      <c r="A31" s="88">
        <f>A30+7</f>
        <v>42358</v>
      </c>
      <c r="B31" s="89">
        <f>C30+F30-G30</f>
        <v>1853.3289398960812</v>
      </c>
      <c r="C31" s="90">
        <f>B31+(B31*0.02)</f>
        <v>1890.3955186940029</v>
      </c>
      <c r="D31" s="90">
        <f>B31/4250</f>
        <v>0.43607739762260733</v>
      </c>
      <c r="E31" s="91">
        <f>(C31-B31)/D31</f>
        <v>85.000000000000156</v>
      </c>
      <c r="F31" s="94"/>
      <c r="G31" s="92"/>
      <c r="H31" s="93">
        <f>D31*50/B31</f>
        <v>1.1764705882352941E-2</v>
      </c>
      <c r="I31" s="92">
        <f>B31-(D31*1080)</f>
        <v>1382.3653504636654</v>
      </c>
      <c r="J31" s="90"/>
    </row>
    <row r="32" spans="1:12" ht="15.75" thickBot="1">
      <c r="A32" s="88">
        <f>A31+7</f>
        <v>42365</v>
      </c>
      <c r="B32" s="89">
        <f>C31+F31-G31</f>
        <v>1890.3955186940029</v>
      </c>
      <c r="C32" s="90">
        <f>B32+(B32*0.02)</f>
        <v>1928.203429067883</v>
      </c>
      <c r="D32" s="90">
        <f>B32/4250</f>
        <v>0.4447989455750595</v>
      </c>
      <c r="E32" s="91">
        <f>(C32-B32)/D32</f>
        <v>85.000000000000043</v>
      </c>
      <c r="F32" s="94"/>
      <c r="G32" s="92"/>
      <c r="H32" s="93">
        <f>D32*50/B32</f>
        <v>1.1764705882352941E-2</v>
      </c>
      <c r="I32" s="92">
        <f>B32-(D32*1080)</f>
        <v>1410.0126574729386</v>
      </c>
      <c r="J32" s="90"/>
    </row>
    <row r="33" spans="1:12" s="19" customFormat="1" ht="15.75" thickBot="1">
      <c r="A33" s="56"/>
      <c r="B33" s="55"/>
      <c r="C33" s="50"/>
      <c r="D33" s="50"/>
      <c r="E33" s="54"/>
      <c r="F33" s="95"/>
      <c r="G33" s="53"/>
      <c r="H33" s="52"/>
      <c r="I33" s="51"/>
      <c r="J33" s="50"/>
    </row>
    <row r="34" spans="1:12" s="19" customFormat="1">
      <c r="A34" s="65">
        <f>A32+7</f>
        <v>42372</v>
      </c>
      <c r="B34" s="60">
        <f>C32+F32-G32</f>
        <v>1928.203429067883</v>
      </c>
      <c r="C34" s="57">
        <f>B34+(B34*0.035)</f>
        <v>1995.6905490852589</v>
      </c>
      <c r="D34" s="57">
        <f>B34/4250</f>
        <v>0.45369492448656068</v>
      </c>
      <c r="E34" s="64">
        <f>(C34-B34)/D34</f>
        <v>148.75</v>
      </c>
      <c r="F34" s="75"/>
      <c r="G34" s="58"/>
      <c r="H34" s="62">
        <f>D34*50/B34</f>
        <v>1.1764705882352941E-2</v>
      </c>
      <c r="I34" s="58">
        <f>B34-(D34*1080)</f>
        <v>1438.2129106223974</v>
      </c>
      <c r="J34" s="57"/>
    </row>
    <row r="35" spans="1:12" s="19" customFormat="1">
      <c r="A35" s="65">
        <f>A34+7</f>
        <v>42379</v>
      </c>
      <c r="B35" s="60">
        <f>C34+F34-G34</f>
        <v>1995.6905490852589</v>
      </c>
      <c r="C35" s="57">
        <f>B35+(B35*0.035)</f>
        <v>2065.5397183032428</v>
      </c>
      <c r="D35" s="57">
        <f>B35/4250</f>
        <v>0.46957424684359034</v>
      </c>
      <c r="E35" s="64">
        <f>(C35-B35)/D35</f>
        <v>148.74999999999966</v>
      </c>
      <c r="F35" s="75"/>
      <c r="G35" s="58"/>
      <c r="H35" s="62">
        <f>D35*50/B35</f>
        <v>1.1764705882352941E-2</v>
      </c>
      <c r="I35" s="58">
        <f>B35-(D35*1080)</f>
        <v>1488.5503624941814</v>
      </c>
      <c r="J35" s="57"/>
    </row>
    <row r="36" spans="1:12" s="19" customFormat="1">
      <c r="A36" s="65">
        <f>A35+7</f>
        <v>42386</v>
      </c>
      <c r="B36" s="60">
        <f>C35+F35-G35</f>
        <v>2065.5397183032428</v>
      </c>
      <c r="C36" s="57">
        <f>B36+(B36*0.035)</f>
        <v>2137.8336084438565</v>
      </c>
      <c r="D36" s="57">
        <f>B36/4250</f>
        <v>0.48600934548311597</v>
      </c>
      <c r="E36" s="64">
        <f>(C36-B36)/D36</f>
        <v>148.75000000000043</v>
      </c>
      <c r="F36" s="75"/>
      <c r="G36" s="58"/>
      <c r="H36" s="62">
        <f>D36*50/B36</f>
        <v>1.1764705882352943E-2</v>
      </c>
      <c r="I36" s="58">
        <f>B36-(D36*1080)</f>
        <v>1540.6496251814774</v>
      </c>
      <c r="J36" s="57"/>
    </row>
    <row r="37" spans="1:12" s="19" customFormat="1" ht="15.75" thickBot="1">
      <c r="A37" s="65">
        <f>A36+7</f>
        <v>42393</v>
      </c>
      <c r="B37" s="60">
        <f>C36+F36-G36</f>
        <v>2137.8336084438565</v>
      </c>
      <c r="C37" s="57">
        <f>B37+(B37*0.035)</f>
        <v>2212.6577847393914</v>
      </c>
      <c r="D37" s="57">
        <f>B37/4250</f>
        <v>0.50301967257502511</v>
      </c>
      <c r="E37" s="64">
        <f>(C37-B37)/D37</f>
        <v>148.74999999999989</v>
      </c>
      <c r="F37" s="75"/>
      <c r="G37" s="67"/>
      <c r="H37" s="62">
        <f>D37*50/B37</f>
        <v>1.1764705882352943E-2</v>
      </c>
      <c r="I37" s="58">
        <f>B37-(D37*1080)</f>
        <v>1594.5723620628294</v>
      </c>
      <c r="J37" s="57"/>
    </row>
    <row r="38" spans="1:12" s="19" customFormat="1" ht="15.75" thickBot="1">
      <c r="A38" s="56"/>
      <c r="B38" s="55"/>
      <c r="C38" s="50"/>
      <c r="D38" s="50"/>
      <c r="E38" s="54"/>
      <c r="F38" s="95"/>
      <c r="G38" s="53"/>
      <c r="H38" s="52"/>
      <c r="I38" s="51"/>
      <c r="J38" s="50"/>
    </row>
    <row r="39" spans="1:12" s="19" customFormat="1">
      <c r="A39" s="65">
        <f>A37+7</f>
        <v>42400</v>
      </c>
      <c r="B39" s="60">
        <f>C37+F37-G37</f>
        <v>2212.6577847393914</v>
      </c>
      <c r="C39" s="57">
        <f>B39+(B39*0.035)</f>
        <v>2290.10080720527</v>
      </c>
      <c r="D39" s="57">
        <f>B39/4250</f>
        <v>0.5206253611151509</v>
      </c>
      <c r="E39" s="64">
        <f>(C39-B39)/D39</f>
        <v>148.74999999999977</v>
      </c>
      <c r="F39" s="75"/>
      <c r="G39" s="58"/>
      <c r="H39" s="62">
        <f>D39*50/B39</f>
        <v>1.1764705882352939E-2</v>
      </c>
      <c r="I39" s="58">
        <f>B39-(D39*1080)</f>
        <v>1650.3823947350284</v>
      </c>
      <c r="J39" s="57"/>
    </row>
    <row r="40" spans="1:12" s="19" customFormat="1">
      <c r="A40" s="65">
        <f>A39+7</f>
        <v>42407</v>
      </c>
      <c r="B40" s="60">
        <f>C39+F39-G39</f>
        <v>2290.10080720527</v>
      </c>
      <c r="C40" s="57">
        <f>B40+(B40*0.035)</f>
        <v>2370.2543354574545</v>
      </c>
      <c r="D40" s="57">
        <f>B40/4250</f>
        <v>0.53884724875418122</v>
      </c>
      <c r="E40" s="64">
        <f>(C40-B40)/D40</f>
        <v>148.75000000000011</v>
      </c>
      <c r="F40" s="75"/>
      <c r="G40" s="58"/>
      <c r="H40" s="62">
        <f>D40*50/B40</f>
        <v>1.1764705882352943E-2</v>
      </c>
      <c r="I40" s="58">
        <f>B40-(D40*1080)</f>
        <v>1708.1457785507544</v>
      </c>
      <c r="J40" s="57"/>
    </row>
    <row r="41" spans="1:12" s="19" customFormat="1">
      <c r="A41" s="65">
        <f>A40+7</f>
        <v>42414</v>
      </c>
      <c r="B41" s="60">
        <f>C40+F40-G40</f>
        <v>2370.2543354574545</v>
      </c>
      <c r="C41" s="57">
        <f>B41+(B41*0.035)</f>
        <v>2453.2132371984653</v>
      </c>
      <c r="D41" s="57">
        <f>B41/4250</f>
        <v>0.55770690246057752</v>
      </c>
      <c r="E41" s="64">
        <f>(C41-B41)/D41</f>
        <v>148.74999999999977</v>
      </c>
      <c r="F41" s="75"/>
      <c r="G41" s="58"/>
      <c r="H41" s="62">
        <f>D41*50/B41</f>
        <v>1.1764705882352941E-2</v>
      </c>
      <c r="I41" s="58">
        <f>B41-(D41*1080)</f>
        <v>1767.9308808000308</v>
      </c>
      <c r="J41" s="57"/>
    </row>
    <row r="42" spans="1:12" s="19" customFormat="1" ht="15.75" thickBot="1">
      <c r="A42" s="65">
        <f>A41+7</f>
        <v>42421</v>
      </c>
      <c r="B42" s="60">
        <f>C41+F41-G41</f>
        <v>2453.2132371984653</v>
      </c>
      <c r="C42" s="57">
        <f>B42+(B42*0.035)</f>
        <v>2539.0757005004116</v>
      </c>
      <c r="D42" s="57">
        <f>B42/4250</f>
        <v>0.57722664404669777</v>
      </c>
      <c r="E42" s="64">
        <f>(C42-B42)/D42</f>
        <v>148.74999999999994</v>
      </c>
      <c r="F42" s="75"/>
      <c r="G42" s="67"/>
      <c r="H42" s="62">
        <f>D42*50/B42</f>
        <v>1.1764705882352943E-2</v>
      </c>
      <c r="I42" s="58">
        <f>B42-(D42*1080)</f>
        <v>1829.8084616280316</v>
      </c>
      <c r="J42" s="57"/>
    </row>
    <row r="43" spans="1:12" s="19" customFormat="1" ht="15.75" thickBot="1">
      <c r="A43" s="56"/>
      <c r="B43" s="55"/>
      <c r="C43" s="50"/>
      <c r="D43" s="50"/>
      <c r="E43" s="54"/>
      <c r="F43" s="95"/>
      <c r="G43" s="53"/>
      <c r="H43" s="52"/>
      <c r="I43" s="51"/>
      <c r="J43" s="50"/>
    </row>
    <row r="44" spans="1:12" s="19" customFormat="1">
      <c r="A44" s="65">
        <f>A42+7</f>
        <v>42428</v>
      </c>
      <c r="B44" s="60">
        <f>C42+F42-G42</f>
        <v>2539.0757005004116</v>
      </c>
      <c r="C44" s="57">
        <f>B44+(B44*0.035)</f>
        <v>2627.9433500179262</v>
      </c>
      <c r="D44" s="57">
        <f>B44/4250</f>
        <v>0.59742957658833218</v>
      </c>
      <c r="E44" s="64">
        <f>(C44-B44)/D44</f>
        <v>148.75000000000026</v>
      </c>
      <c r="F44" s="75"/>
      <c r="G44" s="63"/>
      <c r="H44" s="62">
        <f>D44*50/B44</f>
        <v>1.1764705882352943E-2</v>
      </c>
      <c r="I44" s="58">
        <f>B44-(D44*1080)</f>
        <v>1893.851757785013</v>
      </c>
      <c r="J44" s="57"/>
    </row>
    <row r="45" spans="1:12" s="19" customFormat="1">
      <c r="A45" s="65">
        <f>A44+7</f>
        <v>42435</v>
      </c>
      <c r="B45" s="60">
        <f>C44+F44-G44</f>
        <v>2627.9433500179262</v>
      </c>
      <c r="C45" s="57">
        <f>B45+(B45*0.035)</f>
        <v>2719.9213672685537</v>
      </c>
      <c r="D45" s="57">
        <f>B45/4250</f>
        <v>0.61833961176892382</v>
      </c>
      <c r="E45" s="64">
        <f>(C45-B45)/D45</f>
        <v>148.7500000000002</v>
      </c>
      <c r="F45" s="75"/>
      <c r="G45" s="63"/>
      <c r="H45" s="62">
        <f>D45*50/B45</f>
        <v>1.1764705882352941E-2</v>
      </c>
      <c r="I45" s="58">
        <f>B45-(D45*1080)</f>
        <v>1960.1365693074886</v>
      </c>
      <c r="J45" s="57"/>
      <c r="K45" s="66"/>
      <c r="L45" s="66"/>
    </row>
    <row r="46" spans="1:12" s="19" customFormat="1">
      <c r="A46" s="65">
        <f>A45+7</f>
        <v>42442</v>
      </c>
      <c r="B46" s="60">
        <f>C45+F45-G45</f>
        <v>2719.9213672685537</v>
      </c>
      <c r="C46" s="57">
        <f>B46+(B46*0.035)</f>
        <v>2815.1186151229531</v>
      </c>
      <c r="D46" s="57">
        <f>B46/4250</f>
        <v>0.63998149818083616</v>
      </c>
      <c r="E46" s="64">
        <f>(C46-B46)/D46</f>
        <v>148.75000000000003</v>
      </c>
      <c r="F46" s="75"/>
      <c r="G46" s="63"/>
      <c r="H46" s="62">
        <f>D46*50/B46</f>
        <v>1.1764705882352941E-2</v>
      </c>
      <c r="I46" s="58">
        <f>B46-(D46*1080)</f>
        <v>2028.7413492332507</v>
      </c>
      <c r="J46" s="57"/>
      <c r="K46" s="66"/>
      <c r="L46" s="66"/>
    </row>
    <row r="47" spans="1:12" s="19" customFormat="1" ht="15.75" thickBot="1">
      <c r="A47" s="61">
        <f>A46+7</f>
        <v>42449</v>
      </c>
      <c r="B47" s="60">
        <f>C46+F46-G46</f>
        <v>2815.1186151229531</v>
      </c>
      <c r="C47" s="57">
        <f>B47+(B47*0.035)</f>
        <v>2913.6477666522565</v>
      </c>
      <c r="D47" s="57">
        <f>B47/4250</f>
        <v>0.66238085061716545</v>
      </c>
      <c r="E47" s="64">
        <f>(C47-B47)/D47</f>
        <v>148.75</v>
      </c>
      <c r="F47" s="96"/>
      <c r="G47" s="59"/>
      <c r="H47" s="62">
        <f>D47*50/B47</f>
        <v>1.1764705882352941E-2</v>
      </c>
      <c r="I47" s="58">
        <f>B47-(D47*1080)</f>
        <v>2099.7472964564145</v>
      </c>
      <c r="J47" s="57"/>
      <c r="K47" s="66"/>
      <c r="L47" s="66"/>
    </row>
    <row r="48" spans="1:12" s="19" customFormat="1" ht="15.75" thickBot="1">
      <c r="A48" s="56"/>
      <c r="B48" s="55"/>
      <c r="C48" s="50"/>
      <c r="D48" s="50"/>
      <c r="E48" s="54"/>
      <c r="F48" s="95"/>
      <c r="G48" s="53"/>
      <c r="H48" s="52"/>
      <c r="I48" s="51"/>
      <c r="J48" s="50"/>
    </row>
    <row r="49" spans="1:12" s="19" customFormat="1">
      <c r="A49" s="65">
        <f>A47+7</f>
        <v>42456</v>
      </c>
      <c r="B49" s="60">
        <f>C47+F47-G47</f>
        <v>2913.6477666522565</v>
      </c>
      <c r="C49" s="57">
        <f>B49+(B49*0.035)</f>
        <v>3015.6254384850854</v>
      </c>
      <c r="D49" s="57">
        <f>B49/4250</f>
        <v>0.68556418038876621</v>
      </c>
      <c r="E49" s="64">
        <f>(C49-B49)/D49</f>
        <v>148.74999999999997</v>
      </c>
      <c r="F49" s="75"/>
      <c r="G49" s="63"/>
      <c r="H49" s="62">
        <f>D49*50/B49</f>
        <v>1.1764705882352939E-2</v>
      </c>
      <c r="I49" s="58">
        <f>B49-(D49*1080)</f>
        <v>2173.2384518323888</v>
      </c>
      <c r="J49" s="57"/>
    </row>
    <row r="50" spans="1:12" s="19" customFormat="1">
      <c r="A50" s="88">
        <f>A49+7</f>
        <v>42463</v>
      </c>
      <c r="B50" s="89">
        <f>C49+F49-G49</f>
        <v>3015.6254384850854</v>
      </c>
      <c r="C50" s="90">
        <f>B50+(B50*0.02)</f>
        <v>3075.9379472547871</v>
      </c>
      <c r="D50" s="90">
        <f>B50/4250</f>
        <v>0.70955892670237308</v>
      </c>
      <c r="E50" s="91">
        <f>(C50-B50)/D50</f>
        <v>85</v>
      </c>
      <c r="F50" s="94"/>
      <c r="G50" s="98"/>
      <c r="H50" s="93">
        <f>D50*50/B50</f>
        <v>1.1764705882352941E-2</v>
      </c>
      <c r="I50" s="92">
        <f>B50-(D50*1080)</f>
        <v>2249.3017976465226</v>
      </c>
      <c r="J50" s="90"/>
      <c r="K50" s="66"/>
      <c r="L50" s="66"/>
    </row>
    <row r="51" spans="1:12" s="19" customFormat="1">
      <c r="A51" s="88">
        <f>A50+7</f>
        <v>42470</v>
      </c>
      <c r="B51" s="89">
        <f>C50+F50-G50</f>
        <v>3075.9379472547871</v>
      </c>
      <c r="C51" s="90">
        <f>B51+(B51*0.02)</f>
        <v>3137.4567061998828</v>
      </c>
      <c r="D51" s="90">
        <f>B51/4250</f>
        <v>0.72375010523642047</v>
      </c>
      <c r="E51" s="91">
        <f>(C51-B51)/D51</f>
        <v>84.999999999999901</v>
      </c>
      <c r="F51" s="94"/>
      <c r="G51" s="98"/>
      <c r="H51" s="93">
        <f>D51*50/B51</f>
        <v>1.1764705882352941E-2</v>
      </c>
      <c r="I51" s="92">
        <f>B51-(D51*1080)</f>
        <v>2294.2878335994528</v>
      </c>
      <c r="J51" s="90"/>
      <c r="K51" s="66"/>
      <c r="L51" s="66"/>
    </row>
    <row r="52" spans="1:12" s="19" customFormat="1" ht="15.75" thickBot="1">
      <c r="A52" s="99">
        <f>A51+7</f>
        <v>42477</v>
      </c>
      <c r="B52" s="89">
        <f>C51+F51-G51</f>
        <v>3137.4567061998828</v>
      </c>
      <c r="C52" s="90">
        <f>B52+(B52*0.02)</f>
        <v>3200.2058403238802</v>
      </c>
      <c r="D52" s="90">
        <f>B52/4250</f>
        <v>0.73822510734114888</v>
      </c>
      <c r="E52" s="91">
        <f>(C52-B52)/D52</f>
        <v>84.999999999999744</v>
      </c>
      <c r="F52" s="100"/>
      <c r="G52" s="101"/>
      <c r="H52" s="93">
        <f>D52*50/B52</f>
        <v>1.1764705882352941E-2</v>
      </c>
      <c r="I52" s="92">
        <f>B52-(D52*1080)</f>
        <v>2340.1735902714418</v>
      </c>
      <c r="J52" s="90"/>
      <c r="K52" s="66"/>
      <c r="L52" s="66"/>
    </row>
    <row r="53" spans="1:12" s="19" customFormat="1" ht="15.75" thickBot="1">
      <c r="A53" s="56"/>
      <c r="B53" s="55"/>
      <c r="C53" s="50"/>
      <c r="D53" s="50"/>
      <c r="E53" s="54"/>
      <c r="F53" s="95"/>
      <c r="G53" s="53"/>
      <c r="H53" s="52"/>
      <c r="I53" s="51"/>
      <c r="J53" s="50"/>
    </row>
    <row r="54" spans="1:12" s="19" customFormat="1">
      <c r="A54" s="65">
        <f>A52+7</f>
        <v>42484</v>
      </c>
      <c r="B54" s="60">
        <f>C52+F52-G52</f>
        <v>3200.2058403238802</v>
      </c>
      <c r="C54" s="57">
        <f>B54+(B54*0.035)</f>
        <v>3312.213044735216</v>
      </c>
      <c r="D54" s="57">
        <f>B54/4250</f>
        <v>0.75298960948797178</v>
      </c>
      <c r="E54" s="64">
        <f>(C54-B54)/D54</f>
        <v>148.75</v>
      </c>
      <c r="F54" s="75"/>
      <c r="G54" s="63"/>
      <c r="H54" s="62">
        <f>D54*50/B54</f>
        <v>1.1764705882352939E-2</v>
      </c>
      <c r="I54" s="58">
        <f>B54-(D54*1080)</f>
        <v>2386.9770620768709</v>
      </c>
      <c r="J54" s="57"/>
    </row>
    <row r="55" spans="1:12" s="19" customFormat="1">
      <c r="A55" s="65">
        <f>A54+7</f>
        <v>42491</v>
      </c>
      <c r="B55" s="60">
        <f>C54+F54-G54</f>
        <v>3312.213044735216</v>
      </c>
      <c r="C55" s="57">
        <f>B55+(B55*0.035)</f>
        <v>3428.1405013009485</v>
      </c>
      <c r="D55" s="57">
        <f>B55/4250</f>
        <v>0.7793442458200508</v>
      </c>
      <c r="E55" s="64">
        <f>(C55-B55)/D55</f>
        <v>148.74999999999983</v>
      </c>
      <c r="F55" s="75"/>
      <c r="G55" s="63"/>
      <c r="H55" s="62">
        <f>D55*50/B55</f>
        <v>1.1764705882352941E-2</v>
      </c>
      <c r="I55" s="58">
        <f>B55-(D55*1080)</f>
        <v>2470.5212592495614</v>
      </c>
      <c r="J55" s="57"/>
      <c r="K55" s="66"/>
      <c r="L55" s="66"/>
    </row>
    <row r="56" spans="1:12" s="19" customFormat="1">
      <c r="A56" s="65">
        <f>A55+7</f>
        <v>42498</v>
      </c>
      <c r="B56" s="60">
        <f>C55+F55-G55</f>
        <v>3428.1405013009485</v>
      </c>
      <c r="C56" s="57">
        <f>B56+(B56*0.035)</f>
        <v>3548.1254188464818</v>
      </c>
      <c r="D56" s="57">
        <f>B56/4250</f>
        <v>0.80662129442375263</v>
      </c>
      <c r="E56" s="64">
        <f>(C56-B56)/D56</f>
        <v>148.75000000000017</v>
      </c>
      <c r="F56" s="75"/>
      <c r="G56" s="63"/>
      <c r="H56" s="62">
        <f>D56*50/B56</f>
        <v>1.1764705882352941E-2</v>
      </c>
      <c r="I56" s="58">
        <f>B56-(D56*1080)</f>
        <v>2556.9895033232956</v>
      </c>
      <c r="J56" s="57"/>
      <c r="K56" s="66"/>
      <c r="L56" s="66"/>
    </row>
    <row r="57" spans="1:12" s="19" customFormat="1" ht="15.75" thickBot="1">
      <c r="A57" s="61">
        <f>A56+7</f>
        <v>42505</v>
      </c>
      <c r="B57" s="60">
        <f>C56+F56-G56</f>
        <v>3548.1254188464818</v>
      </c>
      <c r="C57" s="57">
        <f>B57+(B57*0.035)</f>
        <v>3672.3098085061088</v>
      </c>
      <c r="D57" s="57">
        <f>B57/4250</f>
        <v>0.83485303972858393</v>
      </c>
      <c r="E57" s="64">
        <f>(C57-B57)/D57</f>
        <v>148.75000000000011</v>
      </c>
      <c r="F57" s="96"/>
      <c r="G57" s="59"/>
      <c r="H57" s="62">
        <f>D57*50/B57</f>
        <v>1.1764705882352941E-2</v>
      </c>
      <c r="I57" s="58">
        <f>B57-(D57*1080)</f>
        <v>2646.4841359396114</v>
      </c>
      <c r="J57" s="57"/>
      <c r="K57" s="66"/>
      <c r="L57" s="66"/>
    </row>
    <row r="58" spans="1:12" s="19" customFormat="1" ht="15.75" thickBot="1">
      <c r="A58" s="56"/>
      <c r="B58" s="55"/>
      <c r="C58" s="50"/>
      <c r="D58" s="50"/>
      <c r="E58" s="54"/>
      <c r="F58" s="95"/>
      <c r="G58" s="53"/>
      <c r="H58" s="52"/>
      <c r="I58" s="51"/>
      <c r="J58" s="50"/>
    </row>
    <row r="59" spans="1:12" s="19" customFormat="1">
      <c r="A59" s="65">
        <f>A57+7</f>
        <v>42512</v>
      </c>
      <c r="B59" s="60">
        <f>C57+F57-G57</f>
        <v>3672.3098085061088</v>
      </c>
      <c r="C59" s="57">
        <f>B59+(B59*0.035)</f>
        <v>3800.8406518038228</v>
      </c>
      <c r="D59" s="57">
        <f>B59/4250</f>
        <v>0.86407289611908444</v>
      </c>
      <c r="E59" s="64">
        <f>(C59-B59)/D59</f>
        <v>148.75000000000023</v>
      </c>
      <c r="F59" s="75"/>
      <c r="G59" s="63"/>
      <c r="H59" s="62">
        <f>D59*50/B59</f>
        <v>1.1764705882352941E-2</v>
      </c>
      <c r="I59" s="58">
        <f>B59-(D59*1080)</f>
        <v>2739.1110806974975</v>
      </c>
      <c r="J59" s="57"/>
    </row>
    <row r="60" spans="1:12" s="19" customFormat="1">
      <c r="A60" s="65">
        <f>A59+7</f>
        <v>42519</v>
      </c>
      <c r="B60" s="60">
        <f>C59+F59-G59</f>
        <v>3800.8406518038228</v>
      </c>
      <c r="C60" s="57">
        <f>B60+(B60*0.035)</f>
        <v>3933.8700746169566</v>
      </c>
      <c r="D60" s="57">
        <f>B60/4250</f>
        <v>0.89431544748325242</v>
      </c>
      <c r="E60" s="64">
        <f>(C60-B60)/D60</f>
        <v>148.75</v>
      </c>
      <c r="F60" s="75"/>
      <c r="G60" s="63"/>
      <c r="H60" s="62">
        <f>D60*50/B60</f>
        <v>1.1764705882352941E-2</v>
      </c>
      <c r="I60" s="58">
        <f>B60-(D60*1080)</f>
        <v>2834.97996852191</v>
      </c>
      <c r="J60" s="57"/>
      <c r="K60" s="66"/>
      <c r="L60" s="66"/>
    </row>
    <row r="61" spans="1:12" s="19" customFormat="1">
      <c r="A61" s="65">
        <f>A60+7</f>
        <v>42526</v>
      </c>
      <c r="B61" s="60">
        <f>C60+F60-G60</f>
        <v>3933.8700746169566</v>
      </c>
      <c r="C61" s="57">
        <f>B61+(B61*0.035)</f>
        <v>4071.5555272285501</v>
      </c>
      <c r="D61" s="57">
        <f>B61/4250</f>
        <v>0.92561648814516628</v>
      </c>
      <c r="E61" s="64">
        <f>(C61-B61)/D61</f>
        <v>148.75000000000003</v>
      </c>
      <c r="F61" s="75"/>
      <c r="G61" s="63"/>
      <c r="H61" s="62">
        <f>D61*50/B61</f>
        <v>1.1764705882352941E-2</v>
      </c>
      <c r="I61" s="58">
        <f>B61-(D61*1080)</f>
        <v>2934.2042674201771</v>
      </c>
      <c r="J61" s="57"/>
      <c r="K61" s="66"/>
      <c r="L61" s="66"/>
    </row>
    <row r="62" spans="1:12" s="19" customFormat="1" ht="15.75" thickBot="1">
      <c r="A62" s="61">
        <f>A61+7</f>
        <v>42533</v>
      </c>
      <c r="B62" s="60">
        <f>C61+F61-G61</f>
        <v>4071.5555272285501</v>
      </c>
      <c r="C62" s="57">
        <f>B62+(B62*0.035)</f>
        <v>4214.0599706815492</v>
      </c>
      <c r="D62" s="57">
        <f>B62/4250</f>
        <v>0.9580130652302471</v>
      </c>
      <c r="E62" s="64">
        <f>(C62-B62)/D62</f>
        <v>148.74999999999986</v>
      </c>
      <c r="F62" s="96"/>
      <c r="G62" s="59"/>
      <c r="H62" s="62">
        <f>D62*50/B62</f>
        <v>1.1764705882352941E-2</v>
      </c>
      <c r="I62" s="58">
        <f>B62-(D62*1080)</f>
        <v>3036.9014167798832</v>
      </c>
      <c r="J62" s="57"/>
      <c r="K62" s="66"/>
      <c r="L62" s="66"/>
    </row>
    <row r="63" spans="1:12" s="19" customFormat="1" ht="15.75" thickBot="1">
      <c r="A63" s="56"/>
      <c r="B63" s="55"/>
      <c r="C63" s="50"/>
      <c r="D63" s="50"/>
      <c r="E63" s="54"/>
      <c r="F63" s="95"/>
      <c r="G63" s="53"/>
      <c r="H63" s="52"/>
      <c r="I63" s="51"/>
      <c r="J63" s="50"/>
    </row>
    <row r="64" spans="1:12" s="19" customFormat="1">
      <c r="A64" s="65">
        <f>A62+7</f>
        <v>42540</v>
      </c>
      <c r="B64" s="60">
        <f>C62+F62-G62</f>
        <v>4214.0599706815492</v>
      </c>
      <c r="C64" s="57">
        <f>B64+(B64*0.035)</f>
        <v>4361.5520696554031</v>
      </c>
      <c r="D64" s="57">
        <f>B64/4250</f>
        <v>0.99154352251330569</v>
      </c>
      <c r="E64" s="64">
        <f>(C64-B64)/D64</f>
        <v>148.74999999999969</v>
      </c>
      <c r="F64" s="75"/>
      <c r="G64" s="63"/>
      <c r="H64" s="62">
        <f>D64*50/B64</f>
        <v>1.1764705882352941E-2</v>
      </c>
      <c r="I64" s="58">
        <f>B64-(D64*1080)</f>
        <v>3143.192966367179</v>
      </c>
      <c r="J64" s="57"/>
    </row>
    <row r="65" spans="1:12" s="19" customFormat="1">
      <c r="A65" s="65">
        <f>A64+7</f>
        <v>42547</v>
      </c>
      <c r="B65" s="60">
        <f>C64+F64-G64</f>
        <v>4361.5520696554031</v>
      </c>
      <c r="C65" s="57">
        <f>B65+(B65*0.035)</f>
        <v>4514.2063920933424</v>
      </c>
      <c r="D65" s="57">
        <f>B65/4250</f>
        <v>1.0262475458012714</v>
      </c>
      <c r="E65" s="64">
        <f>(C65-B65)/D65</f>
        <v>148.75000000000017</v>
      </c>
      <c r="F65" s="75"/>
      <c r="G65" s="63"/>
      <c r="H65" s="62">
        <f>D65*50/B65</f>
        <v>1.1764705882352943E-2</v>
      </c>
      <c r="I65" s="58">
        <f>B65-(D65*1080)</f>
        <v>3253.20472019003</v>
      </c>
      <c r="J65" s="57"/>
      <c r="K65" s="66"/>
      <c r="L65" s="66"/>
    </row>
    <row r="66" spans="1:12" s="19" customFormat="1">
      <c r="A66" s="65">
        <f>A65+7</f>
        <v>42554</v>
      </c>
      <c r="B66" s="60">
        <f>C65+F65-G65</f>
        <v>4514.2063920933424</v>
      </c>
      <c r="C66" s="57">
        <f>B66+(B66*0.035)</f>
        <v>4672.2036158166093</v>
      </c>
      <c r="D66" s="57">
        <f>B66/4250</f>
        <v>1.0621662099043159</v>
      </c>
      <c r="E66" s="64">
        <f>(C66-B66)/D66</f>
        <v>148.74999999999989</v>
      </c>
      <c r="F66" s="75"/>
      <c r="G66" s="63"/>
      <c r="H66" s="62">
        <f>D66*50/B66</f>
        <v>1.1764705882352943E-2</v>
      </c>
      <c r="I66" s="58">
        <f>B66-(D66*1080)</f>
        <v>3367.0668853966813</v>
      </c>
      <c r="J66" s="57"/>
      <c r="K66" s="66"/>
      <c r="L66" s="66"/>
    </row>
    <row r="67" spans="1:12" s="19" customFormat="1" ht="15.75" thickBot="1">
      <c r="A67" s="61">
        <f>A66+7</f>
        <v>42561</v>
      </c>
      <c r="B67" s="60">
        <f>C66+F66-G66</f>
        <v>4672.2036158166093</v>
      </c>
      <c r="C67" s="57">
        <f>B67+(B67*0.035)</f>
        <v>4835.7307423701905</v>
      </c>
      <c r="D67" s="57">
        <f>B67/4250</f>
        <v>1.0993420272509669</v>
      </c>
      <c r="E67" s="64">
        <f>(C67-B67)/D67</f>
        <v>148.74999999999989</v>
      </c>
      <c r="F67" s="96"/>
      <c r="G67" s="59"/>
      <c r="H67" s="62">
        <f>D67*50/B67</f>
        <v>1.1764705882352941E-2</v>
      </c>
      <c r="I67" s="58">
        <f>B67-(D67*1080)</f>
        <v>3484.9142263855651</v>
      </c>
      <c r="J67" s="57"/>
      <c r="K67" s="66"/>
      <c r="L67" s="66"/>
    </row>
    <row r="68" spans="1:12" s="19" customFormat="1" ht="15.75" thickBot="1">
      <c r="A68" s="56"/>
      <c r="B68" s="55"/>
      <c r="C68" s="50"/>
      <c r="D68" s="50"/>
      <c r="E68" s="54"/>
      <c r="F68" s="95"/>
      <c r="G68" s="53"/>
      <c r="H68" s="52"/>
      <c r="I68" s="51"/>
      <c r="J68" s="50"/>
    </row>
    <row r="69" spans="1:12" s="19" customFormat="1">
      <c r="A69" s="65">
        <f>A67+7</f>
        <v>42568</v>
      </c>
      <c r="B69" s="60">
        <f>C67+F67-G67</f>
        <v>4835.7307423701905</v>
      </c>
      <c r="C69" s="57">
        <f>B69+(B69*0.035)</f>
        <v>5004.9813183531469</v>
      </c>
      <c r="D69" s="57">
        <f>B69/4250</f>
        <v>1.1378189982047506</v>
      </c>
      <c r="E69" s="64">
        <f>(C69-B69)/D69</f>
        <v>148.7499999999998</v>
      </c>
      <c r="F69" s="75"/>
      <c r="G69" s="63"/>
      <c r="H69" s="62">
        <f>D69*50/B69</f>
        <v>1.1764705882352941E-2</v>
      </c>
      <c r="I69" s="58">
        <f>B69-(D69*1080)</f>
        <v>3606.8862243090598</v>
      </c>
      <c r="J69" s="57"/>
    </row>
    <row r="70" spans="1:12" s="19" customFormat="1">
      <c r="A70" s="65">
        <f>A69+7</f>
        <v>42575</v>
      </c>
      <c r="B70" s="60">
        <f>C69+F69-G69</f>
        <v>5004.9813183531469</v>
      </c>
      <c r="C70" s="57">
        <f>B70+(B70*0.035)</f>
        <v>5180.1556644955072</v>
      </c>
      <c r="D70" s="57">
        <f>B70/4250</f>
        <v>1.177642663141917</v>
      </c>
      <c r="E70" s="64">
        <f>(C70-B70)/D70</f>
        <v>148.75000000000009</v>
      </c>
      <c r="F70" s="75"/>
      <c r="G70" s="63"/>
      <c r="H70" s="62">
        <f>D70*50/B70</f>
        <v>1.1764705882352943E-2</v>
      </c>
      <c r="I70" s="58">
        <f>B70-(D70*1080)</f>
        <v>3733.1272421598765</v>
      </c>
      <c r="J70" s="57"/>
      <c r="K70" s="66"/>
      <c r="L70" s="66"/>
    </row>
    <row r="71" spans="1:12" s="19" customFormat="1">
      <c r="A71" s="65">
        <f>A70+7</f>
        <v>42582</v>
      </c>
      <c r="B71" s="60">
        <f>C70+F70-G70</f>
        <v>5180.1556644955072</v>
      </c>
      <c r="C71" s="57">
        <f>B71+(B71*0.035)</f>
        <v>5361.4611127528497</v>
      </c>
      <c r="D71" s="57">
        <f>B71/4250</f>
        <v>1.2188601563518839</v>
      </c>
      <c r="E71" s="64">
        <f>(C71-B71)/D71</f>
        <v>148.7499999999998</v>
      </c>
      <c r="F71" s="75"/>
      <c r="G71" s="63"/>
      <c r="H71" s="62">
        <f>D71*50/B71</f>
        <v>1.1764705882352941E-2</v>
      </c>
      <c r="I71" s="58">
        <f>B71-(D71*1080)</f>
        <v>3863.7866956354728</v>
      </c>
      <c r="J71" s="57"/>
      <c r="K71" s="66"/>
      <c r="L71" s="66"/>
    </row>
    <row r="72" spans="1:12" s="19" customFormat="1" ht="15.75" thickBot="1">
      <c r="A72" s="61">
        <f>A71+7</f>
        <v>42589</v>
      </c>
      <c r="B72" s="60">
        <f>C71+F71-G71</f>
        <v>5361.4611127528497</v>
      </c>
      <c r="C72" s="57">
        <f>B72+(B72*0.035)</f>
        <v>5549.1122516991991</v>
      </c>
      <c r="D72" s="57">
        <f>B72/4250</f>
        <v>1.2615202618241999</v>
      </c>
      <c r="E72" s="64">
        <f>(C72-B72)/D72</f>
        <v>148.74999999999974</v>
      </c>
      <c r="F72" s="96"/>
      <c r="G72" s="59"/>
      <c r="H72" s="62">
        <f>D72*50/B72</f>
        <v>1.1764705882352941E-2</v>
      </c>
      <c r="I72" s="58">
        <f>B72-(D72*1080)</f>
        <v>3999.019229982714</v>
      </c>
      <c r="J72" s="57"/>
      <c r="K72" s="66"/>
      <c r="L72" s="66"/>
    </row>
    <row r="73" spans="1:12" s="19" customFormat="1" ht="15.75" thickBot="1">
      <c r="A73" s="56"/>
      <c r="B73" s="55"/>
      <c r="C73" s="50"/>
      <c r="D73" s="50"/>
      <c r="E73" s="54"/>
      <c r="F73" s="95"/>
      <c r="G73" s="53"/>
      <c r="H73" s="52"/>
      <c r="I73" s="51"/>
      <c r="J73" s="50"/>
    </row>
    <row r="74" spans="1:12" s="19" customFormat="1">
      <c r="A74" s="65">
        <f>A72+7</f>
        <v>42596</v>
      </c>
      <c r="B74" s="60">
        <f>C72+F72-G72</f>
        <v>5549.1122516991991</v>
      </c>
      <c r="C74" s="57">
        <f>B74+(B74*0.035)</f>
        <v>5743.3311805086714</v>
      </c>
      <c r="D74" s="57">
        <f>B74/4250</f>
        <v>1.3056734709880469</v>
      </c>
      <c r="E74" s="64">
        <f>(C74-B74)/D74</f>
        <v>148.75000000000028</v>
      </c>
      <c r="F74" s="75"/>
      <c r="G74" s="63"/>
      <c r="H74" s="62">
        <f>D74*50/B74</f>
        <v>1.1764705882352941E-2</v>
      </c>
      <c r="I74" s="58">
        <f>B74-(D74*1080)</f>
        <v>4138.9849030321084</v>
      </c>
      <c r="J74" s="57"/>
    </row>
    <row r="75" spans="1:12" s="19" customFormat="1">
      <c r="A75" s="65">
        <f>A74+7</f>
        <v>42603</v>
      </c>
      <c r="B75" s="60">
        <f>C74+F74-G74</f>
        <v>5743.3311805086714</v>
      </c>
      <c r="C75" s="57">
        <f>B75+(B75*0.035)</f>
        <v>5944.3477718264749</v>
      </c>
      <c r="D75" s="57">
        <f>B75/4250</f>
        <v>1.3513720424726285</v>
      </c>
      <c r="E75" s="64">
        <f>(C75-B75)/D75</f>
        <v>148.74999999999994</v>
      </c>
      <c r="F75" s="75"/>
      <c r="G75" s="63"/>
      <c r="H75" s="62">
        <f>D75*50/B75</f>
        <v>1.1764705882352939E-2</v>
      </c>
      <c r="I75" s="58">
        <f>B75-(D75*1080)</f>
        <v>4283.8493746382328</v>
      </c>
      <c r="J75" s="57"/>
      <c r="K75" s="66"/>
      <c r="L75" s="66"/>
    </row>
    <row r="76" spans="1:12" s="19" customFormat="1">
      <c r="A76" s="65">
        <f>A75+7</f>
        <v>42610</v>
      </c>
      <c r="B76" s="60">
        <f>C75+F75-G75</f>
        <v>5944.3477718264749</v>
      </c>
      <c r="C76" s="57">
        <f>B76+(B76*0.035)</f>
        <v>6152.3999438404016</v>
      </c>
      <c r="D76" s="57">
        <f>B76/4250</f>
        <v>1.3986700639591705</v>
      </c>
      <c r="E76" s="64">
        <f>(C76-B76)/D76</f>
        <v>148.75000000000014</v>
      </c>
      <c r="F76" s="75"/>
      <c r="G76" s="63"/>
      <c r="H76" s="62">
        <f>D76*50/B76</f>
        <v>1.1764705882352941E-2</v>
      </c>
      <c r="I76" s="58">
        <f>B76-(D76*1080)</f>
        <v>4433.784102750571</v>
      </c>
      <c r="J76" s="57"/>
      <c r="K76" s="66"/>
      <c r="L76" s="66"/>
    </row>
    <row r="77" spans="1:12" s="19" customFormat="1" ht="15.75" thickBot="1">
      <c r="A77" s="61">
        <f>A76+7</f>
        <v>42617</v>
      </c>
      <c r="B77" s="60">
        <f>C76+F76-G76</f>
        <v>6152.3999438404016</v>
      </c>
      <c r="C77" s="57">
        <f>B77+(B77*0.035)</f>
        <v>6367.7339418748161</v>
      </c>
      <c r="D77" s="57">
        <f>B77/4250</f>
        <v>1.4476235161977415</v>
      </c>
      <c r="E77" s="64">
        <f>(C77-B77)/D77</f>
        <v>148.75000000000026</v>
      </c>
      <c r="F77" s="96"/>
      <c r="G77" s="59"/>
      <c r="H77" s="62">
        <f>D77*50/B77</f>
        <v>1.1764705882352943E-2</v>
      </c>
      <c r="I77" s="58">
        <f>B77-(D77*1080)</f>
        <v>4588.9665463468409</v>
      </c>
      <c r="J77" s="57"/>
      <c r="K77" s="66"/>
      <c r="L77" s="66"/>
    </row>
    <row r="78" spans="1:12" s="19" customFormat="1" ht="15.75" thickBot="1">
      <c r="A78" s="56"/>
      <c r="B78" s="55"/>
      <c r="C78" s="50"/>
      <c r="D78" s="50"/>
      <c r="E78" s="54"/>
      <c r="F78" s="95"/>
      <c r="G78" s="53"/>
      <c r="H78" s="52"/>
      <c r="I78" s="51"/>
      <c r="J78" s="50"/>
    </row>
    <row r="79" spans="1:12" s="19" customFormat="1">
      <c r="A79" s="65">
        <f>A77+7</f>
        <v>42624</v>
      </c>
      <c r="B79" s="60">
        <f>C77+F77-G77</f>
        <v>6367.7339418748161</v>
      </c>
      <c r="C79" s="57">
        <f>B79+(B79*0.035)</f>
        <v>6590.6046298404344</v>
      </c>
      <c r="D79" s="57">
        <f>B79/4250</f>
        <v>1.4982903392646627</v>
      </c>
      <c r="E79" s="64">
        <f>(C79-B79)/D79</f>
        <v>148.74999999999986</v>
      </c>
      <c r="F79" s="75"/>
      <c r="G79" s="63"/>
      <c r="H79" s="62">
        <f>D79*50/B79</f>
        <v>1.1764705882352943E-2</v>
      </c>
      <c r="I79" s="58">
        <f>B79-(D79*1080)</f>
        <v>4749.5803754689805</v>
      </c>
      <c r="J79" s="57"/>
    </row>
    <row r="80" spans="1:12" s="19" customFormat="1">
      <c r="A80" s="65">
        <f>A79+7</f>
        <v>42631</v>
      </c>
      <c r="B80" s="60">
        <f>C79+F79-G79</f>
        <v>6590.6046298404344</v>
      </c>
      <c r="C80" s="57">
        <f>B80+(B80*0.035)</f>
        <v>6821.2757918848492</v>
      </c>
      <c r="D80" s="57">
        <f>B80/4250</f>
        <v>1.5507305011389259</v>
      </c>
      <c r="E80" s="64">
        <f>(C80-B80)/D80</f>
        <v>148.74999999999974</v>
      </c>
      <c r="F80" s="75"/>
      <c r="G80" s="63"/>
      <c r="H80" s="62">
        <f>D80*50/B80</f>
        <v>1.1764705882352941E-2</v>
      </c>
      <c r="I80" s="58">
        <f>B80-(D80*1080)</f>
        <v>4915.8156886103943</v>
      </c>
      <c r="J80" s="57"/>
      <c r="K80" s="66"/>
      <c r="L80" s="66"/>
    </row>
    <row r="81" spans="1:12" s="19" customFormat="1">
      <c r="A81" s="65">
        <f>A80+7</f>
        <v>42638</v>
      </c>
      <c r="B81" s="60">
        <f>C80+F80-G80</f>
        <v>6821.2757918848492</v>
      </c>
      <c r="C81" s="57">
        <f>B81+(B81*0.035)</f>
        <v>7060.0204446008192</v>
      </c>
      <c r="D81" s="57">
        <f>B81/4250</f>
        <v>1.6050060686787881</v>
      </c>
      <c r="E81" s="64">
        <f>(C81-B81)/D81</f>
        <v>148.75000000000017</v>
      </c>
      <c r="F81" s="75"/>
      <c r="G81" s="63"/>
      <c r="H81" s="62">
        <f>D81*50/B81</f>
        <v>1.1764705882352943E-2</v>
      </c>
      <c r="I81" s="58">
        <f>B81-(D81*1080)</f>
        <v>5087.8692377117577</v>
      </c>
      <c r="J81" s="57"/>
      <c r="K81" s="66"/>
      <c r="L81" s="66"/>
    </row>
    <row r="82" spans="1:12" s="19" customFormat="1" ht="15.75" thickBot="1">
      <c r="A82" s="61">
        <f>A81+7</f>
        <v>42645</v>
      </c>
      <c r="B82" s="60">
        <f>C81+F81-G81</f>
        <v>7060.0204446008192</v>
      </c>
      <c r="C82" s="57">
        <f>B82+(B82*0.035)</f>
        <v>7307.1211601618479</v>
      </c>
      <c r="D82" s="57">
        <f>B82/4250</f>
        <v>1.6611812810825457</v>
      </c>
      <c r="E82" s="64">
        <f>(C82-B82)/D82</f>
        <v>148.75</v>
      </c>
      <c r="F82" s="96"/>
      <c r="G82" s="59"/>
      <c r="H82" s="62">
        <f>D82*50/B82</f>
        <v>1.1764705882352943E-2</v>
      </c>
      <c r="I82" s="58">
        <f>B82-(D82*1080)</f>
        <v>5265.94466103167</v>
      </c>
      <c r="J82" s="57"/>
      <c r="K82" s="66"/>
      <c r="L82" s="66"/>
    </row>
    <row r="83" spans="1:12" s="19" customFormat="1" ht="15.75" thickBot="1">
      <c r="A83" s="56"/>
      <c r="B83" s="55"/>
      <c r="C83" s="50"/>
      <c r="D83" s="50"/>
      <c r="E83" s="54"/>
      <c r="F83" s="95"/>
      <c r="G83" s="53"/>
      <c r="H83" s="52"/>
      <c r="I83" s="51"/>
      <c r="J83" s="50"/>
    </row>
    <row r="84" spans="1:12" s="19" customFormat="1">
      <c r="A84" s="65">
        <f>A82+7</f>
        <v>42652</v>
      </c>
      <c r="B84" s="60">
        <f>C82+F82-G82</f>
        <v>7307.1211601618479</v>
      </c>
      <c r="C84" s="57">
        <f>B84+(B84*0.035)</f>
        <v>7562.8704007675124</v>
      </c>
      <c r="D84" s="57">
        <f>B84/4250</f>
        <v>1.7193226259204348</v>
      </c>
      <c r="E84" s="64">
        <f>(C84-B84)/D84</f>
        <v>148.74999999999986</v>
      </c>
      <c r="F84" s="75"/>
      <c r="G84" s="63"/>
      <c r="H84" s="62">
        <f>D84*50/B84</f>
        <v>1.1764705882352941E-2</v>
      </c>
      <c r="I84" s="58">
        <f>B84-(D84*1080)</f>
        <v>5450.2527241677781</v>
      </c>
      <c r="J84" s="57"/>
    </row>
    <row r="85" spans="1:12" s="19" customFormat="1">
      <c r="A85" s="65">
        <f>A84+7</f>
        <v>42659</v>
      </c>
      <c r="B85" s="60">
        <f>C84+F84-G84</f>
        <v>7562.8704007675124</v>
      </c>
      <c r="C85" s="57">
        <f>B85+(B85*0.035)</f>
        <v>7827.5708647943757</v>
      </c>
      <c r="D85" s="57">
        <f>B85/4250</f>
        <v>1.7794989178276499</v>
      </c>
      <c r="E85" s="64">
        <f>(C85-B85)/D85</f>
        <v>148.7500000000002</v>
      </c>
      <c r="F85" s="75"/>
      <c r="G85" s="63"/>
      <c r="H85" s="62">
        <f>D85*50/B85</f>
        <v>1.1764705882352939E-2</v>
      </c>
      <c r="I85" s="58">
        <f>B85-(D85*1080)</f>
        <v>5641.0115695136501</v>
      </c>
      <c r="J85" s="57"/>
      <c r="K85" s="66"/>
      <c r="L85" s="66"/>
    </row>
    <row r="86" spans="1:12" s="19" customFormat="1">
      <c r="A86" s="65">
        <f>A85+7</f>
        <v>42666</v>
      </c>
      <c r="B86" s="60">
        <f>C85+F85-G85</f>
        <v>7827.5708647943757</v>
      </c>
      <c r="C86" s="57">
        <f>B86+(B86*0.035)</f>
        <v>8101.5358450621789</v>
      </c>
      <c r="D86" s="57">
        <f>B86/4250</f>
        <v>1.8417813799516178</v>
      </c>
      <c r="E86" s="64">
        <f>(C86-B86)/D86</f>
        <v>148.75000000000003</v>
      </c>
      <c r="F86" s="75"/>
      <c r="G86" s="63"/>
      <c r="H86" s="62">
        <f>D86*50/B86</f>
        <v>1.1764705882352941E-2</v>
      </c>
      <c r="I86" s="58">
        <f>B86-(D86*1080)</f>
        <v>5838.4469744466287</v>
      </c>
      <c r="J86" s="57"/>
      <c r="K86" s="66"/>
      <c r="L86" s="66"/>
    </row>
    <row r="87" spans="1:12" s="19" customFormat="1" ht="15.75" thickBot="1">
      <c r="A87" s="61">
        <f>A86+7</f>
        <v>42673</v>
      </c>
      <c r="B87" s="60">
        <f>C86+F86-G86</f>
        <v>8101.5358450621789</v>
      </c>
      <c r="C87" s="57">
        <f>B87+(B87*0.035)</f>
        <v>8385.0895996393556</v>
      </c>
      <c r="D87" s="57">
        <f>B87/4250</f>
        <v>1.9062437282499245</v>
      </c>
      <c r="E87" s="64">
        <f>(C87-B87)/D87</f>
        <v>148.75000000000026</v>
      </c>
      <c r="F87" s="96"/>
      <c r="G87" s="59"/>
      <c r="H87" s="62">
        <f>D87*50/B87</f>
        <v>1.1764705882352943E-2</v>
      </c>
      <c r="I87" s="58">
        <f>B87-(D87*1080)</f>
        <v>6042.792618552261</v>
      </c>
      <c r="J87" s="57"/>
      <c r="K87" s="66"/>
      <c r="L87" s="66"/>
    </row>
    <row r="88" spans="1:12" s="19" customFormat="1" ht="15.75" thickBot="1">
      <c r="A88" s="56"/>
      <c r="B88" s="55"/>
      <c r="C88" s="50"/>
      <c r="D88" s="50"/>
      <c r="E88" s="54"/>
      <c r="F88" s="95"/>
      <c r="G88" s="53"/>
      <c r="H88" s="52"/>
      <c r="I88" s="51"/>
      <c r="J88" s="50"/>
    </row>
    <row r="89" spans="1:12" s="19" customFormat="1">
      <c r="A89" s="65">
        <f>A87+7</f>
        <v>42680</v>
      </c>
      <c r="B89" s="60">
        <f>C87+F87-G87</f>
        <v>8385.0895996393556</v>
      </c>
      <c r="C89" s="57">
        <f>B89+(B89*0.035)</f>
        <v>8678.5677356267333</v>
      </c>
      <c r="D89" s="57">
        <f>B89/4250</f>
        <v>1.9729622587386719</v>
      </c>
      <c r="E89" s="64">
        <f>(C89-B89)/D89</f>
        <v>148.75000000000014</v>
      </c>
      <c r="F89" s="75"/>
      <c r="G89" s="63"/>
      <c r="H89" s="62">
        <f>D89*50/B89</f>
        <v>1.1764705882352941E-2</v>
      </c>
      <c r="I89" s="58">
        <f>B89-(D89*1080)</f>
        <v>6254.2903602015904</v>
      </c>
      <c r="J89" s="57"/>
    </row>
    <row r="90" spans="1:12" s="19" customFormat="1">
      <c r="A90" s="65">
        <f>A89+7</f>
        <v>42687</v>
      </c>
      <c r="B90" s="60">
        <f>C89+F89-G89</f>
        <v>8678.5677356267333</v>
      </c>
      <c r="C90" s="57">
        <f>B90+(B90*0.035)</f>
        <v>8982.3176063736682</v>
      </c>
      <c r="D90" s="57">
        <f>B90/4250</f>
        <v>2.0420159377945253</v>
      </c>
      <c r="E90" s="64">
        <f>(C90-B90)/D90</f>
        <v>148.74999999999963</v>
      </c>
      <c r="F90" s="75"/>
      <c r="G90" s="63"/>
      <c r="H90" s="62">
        <f>D90*50/B90</f>
        <v>1.1764705882352941E-2</v>
      </c>
      <c r="I90" s="58">
        <f>B90-(D90*1080)</f>
        <v>6473.1905228086462</v>
      </c>
      <c r="J90" s="57"/>
      <c r="K90" s="66"/>
      <c r="L90" s="66"/>
    </row>
    <row r="91" spans="1:12" s="19" customFormat="1">
      <c r="A91" s="65">
        <f>A90+7</f>
        <v>42694</v>
      </c>
      <c r="B91" s="60">
        <f>C90+F90-G90</f>
        <v>8982.3176063736682</v>
      </c>
      <c r="C91" s="57">
        <f>B91+(B91*0.035)</f>
        <v>9296.6987225967459</v>
      </c>
      <c r="D91" s="57">
        <f>B91/4250</f>
        <v>2.1134864956173338</v>
      </c>
      <c r="E91" s="64">
        <f>(C91-B91)/D91</f>
        <v>148.74999999999966</v>
      </c>
      <c r="F91" s="75"/>
      <c r="G91" s="63"/>
      <c r="H91" s="62">
        <f>D91*50/B91</f>
        <v>1.1764705882352943E-2</v>
      </c>
      <c r="I91" s="58">
        <f>B91-(D91*1080)</f>
        <v>6699.7521911069471</v>
      </c>
      <c r="J91" s="57"/>
      <c r="K91" s="66"/>
      <c r="L91" s="66"/>
    </row>
    <row r="92" spans="1:12" s="19" customFormat="1" ht="15.75" thickBot="1">
      <c r="A92" s="61">
        <f>A91+7</f>
        <v>42701</v>
      </c>
      <c r="B92" s="60">
        <f>C91+F91-G91</f>
        <v>9296.6987225967459</v>
      </c>
      <c r="C92" s="57">
        <f>B92+(B92*0.035)</f>
        <v>9622.0831778876327</v>
      </c>
      <c r="D92" s="57">
        <f>B92/4250</f>
        <v>2.1874585229639401</v>
      </c>
      <c r="E92" s="64">
        <f>(C92-B92)/D92</f>
        <v>148.75000000000031</v>
      </c>
      <c r="F92" s="96"/>
      <c r="G92" s="59"/>
      <c r="H92" s="62">
        <f>D92*50/B92</f>
        <v>1.1764705882352939E-2</v>
      </c>
      <c r="I92" s="58">
        <f>B92-(D92*1080)</f>
        <v>6934.2435177956904</v>
      </c>
      <c r="J92" s="57"/>
      <c r="K92" s="66"/>
      <c r="L92" s="66"/>
    </row>
    <row r="93" spans="1:12" s="19" customFormat="1" ht="15.75" thickBot="1">
      <c r="A93" s="56"/>
      <c r="B93" s="55"/>
      <c r="C93" s="50"/>
      <c r="D93" s="50"/>
      <c r="E93" s="54"/>
      <c r="F93" s="95"/>
      <c r="G93" s="53"/>
      <c r="H93" s="52"/>
      <c r="I93" s="51"/>
      <c r="J93" s="50"/>
    </row>
    <row r="94" spans="1:12" s="19" customFormat="1">
      <c r="A94" s="65">
        <f>A92+7</f>
        <v>42708</v>
      </c>
      <c r="B94" s="60">
        <f>C92+F92-G92</f>
        <v>9622.0831778876327</v>
      </c>
      <c r="C94" s="57">
        <f>B94+(B94*0.035)</f>
        <v>9958.8560891137004</v>
      </c>
      <c r="D94" s="57">
        <f>B94/4250</f>
        <v>2.2640195712676783</v>
      </c>
      <c r="E94" s="64">
        <f>(C94-B94)/D94</f>
        <v>148.75000000000023</v>
      </c>
      <c r="F94" s="75"/>
      <c r="G94" s="63"/>
      <c r="H94" s="62">
        <f>D94*50/B94</f>
        <v>1.1764705882352941E-2</v>
      </c>
      <c r="I94" s="58">
        <f>B94-(D94*1080)</f>
        <v>7176.9420409185404</v>
      </c>
      <c r="J94" s="57"/>
    </row>
    <row r="95" spans="1:12" s="19" customFormat="1">
      <c r="A95" s="65">
        <f>A94+7</f>
        <v>42715</v>
      </c>
      <c r="B95" s="60">
        <f>C94+F94-G94</f>
        <v>9958.8560891137004</v>
      </c>
      <c r="C95" s="57">
        <f>B95+(B95*0.035)</f>
        <v>10307.41605223268</v>
      </c>
      <c r="D95" s="57">
        <f>B95/4250</f>
        <v>2.343260256262047</v>
      </c>
      <c r="E95" s="64">
        <f>(C95-B95)/D95</f>
        <v>148.75000000000011</v>
      </c>
      <c r="F95" s="75"/>
      <c r="G95" s="63"/>
      <c r="H95" s="62">
        <f>D95*50/B95</f>
        <v>1.1764705882352941E-2</v>
      </c>
      <c r="I95" s="58">
        <f>B95-(D95*1080)</f>
        <v>7428.1350123506891</v>
      </c>
      <c r="J95" s="57"/>
      <c r="K95" s="66"/>
      <c r="L95" s="66"/>
    </row>
    <row r="96" spans="1:12" s="19" customFormat="1">
      <c r="A96" s="88">
        <f>A95+7</f>
        <v>42722</v>
      </c>
      <c r="B96" s="89">
        <f>C95+F95-G95</f>
        <v>10307.41605223268</v>
      </c>
      <c r="C96" s="90">
        <f>B96+(B96*0.02)</f>
        <v>10513.564373277333</v>
      </c>
      <c r="D96" s="90">
        <f>B96/4250</f>
        <v>2.425274365231219</v>
      </c>
      <c r="E96" s="91">
        <f>(C96-B96)/D96</f>
        <v>84.999999999999801</v>
      </c>
      <c r="F96" s="94"/>
      <c r="G96" s="98"/>
      <c r="H96" s="93">
        <f>D96*50/B96</f>
        <v>1.1764705882352943E-2</v>
      </c>
      <c r="I96" s="92">
        <f>B96-(D96*1080)</f>
        <v>7688.1197377829631</v>
      </c>
      <c r="J96" s="90"/>
      <c r="K96" s="66"/>
      <c r="L96" s="66"/>
    </row>
    <row r="97" spans="1:12" s="19" customFormat="1" ht="15.75" thickBot="1">
      <c r="A97" s="99">
        <f>A96+7</f>
        <v>42729</v>
      </c>
      <c r="B97" s="89">
        <f>C96+F96-G96</f>
        <v>10513.564373277333</v>
      </c>
      <c r="C97" s="90">
        <f>B97+(B97*0.02)</f>
        <v>10723.83566074288</v>
      </c>
      <c r="D97" s="90">
        <f>B97/4250</f>
        <v>2.4737798525358432</v>
      </c>
      <c r="E97" s="91">
        <f>(C97-B97)/D97</f>
        <v>84.999999999999829</v>
      </c>
      <c r="F97" s="100"/>
      <c r="G97" s="101"/>
      <c r="H97" s="93">
        <f>D97*50/B97</f>
        <v>1.1764705882352941E-2</v>
      </c>
      <c r="I97" s="92">
        <f>B97-(D97*1080)</f>
        <v>7841.8821325386225</v>
      </c>
      <c r="J97" s="90"/>
      <c r="K97" s="66"/>
      <c r="L97" s="66"/>
    </row>
    <row r="98" spans="1:12" s="19" customFormat="1" ht="15.75" thickBot="1">
      <c r="A98" s="56"/>
      <c r="B98" s="55"/>
      <c r="C98" s="50"/>
      <c r="D98" s="50"/>
      <c r="E98" s="54"/>
      <c r="F98" s="95"/>
      <c r="G98" s="53"/>
      <c r="H98" s="52"/>
      <c r="I98" s="51"/>
      <c r="J98" s="50"/>
    </row>
    <row r="99" spans="1:12" s="19" customFormat="1">
      <c r="A99" s="65">
        <f>A97+7</f>
        <v>42736</v>
      </c>
      <c r="B99" s="60">
        <f>C97+F97-G97</f>
        <v>10723.83566074288</v>
      </c>
      <c r="C99" s="57">
        <f>B99+(B99*0.035)</f>
        <v>11099.16990886888</v>
      </c>
      <c r="D99" s="57">
        <f>B99/4250</f>
        <v>2.5232554495865598</v>
      </c>
      <c r="E99" s="64">
        <f>(C99-B99)/D99</f>
        <v>148.74999999999994</v>
      </c>
      <c r="F99" s="75"/>
      <c r="G99" s="63"/>
      <c r="H99" s="62">
        <f>D99*50/B99</f>
        <v>1.1764705882352941E-2</v>
      </c>
      <c r="I99" s="58">
        <f>B99-(D99*1080)</f>
        <v>7998.7197751893946</v>
      </c>
      <c r="J99" s="57"/>
    </row>
    <row r="100" spans="1:12" s="19" customFormat="1">
      <c r="A100" s="65">
        <f>A99+7</f>
        <v>42743</v>
      </c>
      <c r="B100" s="60">
        <f>C99+F99-G99</f>
        <v>11099.16990886888</v>
      </c>
      <c r="C100" s="57">
        <f>B100+(B100*0.035)</f>
        <v>11487.64085567929</v>
      </c>
      <c r="D100" s="57">
        <f>B100/4250</f>
        <v>2.6115693903220896</v>
      </c>
      <c r="E100" s="64">
        <f>(C100-B100)/D100</f>
        <v>148.74999999999974</v>
      </c>
      <c r="F100" s="75"/>
      <c r="G100" s="63"/>
      <c r="H100" s="62">
        <f>D100*50/B100</f>
        <v>1.1764705882352943E-2</v>
      </c>
      <c r="I100" s="58">
        <f>B100-(D100*1080)</f>
        <v>8278.6749673210234</v>
      </c>
      <c r="J100" s="57"/>
      <c r="K100" s="66"/>
      <c r="L100" s="66"/>
    </row>
    <row r="101" spans="1:12" s="19" customFormat="1">
      <c r="A101" s="65">
        <f>A100+7</f>
        <v>42750</v>
      </c>
      <c r="B101" s="60">
        <f>C100+F100-G100</f>
        <v>11487.64085567929</v>
      </c>
      <c r="C101" s="57">
        <f>B101+(B101*0.035)</f>
        <v>11889.708285628065</v>
      </c>
      <c r="D101" s="57">
        <f>B101/4250</f>
        <v>2.7029743189833626</v>
      </c>
      <c r="E101" s="64">
        <f>(C101-B101)/D101</f>
        <v>148.74999999999977</v>
      </c>
      <c r="F101" s="75"/>
      <c r="G101" s="63"/>
      <c r="H101" s="62">
        <f>D101*50/B101</f>
        <v>1.1764705882352941E-2</v>
      </c>
      <c r="I101" s="58">
        <f>B101-(D101*1080)</f>
        <v>8568.4285911772586</v>
      </c>
      <c r="J101" s="57"/>
      <c r="K101" s="66"/>
      <c r="L101" s="66"/>
    </row>
    <row r="102" spans="1:12" s="19" customFormat="1" ht="15.75" thickBot="1">
      <c r="A102" s="61">
        <f>A101+7</f>
        <v>42757</v>
      </c>
      <c r="B102" s="60">
        <f>C101+F101-G101</f>
        <v>11889.708285628065</v>
      </c>
      <c r="C102" s="57">
        <f>B102+(B102*0.035)</f>
        <v>12305.848075625046</v>
      </c>
      <c r="D102" s="57">
        <f>B102/4250</f>
        <v>2.7975784201477798</v>
      </c>
      <c r="E102" s="64">
        <f>(C102-B102)/D102</f>
        <v>148.74999999999974</v>
      </c>
      <c r="F102" s="96"/>
      <c r="G102" s="59"/>
      <c r="H102" s="62">
        <f>D102*50/B102</f>
        <v>1.1764705882352939E-2</v>
      </c>
      <c r="I102" s="58">
        <f>B102-(D102*1080)</f>
        <v>8868.3235918684622</v>
      </c>
      <c r="J102" s="57"/>
      <c r="K102" s="66"/>
      <c r="L102" s="66"/>
    </row>
    <row r="103" spans="1:12" s="19" customFormat="1" ht="15.75" thickBot="1">
      <c r="A103" s="56"/>
      <c r="B103" s="55"/>
      <c r="C103" s="50"/>
      <c r="D103" s="50"/>
      <c r="E103" s="54"/>
      <c r="F103" s="95"/>
      <c r="G103" s="53"/>
      <c r="H103" s="52"/>
      <c r="I103" s="51"/>
      <c r="J103" s="50"/>
    </row>
    <row r="104" spans="1:12" s="19" customFormat="1">
      <c r="A104" s="65">
        <f>A102+7</f>
        <v>42764</v>
      </c>
      <c r="B104" s="60">
        <f>C102+F102-G102</f>
        <v>12305.848075625046</v>
      </c>
      <c r="C104" s="57">
        <f>B104+(B104*0.035)</f>
        <v>12736.552758271922</v>
      </c>
      <c r="D104" s="57">
        <f>B104/4250</f>
        <v>2.8954936648529519</v>
      </c>
      <c r="E104" s="64">
        <f>(C104-B104)/D104</f>
        <v>148.74999999999974</v>
      </c>
      <c r="F104" s="75"/>
      <c r="G104" s="58"/>
      <c r="H104" s="62">
        <f>D104*50/B104</f>
        <v>1.1764705882352941E-2</v>
      </c>
      <c r="I104" s="58">
        <f>B104-(D104*1080)</f>
        <v>9178.7149175838586</v>
      </c>
      <c r="J104" s="57"/>
    </row>
    <row r="105" spans="1:12" s="19" customFormat="1">
      <c r="A105" s="65">
        <f>A104+7</f>
        <v>42771</v>
      </c>
      <c r="B105" s="60">
        <f>C104+F104-G104</f>
        <v>12736.552758271922</v>
      </c>
      <c r="C105" s="57">
        <f>B105+(B105*0.035)</f>
        <v>13182.332104811439</v>
      </c>
      <c r="D105" s="57">
        <f>B105/4250</f>
        <v>2.9968359431228051</v>
      </c>
      <c r="E105" s="64">
        <f>(C105-B105)/D105</f>
        <v>148.74999999999994</v>
      </c>
      <c r="F105" s="75"/>
      <c r="G105" s="58"/>
      <c r="H105" s="62">
        <f>D105*50/B105</f>
        <v>1.1764705882352939E-2</v>
      </c>
      <c r="I105" s="58">
        <f>B105-(D105*1080)</f>
        <v>9499.9699396992928</v>
      </c>
      <c r="J105" s="57"/>
    </row>
    <row r="106" spans="1:12" s="19" customFormat="1">
      <c r="A106" s="65">
        <f>A105+7</f>
        <v>42778</v>
      </c>
      <c r="B106" s="60">
        <f>C105+F105-G105</f>
        <v>13182.332104811439</v>
      </c>
      <c r="C106" s="57">
        <f>B106+(B106*0.035)</f>
        <v>13643.713728479839</v>
      </c>
      <c r="D106" s="57">
        <f>B106/4250</f>
        <v>3.1017252011321035</v>
      </c>
      <c r="E106" s="64">
        <f>(C106-B106)/D106</f>
        <v>148.74999999999977</v>
      </c>
      <c r="F106" s="75"/>
      <c r="G106" s="58"/>
      <c r="H106" s="62">
        <f>D106*50/B106</f>
        <v>1.1764705882352941E-2</v>
      </c>
      <c r="I106" s="58">
        <f>B106-(D106*1080)</f>
        <v>9832.4688875887678</v>
      </c>
      <c r="J106" s="57"/>
    </row>
    <row r="107" spans="1:12" s="19" customFormat="1" ht="15.75" thickBot="1">
      <c r="A107" s="65">
        <f>A106+7</f>
        <v>42785</v>
      </c>
      <c r="B107" s="60">
        <f>C106+F106-G106</f>
        <v>13643.713728479839</v>
      </c>
      <c r="C107" s="57">
        <f>B107+(B107*0.035)</f>
        <v>14121.243708976634</v>
      </c>
      <c r="D107" s="57">
        <f>B107/4250</f>
        <v>3.2102855831717267</v>
      </c>
      <c r="E107" s="64">
        <f>(C107-B107)/D107</f>
        <v>148.75000000000003</v>
      </c>
      <c r="F107" s="75"/>
      <c r="G107" s="67"/>
      <c r="H107" s="62">
        <f>D107*50/B107</f>
        <v>1.1764705882352941E-2</v>
      </c>
      <c r="I107" s="58">
        <f>B107-(D107*1080)</f>
        <v>10176.605298654375</v>
      </c>
      <c r="J107" s="57"/>
    </row>
    <row r="108" spans="1:12" s="19" customFormat="1" ht="15.75" thickBot="1">
      <c r="A108" s="56"/>
      <c r="B108" s="55"/>
      <c r="C108" s="50"/>
      <c r="D108" s="50"/>
      <c r="E108" s="54"/>
      <c r="F108" s="95"/>
      <c r="G108" s="53"/>
      <c r="H108" s="52"/>
      <c r="I108" s="51"/>
      <c r="J108" s="50"/>
    </row>
    <row r="109" spans="1:12" s="19" customFormat="1">
      <c r="A109" s="65">
        <f>A107+7</f>
        <v>42792</v>
      </c>
      <c r="B109" s="60">
        <f>C107+F107-G107</f>
        <v>14121.243708976634</v>
      </c>
      <c r="C109" s="57">
        <f>B109+(B109*0.035)</f>
        <v>14615.487238790816</v>
      </c>
      <c r="D109" s="57">
        <f>B109/4250</f>
        <v>3.3226455785827373</v>
      </c>
      <c r="E109" s="64">
        <f>(C109-B109)/D109</f>
        <v>148.75000000000014</v>
      </c>
      <c r="F109" s="75"/>
      <c r="G109" s="63"/>
      <c r="H109" s="62">
        <f>D109*50/B109</f>
        <v>1.1764705882352941E-2</v>
      </c>
      <c r="I109" s="58">
        <f>B109-(D109*1080)</f>
        <v>10532.786484107277</v>
      </c>
      <c r="J109" s="57"/>
    </row>
    <row r="110" spans="1:12" s="19" customFormat="1">
      <c r="A110" s="65">
        <f>A109+7</f>
        <v>42799</v>
      </c>
      <c r="B110" s="60">
        <f>C109+F109-G109</f>
        <v>14615.487238790816</v>
      </c>
      <c r="C110" s="57">
        <f>B110+(B110*0.035)</f>
        <v>15127.029292148494</v>
      </c>
      <c r="D110" s="57">
        <f>B110/4250</f>
        <v>3.438938173833133</v>
      </c>
      <c r="E110" s="64">
        <f>(C110-B110)/D110</f>
        <v>148.74999999999986</v>
      </c>
      <c r="F110" s="75"/>
      <c r="G110" s="63"/>
      <c r="H110" s="62">
        <f>D110*50/B110</f>
        <v>1.1764705882352941E-2</v>
      </c>
      <c r="I110" s="58">
        <f>B110-(D110*1080)</f>
        <v>10901.434011051033</v>
      </c>
      <c r="J110" s="57"/>
      <c r="K110" s="66"/>
      <c r="L110" s="66"/>
    </row>
    <row r="111" spans="1:12" s="19" customFormat="1">
      <c r="A111" s="65">
        <f>A110+7</f>
        <v>42806</v>
      </c>
      <c r="B111" s="60">
        <f>C110+F110-G110</f>
        <v>15127.029292148494</v>
      </c>
      <c r="C111" s="57">
        <f>B111+(B111*0.035)</f>
        <v>15656.475317373692</v>
      </c>
      <c r="D111" s="57">
        <f>B111/4250</f>
        <v>3.5593010099172928</v>
      </c>
      <c r="E111" s="64">
        <f>(C111-B111)/D111</f>
        <v>148.75000000000003</v>
      </c>
      <c r="F111" s="75"/>
      <c r="G111" s="63"/>
      <c r="H111" s="62">
        <f>D111*50/B111</f>
        <v>1.1764705882352941E-2</v>
      </c>
      <c r="I111" s="58">
        <f>B111-(D111*1080)</f>
        <v>11282.984201437819</v>
      </c>
      <c r="J111" s="57"/>
      <c r="K111" s="66"/>
      <c r="L111" s="66"/>
    </row>
    <row r="112" spans="1:12" s="19" customFormat="1" ht="15.75" thickBot="1">
      <c r="A112" s="61">
        <f>A111+7</f>
        <v>42813</v>
      </c>
      <c r="B112" s="60">
        <f>C111+F111-G111</f>
        <v>15656.475317373692</v>
      </c>
      <c r="C112" s="57">
        <f>B112+(B112*0.035)</f>
        <v>16204.45195348177</v>
      </c>
      <c r="D112" s="57">
        <f>B112/4250</f>
        <v>3.6838765452643982</v>
      </c>
      <c r="E112" s="64">
        <f>(C112-B112)/D112</f>
        <v>148.74999999999974</v>
      </c>
      <c r="F112" s="96"/>
      <c r="G112" s="59"/>
      <c r="H112" s="62">
        <f>D112*50/B112</f>
        <v>1.1764705882352941E-2</v>
      </c>
      <c r="I112" s="58">
        <f>B112-(D112*1080)</f>
        <v>11677.888648488142</v>
      </c>
      <c r="J112" s="57"/>
      <c r="K112" s="66"/>
      <c r="L112" s="66"/>
    </row>
    <row r="113" spans="1:12" s="19" customFormat="1" ht="15.75" thickBot="1">
      <c r="A113" s="56"/>
      <c r="B113" s="55"/>
      <c r="C113" s="50"/>
      <c r="D113" s="50"/>
      <c r="E113" s="54"/>
      <c r="F113" s="95"/>
      <c r="G113" s="53"/>
      <c r="H113" s="52"/>
      <c r="I113" s="51"/>
      <c r="J113" s="50"/>
    </row>
    <row r="114" spans="1:12" s="19" customFormat="1">
      <c r="A114" s="65">
        <f>A112+7</f>
        <v>42820</v>
      </c>
      <c r="B114" s="60">
        <f>C112+F112-G112</f>
        <v>16204.45195348177</v>
      </c>
      <c r="C114" s="57">
        <f>B114+(B114*0.035)</f>
        <v>16771.607771853633</v>
      </c>
      <c r="D114" s="57">
        <f>B114/4250</f>
        <v>3.8128122243486517</v>
      </c>
      <c r="E114" s="64">
        <f>(C114-B114)/D114</f>
        <v>148.75000000000017</v>
      </c>
      <c r="F114" s="75"/>
      <c r="G114" s="63"/>
      <c r="H114" s="62">
        <f>D114*50/B114</f>
        <v>1.1764705882352941E-2</v>
      </c>
      <c r="I114" s="58">
        <f>B114-(D114*1080)</f>
        <v>12086.614751185225</v>
      </c>
      <c r="J114" s="57"/>
    </row>
    <row r="115" spans="1:12" s="19" customFormat="1">
      <c r="A115" s="88">
        <f>A114+7</f>
        <v>42827</v>
      </c>
      <c r="B115" s="89">
        <f>C114+F114-G114</f>
        <v>16771.607771853633</v>
      </c>
      <c r="C115" s="90">
        <f>B115+(B115*0.02)</f>
        <v>17107.039927290705</v>
      </c>
      <c r="D115" s="90">
        <f>B115/4250</f>
        <v>3.9462606522008548</v>
      </c>
      <c r="E115" s="91">
        <f>(C115-B115)/D115</f>
        <v>85</v>
      </c>
      <c r="F115" s="94"/>
      <c r="G115" s="98"/>
      <c r="H115" s="93">
        <f>D115*50/B115</f>
        <v>1.1764705882352941E-2</v>
      </c>
      <c r="I115" s="92">
        <f>B115-(D115*1080)</f>
        <v>12509.64626747671</v>
      </c>
      <c r="J115" s="90"/>
      <c r="K115" s="66"/>
      <c r="L115" s="66"/>
    </row>
    <row r="116" spans="1:12" s="19" customFormat="1">
      <c r="A116" s="88">
        <f>A115+7</f>
        <v>42834</v>
      </c>
      <c r="B116" s="89">
        <f>C115+F115-G115</f>
        <v>17107.039927290705</v>
      </c>
      <c r="C116" s="90">
        <f>B116+(B116*0.02)</f>
        <v>17449.180725836519</v>
      </c>
      <c r="D116" s="90">
        <f>B116/4250</f>
        <v>4.0251858652448718</v>
      </c>
      <c r="E116" s="91">
        <f>(C116-B116)/D116</f>
        <v>84.999999999999872</v>
      </c>
      <c r="F116" s="94"/>
      <c r="G116" s="98"/>
      <c r="H116" s="93">
        <f>D116*50/B116</f>
        <v>1.1764705882352941E-2</v>
      </c>
      <c r="I116" s="92">
        <f>B116-(D116*1080)</f>
        <v>12759.839192826243</v>
      </c>
      <c r="J116" s="90"/>
      <c r="K116" s="66"/>
      <c r="L116" s="66"/>
    </row>
    <row r="117" spans="1:12" s="19" customFormat="1" ht="15.75" thickBot="1">
      <c r="A117" s="99">
        <f>A116+7</f>
        <v>42841</v>
      </c>
      <c r="B117" s="89">
        <f>C116+F116-G116</f>
        <v>17449.180725836519</v>
      </c>
      <c r="C117" s="90">
        <f>B117+(B117*0.02)</f>
        <v>17798.164340353251</v>
      </c>
      <c r="D117" s="90">
        <f>B117/4250</f>
        <v>4.1056895825497692</v>
      </c>
      <c r="E117" s="91">
        <f>(C117-B117)/D117</f>
        <v>85.000000000000369</v>
      </c>
      <c r="F117" s="100"/>
      <c r="G117" s="101"/>
      <c r="H117" s="93">
        <f>D117*50/B117</f>
        <v>1.1764705882352941E-2</v>
      </c>
      <c r="I117" s="92">
        <f>B117-(D117*1080)</f>
        <v>13015.035976682768</v>
      </c>
      <c r="J117" s="90"/>
      <c r="K117" s="66"/>
      <c r="L117" s="66"/>
    </row>
    <row r="118" spans="1:12" s="19" customFormat="1" ht="15.75" thickBot="1">
      <c r="A118" s="56"/>
      <c r="B118" s="55"/>
      <c r="C118" s="50"/>
      <c r="D118" s="50"/>
      <c r="E118" s="54"/>
      <c r="F118" s="95"/>
      <c r="G118" s="53"/>
      <c r="H118" s="52"/>
      <c r="I118" s="51"/>
      <c r="J118" s="50"/>
    </row>
    <row r="119" spans="1:12" s="19" customFormat="1">
      <c r="A119" s="65">
        <f>A117+7</f>
        <v>42848</v>
      </c>
      <c r="B119" s="60">
        <f>C117+F117-G117</f>
        <v>17798.164340353251</v>
      </c>
      <c r="C119" s="57">
        <f>B119+(B119*0.035)</f>
        <v>18421.100092265613</v>
      </c>
      <c r="D119" s="57">
        <f>B119/4250</f>
        <v>4.1878033742007652</v>
      </c>
      <c r="E119" s="64">
        <f>(C119-B119)/D119</f>
        <v>148.74999999999963</v>
      </c>
      <c r="F119" s="75"/>
      <c r="G119" s="63"/>
      <c r="H119" s="62">
        <f>D119*50/B119</f>
        <v>1.1764705882352943E-2</v>
      </c>
      <c r="I119" s="58">
        <f>B119-(D119*1080)</f>
        <v>13275.336696216425</v>
      </c>
      <c r="J119" s="57"/>
    </row>
    <row r="120" spans="1:12" s="19" customFormat="1">
      <c r="A120" s="65">
        <f>A119+7</f>
        <v>42855</v>
      </c>
      <c r="B120" s="60">
        <f>C119+F119-G119</f>
        <v>18421.100092265613</v>
      </c>
      <c r="C120" s="57">
        <f>B120+(B120*0.035)</f>
        <v>19065.838595494908</v>
      </c>
      <c r="D120" s="57">
        <f>B120/4250</f>
        <v>4.3343764922977916</v>
      </c>
      <c r="E120" s="64">
        <f>(C120-B120)/D120</f>
        <v>148.74999999999966</v>
      </c>
      <c r="F120" s="75"/>
      <c r="G120" s="63"/>
      <c r="H120" s="62">
        <f>D120*50/B120</f>
        <v>1.1764705882352941E-2</v>
      </c>
      <c r="I120" s="58">
        <f>B120-(D120*1080)</f>
        <v>13739.973480583998</v>
      </c>
      <c r="J120" s="57"/>
      <c r="K120" s="66"/>
      <c r="L120" s="66"/>
    </row>
    <row r="121" spans="1:12" s="19" customFormat="1">
      <c r="A121" s="65">
        <f>A120+7</f>
        <v>42862</v>
      </c>
      <c r="B121" s="60">
        <f>C120+F120-G120</f>
        <v>19065.838595494908</v>
      </c>
      <c r="C121" s="57">
        <f>B121+(B121*0.035)</f>
        <v>19733.14294633723</v>
      </c>
      <c r="D121" s="57">
        <f>B121/4250</f>
        <v>4.4860796695282135</v>
      </c>
      <c r="E121" s="64">
        <f>(C121-B121)/D121</f>
        <v>148.74999999999997</v>
      </c>
      <c r="F121" s="75"/>
      <c r="G121" s="63"/>
      <c r="H121" s="62">
        <f>D121*50/B121</f>
        <v>1.1764705882352941E-2</v>
      </c>
      <c r="I121" s="58">
        <f>B121-(D121*1080)</f>
        <v>14220.872552404438</v>
      </c>
      <c r="J121" s="57"/>
      <c r="K121" s="66"/>
      <c r="L121" s="66"/>
    </row>
    <row r="122" spans="1:12" s="19" customFormat="1" ht="15.75" thickBot="1">
      <c r="A122" s="61">
        <f>A121+7</f>
        <v>42869</v>
      </c>
      <c r="B122" s="60">
        <f>C121+F121-G121</f>
        <v>19733.14294633723</v>
      </c>
      <c r="C122" s="57">
        <f>B122+(B122*0.035)</f>
        <v>20423.802949459034</v>
      </c>
      <c r="D122" s="57">
        <f>B122/4250</f>
        <v>4.6430924579617008</v>
      </c>
      <c r="E122" s="64">
        <f>(C122-B122)/D122</f>
        <v>148.75000000000023</v>
      </c>
      <c r="F122" s="96"/>
      <c r="G122" s="59"/>
      <c r="H122" s="62">
        <f>D122*50/B122</f>
        <v>1.1764705882352941E-2</v>
      </c>
      <c r="I122" s="58">
        <f>B122-(D122*1080)</f>
        <v>14718.603091738592</v>
      </c>
      <c r="J122" s="57"/>
      <c r="K122" s="66"/>
      <c r="L122" s="66"/>
    </row>
    <row r="123" spans="1:12" s="19" customFormat="1" ht="15.75" thickBot="1">
      <c r="A123" s="56"/>
      <c r="B123" s="55"/>
      <c r="C123" s="50"/>
      <c r="D123" s="50"/>
      <c r="E123" s="54"/>
      <c r="F123" s="95"/>
      <c r="G123" s="53"/>
      <c r="H123" s="52"/>
      <c r="I123" s="51"/>
      <c r="J123" s="50"/>
    </row>
    <row r="124" spans="1:12" s="19" customFormat="1">
      <c r="A124" s="65">
        <f>A122+7</f>
        <v>42876</v>
      </c>
      <c r="B124" s="60">
        <f>C122+F122-G122</f>
        <v>20423.802949459034</v>
      </c>
      <c r="C124" s="57">
        <f>B124+(B124*0.035)</f>
        <v>21138.636052690101</v>
      </c>
      <c r="D124" s="57">
        <f>B124/4250</f>
        <v>4.8056006939903613</v>
      </c>
      <c r="E124" s="64">
        <f>(C124-B124)/D124</f>
        <v>148.75000000000017</v>
      </c>
      <c r="F124" s="75"/>
      <c r="G124" s="63"/>
      <c r="H124" s="62">
        <f>D124*50/B124</f>
        <v>1.1764705882352943E-2</v>
      </c>
      <c r="I124" s="58">
        <f>B124-(D124*1080)</f>
        <v>15233.754199949442</v>
      </c>
      <c r="J124" s="57"/>
    </row>
    <row r="125" spans="1:12" s="19" customFormat="1">
      <c r="A125" s="65">
        <f>A124+7</f>
        <v>42883</v>
      </c>
      <c r="B125" s="60">
        <f>C124+F124-G124</f>
        <v>21138.636052690101</v>
      </c>
      <c r="C125" s="57">
        <f>B125+(B125*0.035)</f>
        <v>21878.488314534254</v>
      </c>
      <c r="D125" s="57">
        <f>B125/4250</f>
        <v>4.973796718280024</v>
      </c>
      <c r="E125" s="64">
        <f>(C125-B125)/D125</f>
        <v>148.74999999999989</v>
      </c>
      <c r="F125" s="75"/>
      <c r="G125" s="63"/>
      <c r="H125" s="62">
        <f>D125*50/B125</f>
        <v>1.1764705882352943E-2</v>
      </c>
      <c r="I125" s="58">
        <f>B125-(D125*1080)</f>
        <v>15766.935596947675</v>
      </c>
      <c r="J125" s="57"/>
      <c r="K125" s="66"/>
      <c r="L125" s="66"/>
    </row>
    <row r="126" spans="1:12" s="19" customFormat="1">
      <c r="A126" s="65">
        <f>A125+7</f>
        <v>42890</v>
      </c>
      <c r="B126" s="60">
        <f>C125+F125-G125</f>
        <v>21878.488314534254</v>
      </c>
      <c r="C126" s="57">
        <f>B126+(B126*0.035)</f>
        <v>22644.235405542953</v>
      </c>
      <c r="D126" s="57">
        <f>B126/4250</f>
        <v>5.147879603419824</v>
      </c>
      <c r="E126" s="64">
        <f>(C126-B126)/D126</f>
        <v>148.75000000000014</v>
      </c>
      <c r="F126" s="75"/>
      <c r="G126" s="63"/>
      <c r="H126" s="62">
        <f>D126*50/B126</f>
        <v>1.1764705882352941E-2</v>
      </c>
      <c r="I126" s="58">
        <f>B126-(D126*1080)</f>
        <v>16318.778342840844</v>
      </c>
      <c r="J126" s="57"/>
      <c r="K126" s="66"/>
      <c r="L126" s="66"/>
    </row>
    <row r="127" spans="1:12" s="19" customFormat="1" ht="15.75" thickBot="1">
      <c r="A127" s="61">
        <f>A126+7</f>
        <v>42897</v>
      </c>
      <c r="B127" s="60">
        <f>C126+F126-G126</f>
        <v>22644.235405542953</v>
      </c>
      <c r="C127" s="57">
        <f>B127+(B127*0.035)</f>
        <v>23436.783644736955</v>
      </c>
      <c r="D127" s="57">
        <f>B127/4250</f>
        <v>5.3280553895395188</v>
      </c>
      <c r="E127" s="64">
        <f>(C127-B127)/D127</f>
        <v>148.74999999999977</v>
      </c>
      <c r="F127" s="96"/>
      <c r="G127" s="59"/>
      <c r="H127" s="62">
        <f>D127*50/B127</f>
        <v>1.1764705882352943E-2</v>
      </c>
      <c r="I127" s="58">
        <f>B127-(D127*1080)</f>
        <v>16889.935584840274</v>
      </c>
      <c r="J127" s="57"/>
      <c r="K127" s="66"/>
      <c r="L127" s="66"/>
    </row>
    <row r="128" spans="1:12" s="19" customFormat="1" ht="15.75" thickBot="1">
      <c r="A128" s="56"/>
      <c r="B128" s="55"/>
      <c r="C128" s="50"/>
      <c r="D128" s="50"/>
      <c r="E128" s="54"/>
      <c r="F128" s="95"/>
      <c r="G128" s="53"/>
      <c r="H128" s="52"/>
      <c r="I128" s="51"/>
      <c r="J128" s="50"/>
    </row>
    <row r="129" spans="1:12" s="19" customFormat="1">
      <c r="A129" s="65">
        <f>A127+7</f>
        <v>42904</v>
      </c>
      <c r="B129" s="60">
        <f>C127+F127-G127</f>
        <v>23436.783644736955</v>
      </c>
      <c r="C129" s="57">
        <f>B129+(B129*0.035)</f>
        <v>24257.071072302748</v>
      </c>
      <c r="D129" s="57">
        <f>B129/4250</f>
        <v>5.5145373281734011</v>
      </c>
      <c r="E129" s="64">
        <f>(C129-B129)/D129</f>
        <v>148.7499999999998</v>
      </c>
      <c r="F129" s="75"/>
      <c r="G129" s="63"/>
      <c r="H129" s="62">
        <f>D129*50/B129</f>
        <v>1.1764705882352941E-2</v>
      </c>
      <c r="I129" s="58">
        <f>B129-(D129*1080)</f>
        <v>17481.083330309681</v>
      </c>
      <c r="J129" s="57"/>
    </row>
    <row r="130" spans="1:12" s="19" customFormat="1">
      <c r="A130" s="65">
        <f>A129+7</f>
        <v>42911</v>
      </c>
      <c r="B130" s="60">
        <f>C129+F129-G129</f>
        <v>24257.071072302748</v>
      </c>
      <c r="C130" s="57">
        <f>B130+(B130*0.035)</f>
        <v>25106.068559833344</v>
      </c>
      <c r="D130" s="57">
        <f>B130/4250</f>
        <v>5.70754613465947</v>
      </c>
      <c r="E130" s="64">
        <f>(C130-B130)/D130</f>
        <v>148.75</v>
      </c>
      <c r="F130" s="75"/>
      <c r="G130" s="63"/>
      <c r="H130" s="62">
        <f>D130*50/B130</f>
        <v>1.1764705882352943E-2</v>
      </c>
      <c r="I130" s="58">
        <f>B130-(D130*1080)</f>
        <v>18092.921246870519</v>
      </c>
      <c r="J130" s="57"/>
      <c r="K130" s="66"/>
      <c r="L130" s="66"/>
    </row>
    <row r="131" spans="1:12" s="19" customFormat="1">
      <c r="A131" s="65">
        <f>A130+7</f>
        <v>42918</v>
      </c>
      <c r="B131" s="60">
        <f>C130+F130-G130</f>
        <v>25106.068559833344</v>
      </c>
      <c r="C131" s="57">
        <f>B131+(B131*0.035)</f>
        <v>25984.78095942751</v>
      </c>
      <c r="D131" s="57">
        <f>B131/4250</f>
        <v>5.9073102493725518</v>
      </c>
      <c r="E131" s="64">
        <f>(C131-B131)/D131</f>
        <v>148.74999999999974</v>
      </c>
      <c r="F131" s="75"/>
      <c r="G131" s="63"/>
      <c r="H131" s="62">
        <f>D131*50/B131</f>
        <v>1.1764705882352941E-2</v>
      </c>
      <c r="I131" s="58">
        <f>B131-(D131*1080)</f>
        <v>18726.173490510988</v>
      </c>
      <c r="J131" s="57"/>
      <c r="K131" s="66"/>
      <c r="L131" s="66"/>
    </row>
    <row r="132" spans="1:12" s="19" customFormat="1" ht="15.75" thickBot="1">
      <c r="A132" s="61">
        <f>A131+7</f>
        <v>42925</v>
      </c>
      <c r="B132" s="60">
        <f>C131+F131-G131</f>
        <v>25984.78095942751</v>
      </c>
      <c r="C132" s="57">
        <f>B132+(B132*0.035)</f>
        <v>26894.248293007473</v>
      </c>
      <c r="D132" s="57">
        <f>B132/4250</f>
        <v>6.11406610810059</v>
      </c>
      <c r="E132" s="64">
        <f>(C132-B132)/D132</f>
        <v>148.75000000000011</v>
      </c>
      <c r="F132" s="96"/>
      <c r="G132" s="59"/>
      <c r="H132" s="62">
        <f>D132*50/B132</f>
        <v>1.1764705882352939E-2</v>
      </c>
      <c r="I132" s="58">
        <f>B132-(D132*1080)</f>
        <v>19381.589562678873</v>
      </c>
      <c r="J132" s="57"/>
      <c r="K132" s="66"/>
      <c r="L132" s="66"/>
    </row>
    <row r="133" spans="1:12" s="19" customFormat="1" ht="15.75" thickBot="1">
      <c r="A133" s="56"/>
      <c r="B133" s="55"/>
      <c r="C133" s="50"/>
      <c r="D133" s="50"/>
      <c r="E133" s="54"/>
      <c r="F133" s="95"/>
      <c r="G133" s="53"/>
      <c r="H133" s="52"/>
      <c r="I133" s="51"/>
      <c r="J133" s="50"/>
    </row>
    <row r="134" spans="1:12" s="19" customFormat="1">
      <c r="A134" s="65">
        <f>A132+7</f>
        <v>42932</v>
      </c>
      <c r="B134" s="60">
        <f>C132+F132-G132</f>
        <v>26894.248293007473</v>
      </c>
      <c r="C134" s="57">
        <f>B134+(B134*0.035)</f>
        <v>27835.546983262735</v>
      </c>
      <c r="D134" s="57">
        <f>B134/4250</f>
        <v>6.3280584218841112</v>
      </c>
      <c r="E134" s="64">
        <f>(C134-B134)/D134</f>
        <v>148.75000000000009</v>
      </c>
      <c r="F134" s="75"/>
      <c r="G134" s="63"/>
      <c r="H134" s="62">
        <f>D134*50/B134</f>
        <v>1.1764705882352941E-2</v>
      </c>
      <c r="I134" s="58">
        <f>B134-(D134*1080)</f>
        <v>20059.945197372632</v>
      </c>
      <c r="J134" s="57"/>
    </row>
    <row r="135" spans="1:12" s="19" customFormat="1">
      <c r="A135" s="65">
        <f>A134+7</f>
        <v>42939</v>
      </c>
      <c r="B135" s="60">
        <f>C134+F134-G134</f>
        <v>27835.546983262735</v>
      </c>
      <c r="C135" s="57">
        <f>B135+(B135*0.035)</f>
        <v>28809.79112767693</v>
      </c>
      <c r="D135" s="57">
        <f>B135/4250</f>
        <v>6.549540466650055</v>
      </c>
      <c r="E135" s="64">
        <f>(C135-B135)/D135</f>
        <v>148.74999999999991</v>
      </c>
      <c r="F135" s="75"/>
      <c r="G135" s="63"/>
      <c r="H135" s="62">
        <f>D135*50/B135</f>
        <v>1.1764705882352941E-2</v>
      </c>
      <c r="I135" s="58">
        <f>B135-(D135*1080)</f>
        <v>20762.043279280675</v>
      </c>
      <c r="J135" s="57"/>
      <c r="K135" s="66"/>
      <c r="L135" s="66"/>
    </row>
    <row r="136" spans="1:12" s="19" customFormat="1">
      <c r="A136" s="65">
        <f>A135+7</f>
        <v>42946</v>
      </c>
      <c r="B136" s="60">
        <f>C135+F135-G135</f>
        <v>28809.79112767693</v>
      </c>
      <c r="C136" s="57">
        <f>B136+(B136*0.035)</f>
        <v>29818.133817145623</v>
      </c>
      <c r="D136" s="57">
        <f>B136/4250</f>
        <v>6.7787743829828067</v>
      </c>
      <c r="E136" s="64">
        <f>(C136-B136)/D136</f>
        <v>148.75000000000003</v>
      </c>
      <c r="F136" s="75"/>
      <c r="G136" s="63"/>
      <c r="H136" s="62">
        <f>D136*50/B136</f>
        <v>1.1764705882352941E-2</v>
      </c>
      <c r="I136" s="58">
        <f>B136-(D136*1080)</f>
        <v>21488.714794055501</v>
      </c>
      <c r="J136" s="57"/>
      <c r="K136" s="66"/>
      <c r="L136" s="66"/>
    </row>
    <row r="137" spans="1:12" s="19" customFormat="1" ht="15.75" thickBot="1">
      <c r="A137" s="61">
        <f>A136+7</f>
        <v>42953</v>
      </c>
      <c r="B137" s="60">
        <f>C136+F136-G136</f>
        <v>29818.133817145623</v>
      </c>
      <c r="C137" s="57">
        <f>B137+(B137*0.035)</f>
        <v>30861.768500745718</v>
      </c>
      <c r="D137" s="57">
        <f>B137/4250</f>
        <v>7.0160314863872051</v>
      </c>
      <c r="E137" s="64">
        <f>(C137-B137)/D137</f>
        <v>148.74999999999986</v>
      </c>
      <c r="F137" s="96"/>
      <c r="G137" s="59"/>
      <c r="H137" s="62">
        <f>D137*50/B137</f>
        <v>1.1764705882352941E-2</v>
      </c>
      <c r="I137" s="58">
        <f>B137-(D137*1080)</f>
        <v>22240.819811847439</v>
      </c>
      <c r="J137" s="57"/>
      <c r="K137" s="66"/>
      <c r="L137" s="66"/>
    </row>
    <row r="138" spans="1:12" s="19" customFormat="1" ht="15.75" thickBot="1">
      <c r="A138" s="56"/>
      <c r="B138" s="55"/>
      <c r="C138" s="50"/>
      <c r="D138" s="50"/>
      <c r="E138" s="54"/>
      <c r="F138" s="95"/>
      <c r="G138" s="53"/>
      <c r="H138" s="52"/>
      <c r="I138" s="51"/>
      <c r="J138" s="50"/>
    </row>
    <row r="139" spans="1:12" s="19" customFormat="1">
      <c r="A139" s="65">
        <f>A137+7</f>
        <v>42960</v>
      </c>
      <c r="B139" s="60">
        <f>C137+F137-G137</f>
        <v>30861.768500745718</v>
      </c>
      <c r="C139" s="57">
        <f>B139+(B139*0.035)</f>
        <v>31941.930398271819</v>
      </c>
      <c r="D139" s="57">
        <f>B139/4250</f>
        <v>7.2615925884107577</v>
      </c>
      <c r="E139" s="64">
        <f>(C139-B139)/D139</f>
        <v>148.75000000000009</v>
      </c>
      <c r="F139" s="75"/>
      <c r="G139" s="63"/>
      <c r="H139" s="62">
        <f>D139*50/B139</f>
        <v>1.1764705882352943E-2</v>
      </c>
      <c r="I139" s="58">
        <f>B139-(D139*1080)</f>
        <v>23019.248505262101</v>
      </c>
      <c r="J139" s="57"/>
    </row>
    <row r="140" spans="1:12" s="19" customFormat="1">
      <c r="A140" s="65">
        <f>A139+7</f>
        <v>42967</v>
      </c>
      <c r="B140" s="60">
        <f>C139+F139-G139</f>
        <v>31941.930398271819</v>
      </c>
      <c r="C140" s="57">
        <f>B140+(B140*0.035)</f>
        <v>33059.897962211333</v>
      </c>
      <c r="D140" s="57">
        <f>B140/4250</f>
        <v>7.5157483290051337</v>
      </c>
      <c r="E140" s="64">
        <f>(C140-B140)/D140</f>
        <v>148.75</v>
      </c>
      <c r="F140" s="75"/>
      <c r="G140" s="63"/>
      <c r="H140" s="62">
        <f>D140*50/B140</f>
        <v>1.1764705882352941E-2</v>
      </c>
      <c r="I140" s="58">
        <f>B140-(D140*1080)</f>
        <v>23824.922202946276</v>
      </c>
      <c r="J140" s="57"/>
      <c r="K140" s="66"/>
      <c r="L140" s="66"/>
    </row>
    <row r="141" spans="1:12" s="19" customFormat="1">
      <c r="A141" s="65">
        <f>A140+7</f>
        <v>42974</v>
      </c>
      <c r="B141" s="60">
        <f>C140+F140-G140</f>
        <v>33059.897962211333</v>
      </c>
      <c r="C141" s="57">
        <f>B141+(B141*0.035)</f>
        <v>34216.994390888729</v>
      </c>
      <c r="D141" s="57">
        <f>B141/4250</f>
        <v>7.7787995205203133</v>
      </c>
      <c r="E141" s="64">
        <f>(C141-B141)/D141</f>
        <v>148.74999999999991</v>
      </c>
      <c r="F141" s="75"/>
      <c r="G141" s="63"/>
      <c r="H141" s="62">
        <f>D141*50/B141</f>
        <v>1.1764705882352939E-2</v>
      </c>
      <c r="I141" s="58">
        <f>B141-(D141*1080)</f>
        <v>24658.794480049393</v>
      </c>
      <c r="J141" s="57"/>
      <c r="K141" s="66"/>
      <c r="L141" s="66"/>
    </row>
    <row r="142" spans="1:12" s="19" customFormat="1" ht="15.75" thickBot="1">
      <c r="A142" s="61">
        <f>A141+7</f>
        <v>42981</v>
      </c>
      <c r="B142" s="60">
        <f>C141+F141-G141</f>
        <v>34216.994390888729</v>
      </c>
      <c r="C142" s="57">
        <f>B142+(B142*0.035)</f>
        <v>35414.589194569831</v>
      </c>
      <c r="D142" s="57">
        <f>B142/4250</f>
        <v>8.0510575037385248</v>
      </c>
      <c r="E142" s="64">
        <f>(C142-B142)/D142</f>
        <v>148.7499999999996</v>
      </c>
      <c r="F142" s="96"/>
      <c r="G142" s="59"/>
      <c r="H142" s="62">
        <f>D142*50/B142</f>
        <v>1.1764705882352943E-2</v>
      </c>
      <c r="I142" s="58">
        <f>B142-(D142*1080)</f>
        <v>25521.852286851121</v>
      </c>
      <c r="J142" s="57"/>
      <c r="K142" s="66"/>
      <c r="L142" s="66"/>
    </row>
    <row r="143" spans="1:12" s="19" customFormat="1" ht="15.75" thickBot="1">
      <c r="A143" s="56"/>
      <c r="B143" s="55"/>
      <c r="C143" s="50"/>
      <c r="D143" s="50"/>
      <c r="E143" s="54"/>
      <c r="F143" s="95"/>
      <c r="G143" s="53"/>
      <c r="H143" s="52"/>
      <c r="I143" s="51"/>
      <c r="J143" s="50"/>
    </row>
    <row r="144" spans="1:12" s="19" customFormat="1">
      <c r="A144" s="65">
        <f>A142+7</f>
        <v>42988</v>
      </c>
      <c r="B144" s="60">
        <f>C142+F142-G142</f>
        <v>35414.589194569831</v>
      </c>
      <c r="C144" s="57">
        <f>B144+(B144*0.035)</f>
        <v>36654.099816379778</v>
      </c>
      <c r="D144" s="57">
        <f>B144/4250</f>
        <v>8.3328445163693718</v>
      </c>
      <c r="E144" s="64">
        <f>(C144-B144)/D144</f>
        <v>148.75000000000028</v>
      </c>
      <c r="F144" s="75"/>
      <c r="G144" s="63"/>
      <c r="H144" s="62">
        <f>D144*50/B144</f>
        <v>1.1764705882352941E-2</v>
      </c>
      <c r="I144" s="58">
        <f>B144-(D144*1080)</f>
        <v>26415.11711689091</v>
      </c>
      <c r="J144" s="57"/>
    </row>
    <row r="145" spans="1:12" s="19" customFormat="1">
      <c r="A145" s="65">
        <f>A144+7</f>
        <v>42995</v>
      </c>
      <c r="B145" s="60">
        <f>C144+F144-G144</f>
        <v>36654.099816379778</v>
      </c>
      <c r="C145" s="57">
        <f>B145+(B145*0.035)</f>
        <v>37936.993309953068</v>
      </c>
      <c r="D145" s="57">
        <f>B145/4250</f>
        <v>8.6244940744422998</v>
      </c>
      <c r="E145" s="64">
        <f>(C145-B145)/D145</f>
        <v>148.7499999999998</v>
      </c>
      <c r="F145" s="75"/>
      <c r="G145" s="63"/>
      <c r="H145" s="62">
        <f>D145*50/B145</f>
        <v>1.1764705882352941E-2</v>
      </c>
      <c r="I145" s="58">
        <f>B145-(D145*1080)</f>
        <v>27339.646215982095</v>
      </c>
      <c r="J145" s="57"/>
      <c r="K145" s="66"/>
      <c r="L145" s="66"/>
    </row>
    <row r="146" spans="1:12" s="19" customFormat="1">
      <c r="A146" s="65">
        <f>A145+7</f>
        <v>43002</v>
      </c>
      <c r="B146" s="60">
        <f>C145+F145-G145</f>
        <v>37936.993309953068</v>
      </c>
      <c r="C146" s="57">
        <f>B146+(B146*0.035)</f>
        <v>39264.788075801429</v>
      </c>
      <c r="D146" s="57">
        <f>B146/4250</f>
        <v>8.926351367047781</v>
      </c>
      <c r="E146" s="64">
        <f>(C146-B146)/D146</f>
        <v>148.75000000000037</v>
      </c>
      <c r="F146" s="75"/>
      <c r="G146" s="63"/>
      <c r="H146" s="62">
        <f>D146*50/B146</f>
        <v>1.1764705882352941E-2</v>
      </c>
      <c r="I146" s="58">
        <f>B146-(D146*1080)</f>
        <v>28296.533833541464</v>
      </c>
      <c r="J146" s="57"/>
      <c r="K146" s="66"/>
      <c r="L146" s="66"/>
    </row>
    <row r="147" spans="1:12" s="19" customFormat="1" ht="15.75" thickBot="1">
      <c r="A147" s="61">
        <f>A146+7</f>
        <v>43009</v>
      </c>
      <c r="B147" s="60">
        <f>C146+F146-G146</f>
        <v>39264.788075801429</v>
      </c>
      <c r="C147" s="57">
        <f>B147+(B147*0.035)</f>
        <v>40639.055658454476</v>
      </c>
      <c r="D147" s="57">
        <f>B147/4250</f>
        <v>9.2387736648944543</v>
      </c>
      <c r="E147" s="64">
        <f>(C147-B147)/D147</f>
        <v>148.74999999999963</v>
      </c>
      <c r="F147" s="96"/>
      <c r="G147" s="102">
        <v>30000</v>
      </c>
      <c r="H147" s="62">
        <f>D147*50/B147</f>
        <v>1.1764705882352941E-2</v>
      </c>
      <c r="I147" s="58">
        <f>B147-(D147*1080)</f>
        <v>29286.91251771542</v>
      </c>
      <c r="J147" s="57"/>
      <c r="K147" s="66"/>
      <c r="L147" s="66"/>
    </row>
    <row r="148" spans="1:12" s="19" customFormat="1" ht="15.75" thickBot="1">
      <c r="A148" s="146"/>
      <c r="B148" s="147"/>
      <c r="C148" s="148"/>
      <c r="D148" s="148"/>
      <c r="E148" s="149"/>
      <c r="F148" s="150"/>
      <c r="G148" s="151"/>
      <c r="H148" s="152"/>
      <c r="I148" s="153"/>
      <c r="J148" s="148"/>
    </row>
    <row r="149" spans="1:12" s="19" customFormat="1">
      <c r="A149" s="65">
        <f>A147+7</f>
        <v>43016</v>
      </c>
      <c r="B149" s="60">
        <f>C147+F147-G147</f>
        <v>10639.055658454476</v>
      </c>
      <c r="C149" s="57">
        <f>B149+(B149*0.035)</f>
        <v>11011.422606500382</v>
      </c>
      <c r="D149" s="57">
        <f>B149/4250</f>
        <v>2.5033072137539945</v>
      </c>
      <c r="E149" s="64">
        <f>(C149-B149)/D149</f>
        <v>148.74999999999997</v>
      </c>
      <c r="F149" s="75"/>
      <c r="G149" s="63">
        <f>IF(C149&gt;B149,C149*0.035,0)</f>
        <v>385.39979122751339</v>
      </c>
      <c r="H149" s="62">
        <f>D149*50/B149</f>
        <v>1.1764705882352941E-2</v>
      </c>
      <c r="I149" s="58">
        <f>B149-(D149*1080)</f>
        <v>7935.4838676001618</v>
      </c>
      <c r="J149" s="57"/>
    </row>
    <row r="150" spans="1:12" s="19" customFormat="1">
      <c r="A150" s="65">
        <f>A149+7</f>
        <v>43023</v>
      </c>
      <c r="B150" s="60">
        <f>C149+F149-G149</f>
        <v>10626.022815272869</v>
      </c>
      <c r="C150" s="57">
        <f>B150+(B150*0.035)</f>
        <v>10997.93361380742</v>
      </c>
      <c r="D150" s="57">
        <f>B150/4250</f>
        <v>2.5002406624171454</v>
      </c>
      <c r="E150" s="64">
        <f>(C150-B150)/D150</f>
        <v>148.7500000000002</v>
      </c>
      <c r="F150" s="75"/>
      <c r="G150" s="63">
        <f>IF(C150&gt;B150,C150*0.035,0)</f>
        <v>384.92767648325975</v>
      </c>
      <c r="H150" s="62">
        <f>D150*50/B150</f>
        <v>1.1764705882352941E-2</v>
      </c>
      <c r="I150" s="58">
        <f>B150-(D150*1080)</f>
        <v>7925.7628998623513</v>
      </c>
      <c r="J150" s="57"/>
      <c r="K150" s="66"/>
      <c r="L150" s="66"/>
    </row>
    <row r="151" spans="1:12" s="19" customFormat="1">
      <c r="A151" s="65">
        <f>A150+7</f>
        <v>43030</v>
      </c>
      <c r="B151" s="60">
        <f>C150+F150-G150</f>
        <v>10613.00593732416</v>
      </c>
      <c r="C151" s="57">
        <f>B151+(B151*0.035)</f>
        <v>10984.461145130506</v>
      </c>
      <c r="D151" s="57">
        <f>B151/4250</f>
        <v>2.4971778676056848</v>
      </c>
      <c r="E151" s="64">
        <f>(C151-B151)/D151</f>
        <v>148.75000000000023</v>
      </c>
      <c r="F151" s="75"/>
      <c r="G151" s="63">
        <f>IF(C151&gt;B151,C151*0.035,0)</f>
        <v>384.45614007956777</v>
      </c>
      <c r="H151" s="62">
        <f>D151*50/B151</f>
        <v>1.1764705882352941E-2</v>
      </c>
      <c r="I151" s="58">
        <f>B151-(D151*1080)</f>
        <v>7916.05384031002</v>
      </c>
      <c r="J151" s="57"/>
      <c r="K151" s="66"/>
      <c r="L151" s="66"/>
    </row>
    <row r="152" spans="1:12" s="19" customFormat="1" ht="15.75" thickBot="1">
      <c r="A152" s="61">
        <f>A151+7</f>
        <v>43037</v>
      </c>
      <c r="B152" s="60">
        <f>C151+F151-G151</f>
        <v>10600.005005050938</v>
      </c>
      <c r="C152" s="57">
        <f>B152+(B152*0.035)</f>
        <v>10971.005180227721</v>
      </c>
      <c r="D152" s="57">
        <f>B152/4250</f>
        <v>2.4941188247178676</v>
      </c>
      <c r="E152" s="64">
        <f>(C152-B152)/D152</f>
        <v>148.75000000000014</v>
      </c>
      <c r="F152" s="96"/>
      <c r="G152" s="63">
        <f>IF(C152&gt;B152,C152*0.035,0)</f>
        <v>383.98518130797027</v>
      </c>
      <c r="H152" s="62">
        <f>D152*50/B152</f>
        <v>1.1764705882352939E-2</v>
      </c>
      <c r="I152" s="58">
        <f>B152-(D152*1080)</f>
        <v>7906.3566743556412</v>
      </c>
      <c r="J152" s="57">
        <f>SUM(G149:G152)</f>
        <v>1538.7687890983111</v>
      </c>
      <c r="K152" s="66"/>
      <c r="L152" s="66"/>
    </row>
    <row r="153" spans="1:12" s="19" customFormat="1" ht="15.75" thickBot="1">
      <c r="A153" s="56"/>
      <c r="B153" s="55"/>
      <c r="C153" s="50"/>
      <c r="D153" s="50"/>
      <c r="E153" s="54"/>
      <c r="F153" s="95"/>
      <c r="G153" s="53"/>
      <c r="H153" s="52"/>
      <c r="I153" s="51"/>
      <c r="J153" s="50"/>
    </row>
    <row r="154" spans="1:12" s="19" customFormat="1">
      <c r="A154" s="65">
        <f>A152+7</f>
        <v>43044</v>
      </c>
      <c r="B154" s="60">
        <f>C152+F152-G152</f>
        <v>10587.019998919752</v>
      </c>
      <c r="C154" s="57">
        <f>B154+(B154*0.035)</f>
        <v>10957.565698881943</v>
      </c>
      <c r="D154" s="57">
        <f>B154/4250</f>
        <v>2.4910635291575884</v>
      </c>
      <c r="E154" s="64">
        <f>(C154-B154)/D154</f>
        <v>148.74999999999991</v>
      </c>
      <c r="F154" s="75"/>
      <c r="G154" s="63">
        <f>IF(C154&gt;B154,C154*0.035,0)</f>
        <v>383.51479946086806</v>
      </c>
      <c r="H154" s="62">
        <f>D154*50/B154</f>
        <v>1.1764705882352939E-2</v>
      </c>
      <c r="I154" s="58">
        <f>B154-(D154*1080)</f>
        <v>7896.6713874295565</v>
      </c>
      <c r="J154" s="57"/>
    </row>
    <row r="155" spans="1:12" s="19" customFormat="1">
      <c r="A155" s="65">
        <f>A154+7</f>
        <v>43051</v>
      </c>
      <c r="B155" s="60">
        <f>C154+F154-G154</f>
        <v>10574.050899421074</v>
      </c>
      <c r="C155" s="57">
        <f>B155+(B155*0.035)</f>
        <v>10944.142680900812</v>
      </c>
      <c r="D155" s="57">
        <f>B155/4250</f>
        <v>2.4880119763343704</v>
      </c>
      <c r="E155" s="64">
        <f>(C155-B155)/D155</f>
        <v>148.75</v>
      </c>
      <c r="F155" s="75"/>
      <c r="G155" s="63">
        <f>IF(C155&gt;B155,C155*0.035,0)</f>
        <v>383.04499383152847</v>
      </c>
      <c r="H155" s="62">
        <f>D155*50/B155</f>
        <v>1.1764705882352943E-2</v>
      </c>
      <c r="I155" s="58">
        <f>B155-(D155*1080)</f>
        <v>7886.9979649799534</v>
      </c>
      <c r="J155" s="57"/>
      <c r="K155" s="66"/>
      <c r="L155" s="66"/>
    </row>
    <row r="156" spans="1:12" s="19" customFormat="1">
      <c r="A156" s="65">
        <f>A155+7</f>
        <v>43058</v>
      </c>
      <c r="B156" s="60">
        <f>C155+F155-G155</f>
        <v>10561.097687069283</v>
      </c>
      <c r="C156" s="57">
        <f>B156+(B156*0.035)</f>
        <v>10930.736106116708</v>
      </c>
      <c r="D156" s="57">
        <f>B156/4250</f>
        <v>2.4849641616633606</v>
      </c>
      <c r="E156" s="64">
        <f>(C156-B156)/D156</f>
        <v>148.75000000000023</v>
      </c>
      <c r="F156" s="75"/>
      <c r="G156" s="63">
        <f>IF(C156&gt;B156,C156*0.035,0)</f>
        <v>382.57576371408481</v>
      </c>
      <c r="H156" s="62">
        <f>D156*50/B156</f>
        <v>1.1764705882352941E-2</v>
      </c>
      <c r="I156" s="58">
        <f>B156-(D156*1080)</f>
        <v>7877.3363924728528</v>
      </c>
      <c r="J156" s="57"/>
      <c r="K156" s="66"/>
      <c r="L156" s="66"/>
    </row>
    <row r="157" spans="1:12" s="19" customFormat="1" ht="15.75" thickBot="1">
      <c r="A157" s="61">
        <f>A156+7</f>
        <v>43065</v>
      </c>
      <c r="B157" s="60">
        <f>C156+F156-G156</f>
        <v>10548.160342402623</v>
      </c>
      <c r="C157" s="57">
        <f>B157+(B157*0.035)</f>
        <v>10917.345954386716</v>
      </c>
      <c r="D157" s="57">
        <f>B157/4250</f>
        <v>2.481920080565323</v>
      </c>
      <c r="E157" s="64">
        <f>(C157-B157)/D157</f>
        <v>148.75000000000017</v>
      </c>
      <c r="F157" s="96"/>
      <c r="G157" s="63">
        <f>IF(C157&gt;B157,C157*0.035,0)</f>
        <v>382.10710840353511</v>
      </c>
      <c r="H157" s="62">
        <f>D157*50/B157</f>
        <v>1.1764705882352941E-2</v>
      </c>
      <c r="I157" s="58">
        <f>B157-(D157*1080)</f>
        <v>7867.6866553920745</v>
      </c>
      <c r="J157" s="57">
        <f>J152+SUM(G154:G157)</f>
        <v>3070.0114545083275</v>
      </c>
      <c r="K157" s="66"/>
      <c r="L157" s="66"/>
    </row>
    <row r="158" spans="1:12" s="19" customFormat="1" ht="15.75" thickBot="1">
      <c r="A158" s="56"/>
      <c r="B158" s="55"/>
      <c r="C158" s="50"/>
      <c r="D158" s="50"/>
      <c r="E158" s="54"/>
      <c r="F158" s="95"/>
      <c r="G158" s="53"/>
      <c r="H158" s="52"/>
      <c r="I158" s="51"/>
      <c r="J158" s="50"/>
    </row>
    <row r="159" spans="1:12" s="19" customFormat="1">
      <c r="A159" s="65">
        <f>A157+7</f>
        <v>43072</v>
      </c>
      <c r="B159" s="60">
        <f>C157+F157-G157</f>
        <v>10535.23884598318</v>
      </c>
      <c r="C159" s="57">
        <f>B159+(B159*0.035)</f>
        <v>10903.972205592592</v>
      </c>
      <c r="D159" s="57">
        <f>B159/4250</f>
        <v>2.4788797284666306</v>
      </c>
      <c r="E159" s="64">
        <f>(C159-B159)/D159</f>
        <v>148.75000000000037</v>
      </c>
      <c r="F159" s="75"/>
      <c r="G159" s="63">
        <f>IF(C159&gt;B159,C159*0.035,0)</f>
        <v>381.63902719574077</v>
      </c>
      <c r="H159" s="62">
        <f>D159*50/B159</f>
        <v>1.1764705882352943E-2</v>
      </c>
      <c r="I159" s="58">
        <f>B159-(D159*1080)</f>
        <v>7858.0487392392188</v>
      </c>
      <c r="J159" s="57"/>
    </row>
    <row r="160" spans="1:12" s="19" customFormat="1">
      <c r="A160" s="65">
        <f>A159+7</f>
        <v>43079</v>
      </c>
      <c r="B160" s="60">
        <f>C159+F159-G159</f>
        <v>10522.333178396852</v>
      </c>
      <c r="C160" s="57">
        <f>B160+(B160*0.035)</f>
        <v>10890.614839640741</v>
      </c>
      <c r="D160" s="57">
        <f>B160/4250</f>
        <v>2.4758431007992594</v>
      </c>
      <c r="E160" s="64">
        <f>(C160-B160)/D160</f>
        <v>148.74999999999974</v>
      </c>
      <c r="F160" s="75"/>
      <c r="G160" s="63">
        <f>IF(C160&gt;B160,C160*0.035,0)</f>
        <v>381.17151938742597</v>
      </c>
      <c r="H160" s="62">
        <f>D160*50/B160</f>
        <v>1.1764705882352941E-2</v>
      </c>
      <c r="I160" s="58">
        <f>B160-(D160*1080)</f>
        <v>7848.4226295336512</v>
      </c>
      <c r="J160" s="57"/>
      <c r="K160" s="66"/>
      <c r="L160" s="66"/>
    </row>
    <row r="161" spans="1:12" s="19" customFormat="1">
      <c r="A161" s="65">
        <f>A160+7</f>
        <v>43086</v>
      </c>
      <c r="B161" s="60">
        <f>C160+F160-G160</f>
        <v>10509.443320253315</v>
      </c>
      <c r="C161" s="57">
        <f>B161+(B161*0.035)</f>
        <v>10877.27383646218</v>
      </c>
      <c r="D161" s="57">
        <f>B161/4250</f>
        <v>2.4728101930007798</v>
      </c>
      <c r="E161" s="64">
        <f>(C161-B161)/D161</f>
        <v>148.74999999999977</v>
      </c>
      <c r="F161" s="75"/>
      <c r="G161" s="63">
        <f>IF(C161&gt;B161,C161*0.035,0)</f>
        <v>380.70458427617632</v>
      </c>
      <c r="H161" s="62">
        <f>D161*50/B161</f>
        <v>1.1764705882352941E-2</v>
      </c>
      <c r="I161" s="58">
        <f>B161-(D161*1080)</f>
        <v>7838.8083118124723</v>
      </c>
      <c r="J161" s="57"/>
      <c r="K161" s="66"/>
      <c r="L161" s="66"/>
    </row>
    <row r="162" spans="1:12" s="19" customFormat="1" ht="15.75" thickBot="1">
      <c r="A162" s="61">
        <f>A161+7</f>
        <v>43093</v>
      </c>
      <c r="B162" s="60">
        <f>C161+F161-G161</f>
        <v>10496.569252186004</v>
      </c>
      <c r="C162" s="57">
        <f>B162+(B162*0.035)</f>
        <v>10863.949176012515</v>
      </c>
      <c r="D162" s="57">
        <f>B162/4250</f>
        <v>2.4697810005143537</v>
      </c>
      <c r="E162" s="64">
        <f>(C162-B162)/D162</f>
        <v>148.75000000000037</v>
      </c>
      <c r="F162" s="96"/>
      <c r="G162" s="63">
        <f>IF(C162&gt;B162,C162*0.035,0)</f>
        <v>380.23822116043806</v>
      </c>
      <c r="H162" s="62">
        <f>D162*50/B162</f>
        <v>1.1764705882352941E-2</v>
      </c>
      <c r="I162" s="58">
        <f>B162-(D162*1080)</f>
        <v>7829.2057716305017</v>
      </c>
      <c r="J162" s="57">
        <f>J157+SUM(G159:G162)</f>
        <v>4593.7648065281082</v>
      </c>
      <c r="K162" s="66"/>
      <c r="L162" s="66"/>
    </row>
    <row r="163" spans="1:12" s="19" customFormat="1" ht="15.75" thickBot="1">
      <c r="A163" s="56"/>
      <c r="B163" s="55"/>
      <c r="C163" s="50"/>
      <c r="D163" s="50"/>
      <c r="E163" s="54"/>
      <c r="F163" s="95"/>
      <c r="G163" s="53"/>
      <c r="H163" s="52"/>
      <c r="I163" s="51"/>
      <c r="J163" s="50"/>
    </row>
    <row r="164" spans="1:12" s="19" customFormat="1">
      <c r="A164" s="88">
        <f>A162+7</f>
        <v>43100</v>
      </c>
      <c r="B164" s="89">
        <f>C162+F162-G162</f>
        <v>10483.710954852077</v>
      </c>
      <c r="C164" s="90">
        <f>B164+(B164*0.02)</f>
        <v>10693.385173949118</v>
      </c>
      <c r="D164" s="90">
        <f>B164/4250</f>
        <v>2.466755518788724</v>
      </c>
      <c r="E164" s="91">
        <f>(C164-B164)/D164</f>
        <v>85.000000000000071</v>
      </c>
      <c r="F164" s="94"/>
      <c r="G164" s="98">
        <f>IF(C164&gt;B164,C164*0.035,0)</f>
        <v>374.26848108821918</v>
      </c>
      <c r="H164" s="93">
        <f>D164*50/B164</f>
        <v>1.1764705882352941E-2</v>
      </c>
      <c r="I164" s="92">
        <f>B164-(D164*1080)</f>
        <v>7819.6149945602547</v>
      </c>
      <c r="J164" s="90"/>
    </row>
    <row r="165" spans="1:12" s="19" customFormat="1">
      <c r="A165" s="88">
        <f>A164+7</f>
        <v>43107</v>
      </c>
      <c r="B165" s="89">
        <f>C164+F164-G164</f>
        <v>10319.1166928609</v>
      </c>
      <c r="C165" s="90">
        <f>B165+(B165*0.02)</f>
        <v>10525.499026718118</v>
      </c>
      <c r="D165" s="90">
        <f>B165/4250</f>
        <v>2.4280274571437412</v>
      </c>
      <c r="E165" s="91">
        <f>(C165-B165)/D165</f>
        <v>85.000000000000128</v>
      </c>
      <c r="F165" s="94"/>
      <c r="G165" s="98">
        <f>IF(C165&gt;B165,C165*0.035,0)</f>
        <v>368.39246593513417</v>
      </c>
      <c r="H165" s="93">
        <f>D165*50/B165</f>
        <v>1.1764705882352941E-2</v>
      </c>
      <c r="I165" s="92">
        <f>B165-(D165*1080)</f>
        <v>7696.8470391456594</v>
      </c>
      <c r="J165" s="90"/>
      <c r="K165" s="66"/>
      <c r="L165" s="66"/>
    </row>
    <row r="166" spans="1:12" s="19" customFormat="1">
      <c r="A166" s="88">
        <f>A165+7</f>
        <v>43114</v>
      </c>
      <c r="B166" s="89">
        <f>C165+F165-G165</f>
        <v>10157.106560782984</v>
      </c>
      <c r="C166" s="90">
        <f>B166+(B166*0.02)</f>
        <v>10360.248691998644</v>
      </c>
      <c r="D166" s="90">
        <f>B166/4250</f>
        <v>2.3899074260665847</v>
      </c>
      <c r="E166" s="91">
        <f>(C166-B166)/D166</f>
        <v>85.000000000000085</v>
      </c>
      <c r="F166" s="94"/>
      <c r="G166" s="98">
        <f>IF(C166&gt;B166,C166*0.035,0)</f>
        <v>362.60870421995259</v>
      </c>
      <c r="H166" s="93">
        <f>D166*50/B166</f>
        <v>1.1764705882352943E-2</v>
      </c>
      <c r="I166" s="92">
        <f>B166-(D166*1080)</f>
        <v>7576.0065406310732</v>
      </c>
      <c r="J166" s="90"/>
      <c r="K166" s="66"/>
      <c r="L166" s="66"/>
    </row>
    <row r="167" spans="1:12" s="19" customFormat="1" ht="15.75" thickBot="1">
      <c r="A167" s="61">
        <f>A166+7</f>
        <v>43121</v>
      </c>
      <c r="B167" s="60">
        <f>C166+F166-G166</f>
        <v>9997.6399877786916</v>
      </c>
      <c r="C167" s="57">
        <f>B167+(B167*0.035)</f>
        <v>10347.557387350946</v>
      </c>
      <c r="D167" s="57">
        <f>B167/4250</f>
        <v>2.3523858794773393</v>
      </c>
      <c r="E167" s="64">
        <f>(C167-B167)/D167</f>
        <v>148.74999999999991</v>
      </c>
      <c r="F167" s="96"/>
      <c r="G167" s="63">
        <f>IF(C167&gt;B167,C167*0.035,0)</f>
        <v>362.16450855728311</v>
      </c>
      <c r="H167" s="62">
        <f>D167*50/B167</f>
        <v>1.1764705882352943E-2</v>
      </c>
      <c r="I167" s="58">
        <f>B167-(D167*1080)</f>
        <v>7457.0632379431645</v>
      </c>
      <c r="J167" s="57">
        <f>J162+SUM(G164:G167)</f>
        <v>6061.1989663286977</v>
      </c>
      <c r="K167" s="66"/>
      <c r="L167" s="66"/>
    </row>
    <row r="168" spans="1:12" s="19" customFormat="1" ht="15.75" thickBot="1">
      <c r="A168" s="56"/>
      <c r="B168" s="55"/>
      <c r="C168" s="50"/>
      <c r="D168" s="50"/>
      <c r="E168" s="54"/>
      <c r="F168" s="95"/>
      <c r="G168" s="53"/>
      <c r="H168" s="52"/>
      <c r="I168" s="51"/>
      <c r="J168" s="50"/>
    </row>
    <row r="169" spans="1:12" s="19" customFormat="1">
      <c r="A169" s="65">
        <f>A167+7</f>
        <v>43128</v>
      </c>
      <c r="B169" s="60">
        <f>C167+F167-G167</f>
        <v>9985.392878793662</v>
      </c>
      <c r="C169" s="57">
        <f>B169+(B169*0.035)</f>
        <v>10334.881629551441</v>
      </c>
      <c r="D169" s="57">
        <f>B169/4250</f>
        <v>2.3495042067749794</v>
      </c>
      <c r="E169" s="64">
        <f>(C169-B169)/D169</f>
        <v>148.75000000000023</v>
      </c>
      <c r="F169" s="75"/>
      <c r="G169" s="63">
        <f>IF(C169&gt;B169,C169*0.035,0)</f>
        <v>361.72085703430048</v>
      </c>
      <c r="H169" s="62">
        <f>D169*50/B169</f>
        <v>1.1764705882352941E-2</v>
      </c>
      <c r="I169" s="58">
        <f>B169-(D169*1080)</f>
        <v>7447.9283354766849</v>
      </c>
      <c r="J169" s="57"/>
    </row>
    <row r="170" spans="1:12" s="19" customFormat="1">
      <c r="A170" s="65">
        <f>A169+7</f>
        <v>43135</v>
      </c>
      <c r="B170" s="60">
        <f>C169+F169-G169</f>
        <v>9973.1607725171398</v>
      </c>
      <c r="C170" s="57">
        <f>B170+(B170*0.035)</f>
        <v>10322.221399555239</v>
      </c>
      <c r="D170" s="57">
        <f>B170/4250</f>
        <v>2.3466260641216801</v>
      </c>
      <c r="E170" s="64">
        <f>(C170-B170)/D170</f>
        <v>148.74999999999983</v>
      </c>
      <c r="F170" s="75"/>
      <c r="G170" s="63">
        <f>IF(C170&gt;B170,C170*0.035,0)</f>
        <v>361.2777489844334</v>
      </c>
      <c r="H170" s="62">
        <f>D170*50/B170</f>
        <v>1.1764705882352941E-2</v>
      </c>
      <c r="I170" s="58">
        <f>B170-(D170*1080)</f>
        <v>7438.8046232657252</v>
      </c>
      <c r="J170" s="57"/>
    </row>
    <row r="171" spans="1:12" s="19" customFormat="1">
      <c r="A171" s="65">
        <f>A170+7</f>
        <v>43142</v>
      </c>
      <c r="B171" s="60">
        <f>C170+F170-G170</f>
        <v>9960.9436505708054</v>
      </c>
      <c r="C171" s="57">
        <f>B171+(B171*0.035)</f>
        <v>10309.576678340783</v>
      </c>
      <c r="D171" s="57">
        <f>B171/4250</f>
        <v>2.3437514471931307</v>
      </c>
      <c r="E171" s="64">
        <f>(C171-B171)/D171</f>
        <v>148.74999999999994</v>
      </c>
      <c r="F171" s="75"/>
      <c r="G171" s="63">
        <f>IF(C171&gt;B171,C171*0.035,0)</f>
        <v>360.83518374192744</v>
      </c>
      <c r="H171" s="62">
        <f>D171*50/B171</f>
        <v>1.1764705882352941E-2</v>
      </c>
      <c r="I171" s="58">
        <f>B171-(D171*1080)</f>
        <v>7429.6920876022241</v>
      </c>
      <c r="J171" s="57"/>
    </row>
    <row r="172" spans="1:12" s="19" customFormat="1" ht="15.75" thickBot="1">
      <c r="A172" s="61">
        <f>A171+7</f>
        <v>43149</v>
      </c>
      <c r="B172" s="60">
        <f>C171+F171-G171</f>
        <v>9948.7414945988567</v>
      </c>
      <c r="C172" s="57">
        <f>B172+(B172*0.035)</f>
        <v>10296.947446909817</v>
      </c>
      <c r="D172" s="57">
        <f>B172/4250</f>
        <v>2.3408803516703194</v>
      </c>
      <c r="E172" s="64">
        <f>(C172-B172)/D172</f>
        <v>148.75000000000006</v>
      </c>
      <c r="F172" s="96"/>
      <c r="G172" s="63">
        <f>IF(C172&gt;B172,C172*0.035,0)</f>
        <v>360.39316064184362</v>
      </c>
      <c r="H172" s="62">
        <f>D172*50/B172</f>
        <v>1.1764705882352941E-2</v>
      </c>
      <c r="I172" s="58">
        <f>B172-(D172*1080)</f>
        <v>7420.5907147949119</v>
      </c>
      <c r="J172" s="57">
        <f>J167+SUM(G169:G172)</f>
        <v>7505.425916731203</v>
      </c>
    </row>
    <row r="173" spans="1:12" s="19" customFormat="1" ht="15.75" thickBot="1">
      <c r="A173" s="56"/>
      <c r="B173" s="55"/>
      <c r="C173" s="50"/>
      <c r="D173" s="50"/>
      <c r="E173" s="54"/>
      <c r="F173" s="95"/>
      <c r="G173" s="53"/>
      <c r="H173" s="52"/>
      <c r="I173" s="51"/>
      <c r="J173" s="50"/>
    </row>
    <row r="174" spans="1:12" s="19" customFormat="1">
      <c r="A174" s="65">
        <f>A172+7</f>
        <v>43156</v>
      </c>
      <c r="B174" s="60">
        <f>C172+F172-G172</f>
        <v>9936.554286267974</v>
      </c>
      <c r="C174" s="57">
        <f>B174+(B174*0.035)</f>
        <v>10284.333686287353</v>
      </c>
      <c r="D174" s="57">
        <f>B174/4250</f>
        <v>2.3380127732395235</v>
      </c>
      <c r="E174" s="64">
        <f>(C174-B174)/D174</f>
        <v>148.74999999999991</v>
      </c>
      <c r="F174" s="75"/>
      <c r="G174" s="63">
        <f>IF(C174&gt;B174,C174*0.035,0)</f>
        <v>359.95167902005738</v>
      </c>
      <c r="H174" s="62">
        <f>D174*50/B174</f>
        <v>1.1764705882352943E-2</v>
      </c>
      <c r="I174" s="58">
        <f>B174-(D174*1080)</f>
        <v>7411.5004911692886</v>
      </c>
      <c r="J174" s="57"/>
    </row>
    <row r="175" spans="1:12" s="19" customFormat="1">
      <c r="A175" s="65">
        <f>A174+7</f>
        <v>43163</v>
      </c>
      <c r="B175" s="60">
        <f>C174+F174-G174</f>
        <v>9924.3820072672952</v>
      </c>
      <c r="C175" s="57">
        <f>B175+(B175*0.035)</f>
        <v>10271.735377521651</v>
      </c>
      <c r="D175" s="57">
        <f>B175/4250</f>
        <v>2.335148707592305</v>
      </c>
      <c r="E175" s="64">
        <f>(C175-B175)/D175</f>
        <v>148.75000000000006</v>
      </c>
      <c r="F175" s="75"/>
      <c r="G175" s="63">
        <f>IF(C175&gt;B175,C175*0.035,0)</f>
        <v>359.51073821325781</v>
      </c>
      <c r="H175" s="62">
        <f>D175*50/B175</f>
        <v>1.1764705882352943E-2</v>
      </c>
      <c r="I175" s="58">
        <f>B175-(D175*1080)</f>
        <v>7402.4214030676058</v>
      </c>
      <c r="J175" s="57"/>
    </row>
    <row r="176" spans="1:12" s="19" customFormat="1">
      <c r="A176" s="65">
        <f>A175+7</f>
        <v>43170</v>
      </c>
      <c r="B176" s="60">
        <f>C175+F175-G175</f>
        <v>9912.2246393083933</v>
      </c>
      <c r="C176" s="57">
        <f>B176+(B176*0.035)</f>
        <v>10259.152501684188</v>
      </c>
      <c r="D176" s="57">
        <f>B176/4250</f>
        <v>2.3322881504255042</v>
      </c>
      <c r="E176" s="64">
        <f>(C176-B176)/D176</f>
        <v>148.75000000000034</v>
      </c>
      <c r="F176" s="75"/>
      <c r="G176" s="63">
        <f>IF(C176&gt;B176,C176*0.035,0)</f>
        <v>359.07033755894662</v>
      </c>
      <c r="H176" s="62">
        <f>D176*50/B176</f>
        <v>1.1764705882352941E-2</v>
      </c>
      <c r="I176" s="58">
        <f>B176-(D176*1080)</f>
        <v>7393.353436848849</v>
      </c>
      <c r="J176" s="57"/>
    </row>
    <row r="177" spans="1:10" s="19" customFormat="1" ht="15.75" thickBot="1">
      <c r="A177" s="61">
        <f>A176+7</f>
        <v>43177</v>
      </c>
      <c r="B177" s="60">
        <f>C176+F176-G176</f>
        <v>9900.0821641252405</v>
      </c>
      <c r="C177" s="57">
        <f>B177+(B177*0.035)</f>
        <v>10246.585039869624</v>
      </c>
      <c r="D177" s="57">
        <f>B177/4250</f>
        <v>2.3294310974412329</v>
      </c>
      <c r="E177" s="64">
        <f>(C177-B177)/D177</f>
        <v>148.74999999999997</v>
      </c>
      <c r="F177" s="96"/>
      <c r="G177" s="63">
        <f>IF(C177&gt;B177,C177*0.035,0)</f>
        <v>358.63047639543686</v>
      </c>
      <c r="H177" s="62">
        <f>D177*50/B177</f>
        <v>1.1764705882352941E-2</v>
      </c>
      <c r="I177" s="58">
        <f>B177-(D177*1080)</f>
        <v>7384.2965788887086</v>
      </c>
      <c r="J177" s="57">
        <f>J172+SUM(G174:G177)</f>
        <v>8942.5891479189013</v>
      </c>
    </row>
    <row r="178" spans="1:10" s="19" customFormat="1" ht="15.75" thickBot="1">
      <c r="A178" s="56"/>
      <c r="B178" s="55"/>
      <c r="C178" s="50"/>
      <c r="D178" s="50"/>
      <c r="E178" s="54"/>
      <c r="F178" s="95"/>
      <c r="G178" s="53"/>
      <c r="H178" s="52"/>
      <c r="I178" s="51"/>
      <c r="J178" s="50"/>
    </row>
    <row r="179" spans="1:10" s="19" customFormat="1">
      <c r="A179" s="65">
        <f>A177+7</f>
        <v>43184</v>
      </c>
      <c r="B179" s="60">
        <f>C177+F177-G177</f>
        <v>9887.9545634741862</v>
      </c>
      <c r="C179" s="57">
        <f>B179+(B179*0.035)</f>
        <v>10234.032973195783</v>
      </c>
      <c r="D179" s="57">
        <f>B179/4250</f>
        <v>2.3265775443468675</v>
      </c>
      <c r="E179" s="64">
        <f>(C179-B179)/D179</f>
        <v>148.74999999999997</v>
      </c>
      <c r="F179" s="75"/>
      <c r="G179" s="63">
        <f>IF(C179&gt;B179,C179*0.035,0)</f>
        <v>358.19115406185244</v>
      </c>
      <c r="H179" s="62">
        <f>D179*50/B179</f>
        <v>1.1764705882352943E-2</v>
      </c>
      <c r="I179" s="58">
        <f>B179-(D179*1080)</f>
        <v>7375.2508155795695</v>
      </c>
      <c r="J179" s="57"/>
    </row>
    <row r="180" spans="1:10" s="19" customFormat="1">
      <c r="A180" s="65">
        <f>A179+7</f>
        <v>43191</v>
      </c>
      <c r="B180" s="60">
        <f>C179+F179-G179</f>
        <v>9875.8418191339297</v>
      </c>
      <c r="C180" s="57">
        <f>B180+(B180*0.035)</f>
        <v>10221.496282803617</v>
      </c>
      <c r="D180" s="57">
        <f>B180/4250</f>
        <v>2.3237274868550424</v>
      </c>
      <c r="E180" s="64">
        <f>(C180-B180)/D180</f>
        <v>148.74999999999983</v>
      </c>
      <c r="F180" s="75"/>
      <c r="G180" s="63">
        <f>IF(C180&gt;B180,C180*0.035,0)</f>
        <v>357.75236989812663</v>
      </c>
      <c r="H180" s="62">
        <f>D180*50/B180</f>
        <v>1.1764705882352941E-2</v>
      </c>
      <c r="I180" s="58">
        <f>B180-(D180*1080)</f>
        <v>7366.2161333304839</v>
      </c>
      <c r="J180" s="57"/>
    </row>
    <row r="181" spans="1:10" s="19" customFormat="1">
      <c r="A181" s="65">
        <f>A180+7</f>
        <v>43198</v>
      </c>
      <c r="B181" s="60">
        <f>C180+F180-G180</f>
        <v>9863.743912905491</v>
      </c>
      <c r="C181" s="57">
        <f>B181+(B181*0.035)</f>
        <v>10208.974949857184</v>
      </c>
      <c r="D181" s="57">
        <f>B181/4250</f>
        <v>2.3208809206836452</v>
      </c>
      <c r="E181" s="64">
        <f>(C181-B181)/D181</f>
        <v>148.7500000000002</v>
      </c>
      <c r="F181" s="75"/>
      <c r="G181" s="63">
        <f>IF(C181&gt;B181,C181*0.035,0)</f>
        <v>357.31412324500144</v>
      </c>
      <c r="H181" s="62">
        <f>D181*50/B181</f>
        <v>1.1764705882352943E-2</v>
      </c>
      <c r="I181" s="58">
        <f>B181-(D181*1080)</f>
        <v>7357.1925185671544</v>
      </c>
      <c r="J181" s="57"/>
    </row>
    <row r="182" spans="1:10" s="19" customFormat="1" ht="15.75" thickBot="1">
      <c r="A182" s="99">
        <f>A181+7</f>
        <v>43205</v>
      </c>
      <c r="B182" s="89">
        <f>C181+F181-G181</f>
        <v>9851.6608266121821</v>
      </c>
      <c r="C182" s="90">
        <f>B182+(B182*0.02)</f>
        <v>10048.694043144425</v>
      </c>
      <c r="D182" s="90">
        <f>B182/4250</f>
        <v>2.3180378415558076</v>
      </c>
      <c r="E182" s="91">
        <f>(C182-B182)/D182</f>
        <v>84.999999999999886</v>
      </c>
      <c r="F182" s="100"/>
      <c r="G182" s="98">
        <f>IF(C182&gt;B182,C182*0.035,0)</f>
        <v>351.70429151005493</v>
      </c>
      <c r="H182" s="93">
        <f>D182*50/B182</f>
        <v>1.1764705882352941E-2</v>
      </c>
      <c r="I182" s="92">
        <f>B182-(D182*1080)</f>
        <v>7348.1799577319098</v>
      </c>
      <c r="J182" s="90">
        <f>J177+SUM(G179:G182)</f>
        <v>10367.551086633937</v>
      </c>
    </row>
    <row r="183" spans="1:10" s="19" customFormat="1" ht="15.75" thickBot="1">
      <c r="A183" s="56"/>
      <c r="B183" s="55"/>
      <c r="C183" s="50"/>
      <c r="D183" s="50"/>
      <c r="E183" s="54"/>
      <c r="F183" s="95"/>
      <c r="G183" s="53"/>
      <c r="H183" s="52"/>
      <c r="I183" s="51"/>
      <c r="J183" s="50"/>
    </row>
    <row r="184" spans="1:10" s="19" customFormat="1">
      <c r="A184" s="88">
        <f>A182+7</f>
        <v>43212</v>
      </c>
      <c r="B184" s="89">
        <f>C182+F182-G182</f>
        <v>9696.9897516343699</v>
      </c>
      <c r="C184" s="90">
        <f>B184+(B184*0.02)</f>
        <v>9890.9295466670574</v>
      </c>
      <c r="D184" s="90">
        <f>B184/4250</f>
        <v>2.2816446474433811</v>
      </c>
      <c r="E184" s="91">
        <f>(C184-B184)/D184</f>
        <v>85.000000000000028</v>
      </c>
      <c r="F184" s="94"/>
      <c r="G184" s="98">
        <f>IF(C184&gt;B184,C184*0.035,0)</f>
        <v>346.18253413334702</v>
      </c>
      <c r="H184" s="93">
        <f>D184*50/B184</f>
        <v>1.1764705882352941E-2</v>
      </c>
      <c r="I184" s="92">
        <f>B184-(D184*1080)</f>
        <v>7232.8135323955185</v>
      </c>
      <c r="J184" s="90"/>
    </row>
    <row r="185" spans="1:10" s="19" customFormat="1">
      <c r="A185" s="65">
        <f>A184+7</f>
        <v>43219</v>
      </c>
      <c r="B185" s="60">
        <f>C184+F184-G184</f>
        <v>9544.7470125337095</v>
      </c>
      <c r="C185" s="57">
        <f>B185+(B185*0.035)</f>
        <v>9878.8131579723886</v>
      </c>
      <c r="D185" s="57">
        <f>B185/4250</f>
        <v>2.2458228264785198</v>
      </c>
      <c r="E185" s="64">
        <f>(C185-B185)/D185</f>
        <v>148.74999999999966</v>
      </c>
      <c r="F185" s="75"/>
      <c r="G185" s="63">
        <f>IF(C185&gt;B185,C185*0.035,0)</f>
        <v>345.75846052903364</v>
      </c>
      <c r="H185" s="62">
        <f>D185*50/B185</f>
        <v>1.1764705882352941E-2</v>
      </c>
      <c r="I185" s="58">
        <f>B185-(D185*1080)</f>
        <v>7119.2583599369082</v>
      </c>
      <c r="J185" s="57"/>
    </row>
    <row r="186" spans="1:10" s="19" customFormat="1">
      <c r="A186" s="65">
        <f>A185+7</f>
        <v>43226</v>
      </c>
      <c r="B186" s="60">
        <f>C185+F185-G185</f>
        <v>9533.0546974433546</v>
      </c>
      <c r="C186" s="57">
        <f>B186+(B186*0.035)</f>
        <v>9866.7116118538725</v>
      </c>
      <c r="D186" s="57">
        <f>B186/4250</f>
        <v>2.2430716935160833</v>
      </c>
      <c r="E186" s="64">
        <f>(C186-B186)/D186</f>
        <v>148.7500000000002</v>
      </c>
      <c r="F186" s="75"/>
      <c r="G186" s="63">
        <f>IF(C186&gt;B186,C186*0.035,0)</f>
        <v>345.33490641488555</v>
      </c>
      <c r="H186" s="62">
        <f>D186*50/B186</f>
        <v>1.1764705882352941E-2</v>
      </c>
      <c r="I186" s="58">
        <f>B186-(D186*1080)</f>
        <v>7110.5372684459853</v>
      </c>
      <c r="J186" s="57"/>
    </row>
    <row r="187" spans="1:10" s="19" customFormat="1" ht="15.75" thickBot="1">
      <c r="A187" s="61">
        <f>A186+7</f>
        <v>43233</v>
      </c>
      <c r="B187" s="60">
        <f>C186+F186-G186</f>
        <v>9521.3767054389864</v>
      </c>
      <c r="C187" s="57">
        <f>B187+(B187*0.035)</f>
        <v>9854.6248901293511</v>
      </c>
      <c r="D187" s="57">
        <f>B187/4250</f>
        <v>2.2403239306915261</v>
      </c>
      <c r="E187" s="64">
        <f>(C187-B187)/D187</f>
        <v>148.75000000000009</v>
      </c>
      <c r="F187" s="96"/>
      <c r="G187" s="63">
        <f>IF(C187&gt;B187,C187*0.035,0)</f>
        <v>344.91187115452732</v>
      </c>
      <c r="H187" s="62">
        <f>D187*50/B187</f>
        <v>1.1764705882352941E-2</v>
      </c>
      <c r="I187" s="58">
        <f>B187-(D187*1080)</f>
        <v>7101.826860292138</v>
      </c>
      <c r="J187" s="57">
        <f>J182+SUM(G184:G187)</f>
        <v>11749.73885886573</v>
      </c>
    </row>
    <row r="188" spans="1:10" s="19" customFormat="1" ht="15.75" thickBot="1">
      <c r="A188" s="56"/>
      <c r="B188" s="55"/>
      <c r="C188" s="50"/>
      <c r="D188" s="50"/>
      <c r="E188" s="54"/>
      <c r="F188" s="95"/>
      <c r="G188" s="53"/>
      <c r="H188" s="52"/>
      <c r="I188" s="51"/>
      <c r="J188" s="50"/>
    </row>
    <row r="189" spans="1:10" s="19" customFormat="1">
      <c r="A189" s="65">
        <f>A187+7</f>
        <v>43240</v>
      </c>
      <c r="B189" s="60">
        <f>C187+F187-G187</f>
        <v>9509.7130189748241</v>
      </c>
      <c r="C189" s="57">
        <f>B189+(B189*0.035)</f>
        <v>9842.5529746389439</v>
      </c>
      <c r="D189" s="57">
        <f>B189/4250</f>
        <v>2.237579533876429</v>
      </c>
      <c r="E189" s="64">
        <f>(C189-B189)/D189</f>
        <v>148.75000000000043</v>
      </c>
      <c r="F189" s="75"/>
      <c r="G189" s="63">
        <f>IF(C189&gt;B189,C189*0.035,0)</f>
        <v>344.48935411236306</v>
      </c>
      <c r="H189" s="62">
        <f>D189*50/B189</f>
        <v>1.1764705882352941E-2</v>
      </c>
      <c r="I189" s="58">
        <f>B189-(D189*1080)</f>
        <v>7093.1271223882814</v>
      </c>
      <c r="J189" s="57"/>
    </row>
    <row r="190" spans="1:10" s="19" customFormat="1">
      <c r="A190" s="65">
        <f>A189+7</f>
        <v>43247</v>
      </c>
      <c r="B190" s="60">
        <f>C189+F189-G189</f>
        <v>9498.0636205265801</v>
      </c>
      <c r="C190" s="57">
        <f>B190+(B190*0.035)</f>
        <v>9830.4958472450107</v>
      </c>
      <c r="D190" s="57">
        <f>B190/4250</f>
        <v>2.2348384989474308</v>
      </c>
      <c r="E190" s="64">
        <f>(C190-B190)/D190</f>
        <v>148.75000000000017</v>
      </c>
      <c r="F190" s="75"/>
      <c r="G190" s="63">
        <f>IF(C190&gt;B190,C190*0.035,0)</f>
        <v>344.06735465357542</v>
      </c>
      <c r="H190" s="62">
        <f>D190*50/B190</f>
        <v>1.1764705882352943E-2</v>
      </c>
      <c r="I190" s="58">
        <f>B190-(D190*1080)</f>
        <v>7084.4380416633549</v>
      </c>
      <c r="J190" s="57"/>
    </row>
    <row r="191" spans="1:10" s="19" customFormat="1">
      <c r="A191" s="65">
        <f>A190+7</f>
        <v>43254</v>
      </c>
      <c r="B191" s="60">
        <f>C190+F190-G190</f>
        <v>9486.4284925914362</v>
      </c>
      <c r="C191" s="57">
        <f>B191+(B191*0.035)</f>
        <v>9818.4534898321363</v>
      </c>
      <c r="D191" s="57">
        <f>B191/4250</f>
        <v>2.2321008217862204</v>
      </c>
      <c r="E191" s="64">
        <f>(C191-B191)/D191</f>
        <v>148.74999999999989</v>
      </c>
      <c r="F191" s="75"/>
      <c r="G191" s="63">
        <f>IF(C191&gt;B191,C191*0.035,0)</f>
        <v>343.64587214412478</v>
      </c>
      <c r="H191" s="62">
        <f>D191*50/B191</f>
        <v>1.1764705882352941E-2</v>
      </c>
      <c r="I191" s="58">
        <f>B191-(D191*1080)</f>
        <v>7075.7596050623179</v>
      </c>
      <c r="J191" s="57"/>
    </row>
    <row r="192" spans="1:10" s="19" customFormat="1" ht="15.75" thickBot="1">
      <c r="A192" s="61">
        <f>A191+7</f>
        <v>43261</v>
      </c>
      <c r="B192" s="60">
        <f>C191+F191-G191</f>
        <v>9474.8076176880113</v>
      </c>
      <c r="C192" s="57">
        <f>B192+(B192*0.035)</f>
        <v>9806.4258843070911</v>
      </c>
      <c r="D192" s="57">
        <f>B192/4250</f>
        <v>2.229366498279532</v>
      </c>
      <c r="E192" s="64">
        <f>(C192-B192)/D192</f>
        <v>148.74999999999974</v>
      </c>
      <c r="F192" s="96"/>
      <c r="G192" s="63">
        <f>IF(C192&gt;B192,C192*0.035,0)</f>
        <v>343.22490595074822</v>
      </c>
      <c r="H192" s="62">
        <f>D192*50/B192</f>
        <v>1.1764705882352941E-2</v>
      </c>
      <c r="I192" s="58">
        <f>B192-(D192*1080)</f>
        <v>7067.0917995461168</v>
      </c>
      <c r="J192" s="57">
        <f>J187+SUM(G189:G192)</f>
        <v>13125.166345726542</v>
      </c>
    </row>
    <row r="193" spans="1:10" ht="15.75" thickBot="1">
      <c r="A193" s="56"/>
      <c r="B193" s="55"/>
      <c r="C193" s="50"/>
      <c r="D193" s="50"/>
      <c r="E193" s="54"/>
      <c r="F193" s="95"/>
      <c r="G193" s="53"/>
      <c r="H193" s="52"/>
      <c r="I193" s="51"/>
      <c r="J193" s="50"/>
    </row>
    <row r="194" spans="1:10">
      <c r="F194" s="97"/>
    </row>
    <row r="195" spans="1:10">
      <c r="F195" s="97"/>
    </row>
    <row r="196" spans="1:10">
      <c r="F196" s="97"/>
    </row>
    <row r="197" spans="1:10">
      <c r="F197" s="97"/>
    </row>
    <row r="198" spans="1:10">
      <c r="F198" s="97"/>
    </row>
    <row r="199" spans="1:10">
      <c r="F199" s="97"/>
    </row>
    <row r="200" spans="1:10">
      <c r="F200" s="97"/>
    </row>
    <row r="201" spans="1:10">
      <c r="F201" s="97"/>
    </row>
    <row r="202" spans="1:10">
      <c r="F202" s="97"/>
    </row>
    <row r="203" spans="1:10">
      <c r="F203" s="97"/>
    </row>
    <row r="204" spans="1:10">
      <c r="F204" s="97"/>
    </row>
    <row r="205" spans="1:10">
      <c r="F205" s="97"/>
    </row>
    <row r="206" spans="1:10">
      <c r="F206" s="97"/>
    </row>
    <row r="207" spans="1:10">
      <c r="F207" s="97"/>
    </row>
    <row r="208" spans="1:10">
      <c r="F208" s="97"/>
    </row>
    <row r="209" spans="6:6">
      <c r="F209" s="97"/>
    </row>
    <row r="210" spans="6:6">
      <c r="F210" s="97"/>
    </row>
    <row r="211" spans="6:6">
      <c r="F211" s="97"/>
    </row>
    <row r="212" spans="6:6">
      <c r="F212" s="97"/>
    </row>
    <row r="213" spans="6:6">
      <c r="F213" s="97"/>
    </row>
    <row r="214" spans="6:6">
      <c r="F214" s="97"/>
    </row>
    <row r="215" spans="6:6">
      <c r="F215" s="97"/>
    </row>
    <row r="216" spans="6:6">
      <c r="F216" s="97"/>
    </row>
    <row r="217" spans="6:6">
      <c r="F217" s="97"/>
    </row>
  </sheetData>
  <mergeCells count="1">
    <mergeCell ref="A1:J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17"/>
  <sheetViews>
    <sheetView topLeftCell="A6" workbookViewId="0">
      <selection activeCell="E10" sqref="E10"/>
    </sheetView>
  </sheetViews>
  <sheetFormatPr defaultRowHeight="15"/>
  <cols>
    <col min="3" max="3" width="9.5703125" bestFit="1" customWidth="1"/>
  </cols>
  <sheetData>
    <row r="1" spans="1:10" ht="18.75" thickBot="1">
      <c r="A1" s="195" t="s">
        <v>92</v>
      </c>
      <c r="B1" s="195"/>
      <c r="C1" s="195"/>
      <c r="D1" s="195"/>
      <c r="E1" s="195"/>
      <c r="F1" s="195"/>
      <c r="G1" s="195"/>
      <c r="H1" s="195"/>
      <c r="I1" s="195"/>
      <c r="J1" s="195"/>
    </row>
    <row r="2" spans="1:10" ht="15.75" thickBot="1">
      <c r="A2" s="69" t="s">
        <v>44</v>
      </c>
      <c r="B2" s="70" t="s">
        <v>48</v>
      </c>
      <c r="C2" s="71" t="s">
        <v>49</v>
      </c>
      <c r="D2" s="71" t="s">
        <v>50</v>
      </c>
      <c r="E2" s="71" t="s">
        <v>51</v>
      </c>
      <c r="F2" s="71" t="s">
        <v>43</v>
      </c>
      <c r="G2" s="71" t="s">
        <v>43</v>
      </c>
      <c r="H2" s="72" t="s">
        <v>42</v>
      </c>
      <c r="I2" s="72" t="s">
        <v>45</v>
      </c>
      <c r="J2" s="72" t="s">
        <v>41</v>
      </c>
    </row>
    <row r="3" spans="1:10" ht="15.75" thickBot="1">
      <c r="A3" s="69" t="s">
        <v>40</v>
      </c>
      <c r="B3" s="73" t="s">
        <v>39</v>
      </c>
      <c r="C3" s="74" t="s">
        <v>39</v>
      </c>
      <c r="D3" s="74" t="s">
        <v>3</v>
      </c>
      <c r="E3" s="74" t="s">
        <v>38</v>
      </c>
      <c r="F3" s="74" t="s">
        <v>4</v>
      </c>
      <c r="G3" s="74" t="s">
        <v>5</v>
      </c>
      <c r="H3" s="72" t="s">
        <v>6</v>
      </c>
      <c r="I3" s="72" t="s">
        <v>46</v>
      </c>
      <c r="J3" s="72" t="s">
        <v>34</v>
      </c>
    </row>
    <row r="4" spans="1:10">
      <c r="A4" s="65">
        <v>42204</v>
      </c>
      <c r="B4" s="78">
        <v>1100</v>
      </c>
      <c r="C4" s="57">
        <f>B4+(B4*0.003)</f>
        <v>1103.3</v>
      </c>
      <c r="D4" s="57">
        <f>B4/4250</f>
        <v>0.25882352941176473</v>
      </c>
      <c r="E4" s="155">
        <f>(C4-B4)/D4</f>
        <v>12.749999999999822</v>
      </c>
      <c r="F4" s="58"/>
      <c r="G4" s="58"/>
      <c r="H4" s="62">
        <f>D4*50/B4</f>
        <v>1.1764705882352943E-2</v>
      </c>
      <c r="I4" s="58">
        <f>B4-(D4*1080)</f>
        <v>820.47058823529414</v>
      </c>
      <c r="J4" s="57"/>
    </row>
    <row r="5" spans="1:10">
      <c r="A5" s="65">
        <f>A4+7</f>
        <v>42211</v>
      </c>
      <c r="B5" s="60">
        <f>C4+F4-G4</f>
        <v>1103.3</v>
      </c>
      <c r="C5" s="57">
        <f>B5+(B5*-0.2385)</f>
        <v>840.16294999999991</v>
      </c>
      <c r="D5" s="57">
        <f>B5/4250</f>
        <v>0.2596</v>
      </c>
      <c r="E5" s="157">
        <f>(C5-B5)/D5</f>
        <v>-1013.6250000000002</v>
      </c>
      <c r="F5" s="58"/>
      <c r="G5" s="58"/>
      <c r="H5" s="62">
        <f>D5*50/B5</f>
        <v>1.1764705882352943E-2</v>
      </c>
      <c r="I5" s="58">
        <f>B5-(D5*1080)</f>
        <v>822.93200000000002</v>
      </c>
      <c r="J5" s="57"/>
    </row>
    <row r="6" spans="1:10">
      <c r="A6" s="65">
        <f>A5+7</f>
        <v>42218</v>
      </c>
      <c r="B6" s="60">
        <f>C5+F5-G5</f>
        <v>840.16294999999991</v>
      </c>
      <c r="C6" s="57">
        <f>B6+(B6*-0.051)</f>
        <v>797.31463954999992</v>
      </c>
      <c r="D6" s="57">
        <f t="shared" ref="D6:D7" si="0">B6/4250</f>
        <v>0.19768539999999998</v>
      </c>
      <c r="E6" s="157">
        <f>(C6-B6)/D6</f>
        <v>-216.74999999999994</v>
      </c>
      <c r="F6" s="58"/>
      <c r="G6" s="58"/>
      <c r="H6" s="62">
        <f>D6*50/B6</f>
        <v>1.1764705882352941E-2</v>
      </c>
      <c r="I6" s="58">
        <f>B6-(D6*1080)</f>
        <v>626.66271799999993</v>
      </c>
      <c r="J6" s="57"/>
    </row>
    <row r="7" spans="1:10" ht="15.75" thickBot="1">
      <c r="A7" s="65">
        <f>A6+7</f>
        <v>42225</v>
      </c>
      <c r="B7" s="60">
        <f>C6+F6-G6</f>
        <v>797.31463954999992</v>
      </c>
      <c r="C7" s="57">
        <f>B7+(B7*-0.1054)</f>
        <v>713.27767654142997</v>
      </c>
      <c r="D7" s="57">
        <f t="shared" si="0"/>
        <v>0.18760344459999997</v>
      </c>
      <c r="E7" s="157">
        <f>(C7-B7)/D7</f>
        <v>-447.94999999999982</v>
      </c>
      <c r="F7" s="58"/>
      <c r="G7" s="58"/>
      <c r="H7" s="62">
        <f>D7*50/B7</f>
        <v>1.1764705882352941E-2</v>
      </c>
      <c r="I7" s="58">
        <f>B7-(D7*1080)</f>
        <v>594.70291938199989</v>
      </c>
      <c r="J7" s="57"/>
    </row>
    <row r="8" spans="1:10" ht="15.75" thickBot="1">
      <c r="A8" s="56"/>
      <c r="B8" s="55"/>
      <c r="C8" s="50"/>
      <c r="D8" s="50"/>
      <c r="E8" s="177"/>
      <c r="F8" s="50"/>
      <c r="G8" s="53"/>
      <c r="H8" s="52"/>
      <c r="I8" s="51"/>
      <c r="J8" s="50"/>
    </row>
    <row r="9" spans="1:10">
      <c r="A9" s="65">
        <f>A7+7</f>
        <v>42232</v>
      </c>
      <c r="B9" s="60">
        <f>C7+F7-G7</f>
        <v>713.27767654142997</v>
      </c>
      <c r="C9" s="57">
        <f>B9+(B9*0.035)</f>
        <v>738.24239522037999</v>
      </c>
      <c r="D9" s="57">
        <f>B9/4250</f>
        <v>0.16783004153915998</v>
      </c>
      <c r="E9" s="155">
        <f>(C9-B9)/D9</f>
        <v>148.74999999999986</v>
      </c>
      <c r="F9" s="58">
        <v>100</v>
      </c>
      <c r="G9" s="58"/>
      <c r="H9" s="62">
        <f>D9*50/B9</f>
        <v>1.1764705882352939E-2</v>
      </c>
      <c r="I9" s="58">
        <f>B9-(D9*1080)</f>
        <v>532.02123167913714</v>
      </c>
      <c r="J9" s="57"/>
    </row>
    <row r="10" spans="1:10">
      <c r="A10" s="65">
        <f>A9+7</f>
        <v>42239</v>
      </c>
      <c r="B10" s="60">
        <f>C9+F9-G9</f>
        <v>838.24239522037999</v>
      </c>
      <c r="C10" s="57">
        <f>B10+(B10*0.035)</f>
        <v>867.58087905309333</v>
      </c>
      <c r="D10" s="57">
        <f>B10/4250</f>
        <v>0.19723350475773646</v>
      </c>
      <c r="E10" s="155">
        <f>(C10-B10)/D10</f>
        <v>148.7500000000002</v>
      </c>
      <c r="F10" s="58"/>
      <c r="G10" s="58"/>
      <c r="H10" s="62">
        <f>D10*50/B10</f>
        <v>1.1764705882352941E-2</v>
      </c>
      <c r="I10" s="58">
        <f>B10-(D10*1080)</f>
        <v>625.23021008202454</v>
      </c>
      <c r="J10" s="57"/>
    </row>
    <row r="11" spans="1:10">
      <c r="A11" s="65">
        <f>A10+7</f>
        <v>42246</v>
      </c>
      <c r="B11" s="60">
        <f>C10+F10-G10</f>
        <v>867.58087905309333</v>
      </c>
      <c r="C11" s="57">
        <f>B11+(B11*0.035)</f>
        <v>897.9462098199516</v>
      </c>
      <c r="D11" s="57">
        <f>B11/4250</f>
        <v>0.20413667742425726</v>
      </c>
      <c r="E11" s="64">
        <f>(C11-B11)/D11</f>
        <v>148.75000000000006</v>
      </c>
      <c r="F11" s="58"/>
      <c r="G11" s="58"/>
      <c r="H11" s="62">
        <f>D11*50/B11</f>
        <v>1.1764705882352941E-2</v>
      </c>
      <c r="I11" s="58">
        <f>B11-(D11*1080)</f>
        <v>647.11326743489553</v>
      </c>
      <c r="J11" s="57"/>
    </row>
    <row r="12" spans="1:10" ht="15.75" thickBot="1">
      <c r="A12" s="65">
        <f>A11+7</f>
        <v>42253</v>
      </c>
      <c r="B12" s="60">
        <f>C11+F11-G11</f>
        <v>897.9462098199516</v>
      </c>
      <c r="C12" s="57">
        <f>B12+(B12*0.035)</f>
        <v>929.37432716364992</v>
      </c>
      <c r="D12" s="57">
        <f>B12/4250</f>
        <v>0.21128146113410626</v>
      </c>
      <c r="E12" s="64">
        <f>(C12-B12)/D12</f>
        <v>148.75000000000006</v>
      </c>
      <c r="F12" s="58"/>
      <c r="G12" s="58"/>
      <c r="H12" s="62">
        <f>D12*50/B12</f>
        <v>1.1764705882352941E-2</v>
      </c>
      <c r="I12" s="58">
        <f>B12-(D12*1080)</f>
        <v>669.7622317951168</v>
      </c>
      <c r="J12" s="57"/>
    </row>
    <row r="13" spans="1:10" ht="15.75" thickBot="1">
      <c r="A13" s="56"/>
      <c r="B13" s="55"/>
      <c r="C13" s="50"/>
      <c r="D13" s="50"/>
      <c r="E13" s="54"/>
      <c r="F13" s="50"/>
      <c r="G13" s="53"/>
      <c r="H13" s="52"/>
      <c r="I13" s="51"/>
      <c r="J13" s="50"/>
    </row>
    <row r="14" spans="1:10">
      <c r="A14" s="65">
        <f>A12+7</f>
        <v>42260</v>
      </c>
      <c r="B14" s="60">
        <f>C12+F12-G12</f>
        <v>929.37432716364992</v>
      </c>
      <c r="C14" s="57">
        <f>B14+(B14*0.035)</f>
        <v>961.90242861437764</v>
      </c>
      <c r="D14" s="57">
        <f>B14/4250</f>
        <v>0.21867631227379999</v>
      </c>
      <c r="E14" s="64">
        <f>(C14-B14)/D14</f>
        <v>148.74999999999986</v>
      </c>
      <c r="F14" s="58"/>
      <c r="G14" s="58"/>
      <c r="H14" s="62">
        <f>D14*50/B14</f>
        <v>1.1764705882352941E-2</v>
      </c>
      <c r="I14" s="58">
        <f>B14-(D14*1080)</f>
        <v>693.2039099079459</v>
      </c>
      <c r="J14" s="57"/>
    </row>
    <row r="15" spans="1:10">
      <c r="A15" s="65">
        <f>A14+7</f>
        <v>42267</v>
      </c>
      <c r="B15" s="60">
        <f>C14+F14-G14</f>
        <v>961.90242861437764</v>
      </c>
      <c r="C15" s="57">
        <f>B15+(B15*0.035)</f>
        <v>995.56901361588086</v>
      </c>
      <c r="D15" s="57">
        <f>B15/4250</f>
        <v>0.22632998320338296</v>
      </c>
      <c r="E15" s="64">
        <f>(C15-B15)/D15</f>
        <v>148.75000000000003</v>
      </c>
      <c r="F15" s="58"/>
      <c r="G15" s="58"/>
      <c r="H15" s="62">
        <f>D15*50/B15</f>
        <v>1.1764705882352939E-2</v>
      </c>
      <c r="I15" s="58">
        <f>B15-(D15*1080)</f>
        <v>717.46604675472406</v>
      </c>
      <c r="J15" s="57"/>
    </row>
    <row r="16" spans="1:10">
      <c r="A16" s="65">
        <f>A15+7</f>
        <v>42274</v>
      </c>
      <c r="B16" s="60">
        <f>C15+F15-G15</f>
        <v>995.56901361588086</v>
      </c>
      <c r="C16" s="57">
        <f>B16+(B16*0.035)</f>
        <v>1030.4139290924368</v>
      </c>
      <c r="D16" s="57">
        <f>B16/4250</f>
        <v>0.23425153261550138</v>
      </c>
      <c r="E16" s="64">
        <f>(C16-B16)/D16</f>
        <v>148.75000000000034</v>
      </c>
      <c r="F16" s="58"/>
      <c r="G16" s="58"/>
      <c r="H16" s="62">
        <f>D16*50/B16</f>
        <v>1.1764705882352943E-2</v>
      </c>
      <c r="I16" s="58">
        <f>B16-(D16*1080)</f>
        <v>742.57735839113934</v>
      </c>
      <c r="J16" s="57"/>
    </row>
    <row r="17" spans="1:12" ht="15.75" thickBot="1">
      <c r="A17" s="65">
        <f>A16+7</f>
        <v>42281</v>
      </c>
      <c r="B17" s="60">
        <f>C16+F16-G16</f>
        <v>1030.4139290924368</v>
      </c>
      <c r="C17" s="57">
        <f>B17+(B17*0.035)</f>
        <v>1066.478416610672</v>
      </c>
      <c r="D17" s="57">
        <f>B17/4250</f>
        <v>0.24245033625704396</v>
      </c>
      <c r="E17" s="64">
        <f>(C17-B17)/D17</f>
        <v>148.74999999999957</v>
      </c>
      <c r="F17" s="58"/>
      <c r="G17" s="58"/>
      <c r="H17" s="62">
        <f>D17*50/B17</f>
        <v>1.1764705882352941E-2</v>
      </c>
      <c r="I17" s="58">
        <f>B17-(D17*1080)</f>
        <v>768.5675659348293</v>
      </c>
      <c r="J17" s="57"/>
    </row>
    <row r="18" spans="1:12" ht="15.75" thickBot="1">
      <c r="A18" s="56"/>
      <c r="B18" s="55"/>
      <c r="C18" s="50"/>
      <c r="D18" s="50"/>
      <c r="E18" s="54"/>
      <c r="F18" s="50"/>
      <c r="G18" s="53"/>
      <c r="H18" s="52"/>
      <c r="I18" s="51"/>
      <c r="J18" s="50"/>
    </row>
    <row r="19" spans="1:12">
      <c r="A19" s="65">
        <f>A17+7</f>
        <v>42288</v>
      </c>
      <c r="B19" s="60">
        <f>C17+F17-G17</f>
        <v>1066.478416610672</v>
      </c>
      <c r="C19" s="57">
        <f>B19+(B19*0.035)</f>
        <v>1103.8051611920455</v>
      </c>
      <c r="D19" s="57">
        <f>B19/4250</f>
        <v>0.25093609802604044</v>
      </c>
      <c r="E19" s="64">
        <f>(C19-B19)/D19</f>
        <v>148.75000000000006</v>
      </c>
      <c r="F19" s="58"/>
      <c r="G19" s="58"/>
      <c r="H19" s="62">
        <f>D19*50/B19</f>
        <v>1.1764705882352939E-2</v>
      </c>
      <c r="I19" s="58">
        <f>B19-(D19*1080)</f>
        <v>795.46743074254823</v>
      </c>
      <c r="J19" s="57"/>
    </row>
    <row r="20" spans="1:12">
      <c r="A20" s="65">
        <f>A19+7</f>
        <v>42295</v>
      </c>
      <c r="B20" s="60">
        <f>C19+F19-G19</f>
        <v>1103.8051611920455</v>
      </c>
      <c r="C20" s="57">
        <f>B20+(B20*0.035)</f>
        <v>1142.438341833767</v>
      </c>
      <c r="D20" s="57">
        <f>B20/4250</f>
        <v>0.25971886145695189</v>
      </c>
      <c r="E20" s="64">
        <f>(C20-B20)/D20</f>
        <v>148.74999999999977</v>
      </c>
      <c r="F20" s="58"/>
      <c r="G20" s="58"/>
      <c r="H20" s="62">
        <f>D20*50/B20</f>
        <v>1.1764705882352941E-2</v>
      </c>
      <c r="I20" s="58">
        <f>B20-(D20*1080)</f>
        <v>823.30879081853743</v>
      </c>
      <c r="J20" s="57"/>
    </row>
    <row r="21" spans="1:12">
      <c r="A21" s="65">
        <f>A20+7</f>
        <v>42302</v>
      </c>
      <c r="B21" s="60">
        <f>C20+F20-G20</f>
        <v>1142.438341833767</v>
      </c>
      <c r="C21" s="57">
        <f>B21+(B21*0.035)</f>
        <v>1182.4236837979488</v>
      </c>
      <c r="D21" s="57">
        <f>B21/4250</f>
        <v>0.26880902160794518</v>
      </c>
      <c r="E21" s="64">
        <f>(C21-B21)/D21</f>
        <v>148.74999999999972</v>
      </c>
      <c r="F21" s="58"/>
      <c r="G21" s="58"/>
      <c r="H21" s="62">
        <f>D21*50/B21</f>
        <v>1.1764705882352941E-2</v>
      </c>
      <c r="I21" s="58">
        <f>B21-(D21*1080)</f>
        <v>852.1245984971863</v>
      </c>
      <c r="J21" s="57"/>
    </row>
    <row r="22" spans="1:12" ht="15.75" thickBot="1">
      <c r="A22" s="65">
        <f>A21+7</f>
        <v>42309</v>
      </c>
      <c r="B22" s="60">
        <f>C21+F21-G21</f>
        <v>1182.4236837979488</v>
      </c>
      <c r="C22" s="57">
        <f>B22+(B22*0.035)</f>
        <v>1223.8085127308771</v>
      </c>
      <c r="D22" s="57">
        <f>B22/4250</f>
        <v>0.27821733736422327</v>
      </c>
      <c r="E22" s="64">
        <f>(C22-B22)/D22</f>
        <v>148.75000000000017</v>
      </c>
      <c r="F22" s="58"/>
      <c r="G22" s="58"/>
      <c r="H22" s="62">
        <f>D22*50/B22</f>
        <v>1.1764705882352943E-2</v>
      </c>
      <c r="I22" s="58">
        <f>B22-(D22*1080)</f>
        <v>881.94895944458767</v>
      </c>
      <c r="J22" s="57"/>
      <c r="L22" s="68"/>
    </row>
    <row r="23" spans="1:12" ht="15.75" thickBot="1">
      <c r="A23" s="56"/>
      <c r="B23" s="55"/>
      <c r="C23" s="50"/>
      <c r="D23" s="50"/>
      <c r="E23" s="54"/>
      <c r="F23" s="50"/>
      <c r="G23" s="53"/>
      <c r="H23" s="52"/>
      <c r="I23" s="51"/>
      <c r="J23" s="50"/>
    </row>
    <row r="24" spans="1:12">
      <c r="A24" s="65">
        <f>A22+7</f>
        <v>42316</v>
      </c>
      <c r="B24" s="60">
        <f>C22+F22-G22</f>
        <v>1223.8085127308771</v>
      </c>
      <c r="C24" s="57">
        <f>B24+(B24*0.035)</f>
        <v>1266.6418106764577</v>
      </c>
      <c r="D24" s="57">
        <f>B24/4250</f>
        <v>0.28795494417197109</v>
      </c>
      <c r="E24" s="64">
        <f>(C24-B24)/D24</f>
        <v>148.74999999999974</v>
      </c>
      <c r="F24" s="58"/>
      <c r="G24" s="58"/>
      <c r="H24" s="62">
        <f>D24*50/B24</f>
        <v>1.1764705882352941E-2</v>
      </c>
      <c r="I24" s="58">
        <f>B24-(D24*1080)</f>
        <v>912.81717302514835</v>
      </c>
      <c r="J24" s="57"/>
    </row>
    <row r="25" spans="1:12">
      <c r="A25" s="65">
        <f>A24+7</f>
        <v>42323</v>
      </c>
      <c r="B25" s="60">
        <f>C24+F24-G24</f>
        <v>1266.6418106764577</v>
      </c>
      <c r="C25" s="57">
        <f>B25+(B25*0.035)</f>
        <v>1310.9742740501338</v>
      </c>
      <c r="D25" s="57">
        <f>B25/4250</f>
        <v>0.29803336721799006</v>
      </c>
      <c r="E25" s="64">
        <f>(C25-B25)/D25</f>
        <v>148.75000000000023</v>
      </c>
      <c r="F25" s="58"/>
      <c r="G25" s="58"/>
      <c r="H25" s="62">
        <f>D25*50/B25</f>
        <v>1.1764705882352943E-2</v>
      </c>
      <c r="I25" s="58">
        <f>B25-(D25*1080)</f>
        <v>944.76577408102844</v>
      </c>
      <c r="J25" s="57"/>
    </row>
    <row r="26" spans="1:12">
      <c r="A26" s="65">
        <f>A25+7</f>
        <v>42330</v>
      </c>
      <c r="B26" s="60">
        <f>C25+F25-G25</f>
        <v>1310.9742740501338</v>
      </c>
      <c r="C26" s="57">
        <f>B26+(B26*0.035)</f>
        <v>1356.8583736418884</v>
      </c>
      <c r="D26" s="57">
        <f>B26/4250</f>
        <v>0.30846453507061972</v>
      </c>
      <c r="E26" s="64">
        <f>(C26-B26)/D26</f>
        <v>148.74999999999989</v>
      </c>
      <c r="F26" s="75"/>
      <c r="G26" s="58"/>
      <c r="H26" s="62">
        <f>D26*50/B26</f>
        <v>1.1764705882352943E-2</v>
      </c>
      <c r="I26" s="58">
        <f>B26-(D26*1080)</f>
        <v>977.83257617386448</v>
      </c>
      <c r="J26" s="57"/>
    </row>
    <row r="27" spans="1:12" ht="15.75" thickBot="1">
      <c r="A27" s="65">
        <f>A26+7</f>
        <v>42337</v>
      </c>
      <c r="B27" s="60">
        <f>C26+F26-G26</f>
        <v>1356.8583736418884</v>
      </c>
      <c r="C27" s="57">
        <f>B27+(B27*0.035)</f>
        <v>1404.3484167193544</v>
      </c>
      <c r="D27" s="57">
        <f>B27/4250</f>
        <v>0.31926079379809141</v>
      </c>
      <c r="E27" s="64">
        <f>(C27-B27)/D27</f>
        <v>148.74999999999969</v>
      </c>
      <c r="F27" s="75"/>
      <c r="G27" s="58"/>
      <c r="H27" s="62">
        <f>D27*50/B27</f>
        <v>1.1764705882352943E-2</v>
      </c>
      <c r="I27" s="58">
        <f>B27-(D27*1080)</f>
        <v>1012.0567163399496</v>
      </c>
      <c r="J27" s="57"/>
    </row>
    <row r="28" spans="1:12" ht="15.75" thickBot="1">
      <c r="A28" s="56"/>
      <c r="B28" s="55"/>
      <c r="C28" s="50"/>
      <c r="D28" s="50"/>
      <c r="E28" s="54"/>
      <c r="F28" s="95"/>
      <c r="G28" s="53"/>
      <c r="H28" s="52"/>
      <c r="I28" s="51"/>
      <c r="J28" s="50"/>
    </row>
    <row r="29" spans="1:12">
      <c r="A29" s="65">
        <f>A27+7</f>
        <v>42344</v>
      </c>
      <c r="B29" s="60">
        <f>C27+F27-G27</f>
        <v>1404.3484167193544</v>
      </c>
      <c r="C29" s="57">
        <f>B29+(B29*0.035)</f>
        <v>1453.5006113045317</v>
      </c>
      <c r="D29" s="57">
        <f>B29/4250</f>
        <v>0.33043492158102455</v>
      </c>
      <c r="E29" s="64">
        <f>(C29-B29)/D29</f>
        <v>148.74999999999972</v>
      </c>
      <c r="F29" s="75"/>
      <c r="G29" s="58"/>
      <c r="H29" s="62">
        <f>D29*50/B29</f>
        <v>1.1764705882352939E-2</v>
      </c>
      <c r="I29" s="58">
        <f>B29-(D29*1080)</f>
        <v>1047.4787014118479</v>
      </c>
      <c r="J29" s="57"/>
    </row>
    <row r="30" spans="1:12">
      <c r="A30" s="65">
        <f>A29+7</f>
        <v>42351</v>
      </c>
      <c r="B30" s="60">
        <f>C29+F29-G29</f>
        <v>1453.5006113045317</v>
      </c>
      <c r="C30" s="57">
        <f>B30+(B30*0.035)</f>
        <v>1504.3731327001904</v>
      </c>
      <c r="D30" s="57">
        <f>B30/4250</f>
        <v>0.3420001438363604</v>
      </c>
      <c r="E30" s="64">
        <f>(C30-B30)/D30</f>
        <v>148.75000000000003</v>
      </c>
      <c r="F30" s="75"/>
      <c r="G30" s="58"/>
      <c r="H30" s="62">
        <f>D30*50/B30</f>
        <v>1.1764705882352941E-2</v>
      </c>
      <c r="I30" s="58">
        <f>B30-(D30*1080)</f>
        <v>1084.1404559612624</v>
      </c>
      <c r="J30" s="57"/>
    </row>
    <row r="31" spans="1:12">
      <c r="A31" s="88">
        <f>A30+7</f>
        <v>42358</v>
      </c>
      <c r="B31" s="89">
        <f>C30+F30-G30</f>
        <v>1504.3731327001904</v>
      </c>
      <c r="C31" s="90">
        <f>B31+(B31*0.02)</f>
        <v>1534.4605953541941</v>
      </c>
      <c r="D31" s="90">
        <f>B31/4250</f>
        <v>0.35397014887063305</v>
      </c>
      <c r="E31" s="91">
        <f>(C31-B31)/D31</f>
        <v>84.999999999999773</v>
      </c>
      <c r="F31" s="94"/>
      <c r="G31" s="92"/>
      <c r="H31" s="93">
        <f>D31*50/B31</f>
        <v>1.1764705882352943E-2</v>
      </c>
      <c r="I31" s="92">
        <f>B31-(D31*1080)</f>
        <v>1122.0853719199067</v>
      </c>
      <c r="J31" s="90"/>
    </row>
    <row r="32" spans="1:12" ht="15.75" thickBot="1">
      <c r="A32" s="88">
        <f>A31+7</f>
        <v>42365</v>
      </c>
      <c r="B32" s="89">
        <f>C31+F31-G31</f>
        <v>1534.4605953541941</v>
      </c>
      <c r="C32" s="90">
        <f>B32+(B32*0.02)</f>
        <v>1565.1498072612781</v>
      </c>
      <c r="D32" s="90">
        <f>B32/4250</f>
        <v>0.36104955184804566</v>
      </c>
      <c r="E32" s="91">
        <f>(C32-B32)/D32</f>
        <v>85.000000000000256</v>
      </c>
      <c r="F32" s="94"/>
      <c r="G32" s="92"/>
      <c r="H32" s="93">
        <f>D32*50/B32</f>
        <v>1.1764705882352941E-2</v>
      </c>
      <c r="I32" s="92">
        <f>B32-(D32*1080)</f>
        <v>1144.5270793583047</v>
      </c>
      <c r="J32" s="90"/>
    </row>
    <row r="33" spans="1:12" s="19" customFormat="1" ht="15.75" thickBot="1">
      <c r="A33" s="56"/>
      <c r="B33" s="55"/>
      <c r="C33" s="50"/>
      <c r="D33" s="50"/>
      <c r="E33" s="54"/>
      <c r="F33" s="95"/>
      <c r="G33" s="53"/>
      <c r="H33" s="52"/>
      <c r="I33" s="51"/>
      <c r="J33" s="50"/>
    </row>
    <row r="34" spans="1:12" s="19" customFormat="1">
      <c r="A34" s="65">
        <f>A32+7</f>
        <v>42372</v>
      </c>
      <c r="B34" s="60">
        <f>C32+F32-G32</f>
        <v>1565.1498072612781</v>
      </c>
      <c r="C34" s="57">
        <f>B34+(B34*0.035)</f>
        <v>1619.9300505154229</v>
      </c>
      <c r="D34" s="57">
        <f>B34/4250</f>
        <v>0.3682705428850066</v>
      </c>
      <c r="E34" s="64">
        <f>(C34-B34)/D34</f>
        <v>148.7500000000002</v>
      </c>
      <c r="F34" s="75"/>
      <c r="G34" s="58"/>
      <c r="H34" s="62">
        <f>D34*50/B34</f>
        <v>1.1764705882352941E-2</v>
      </c>
      <c r="I34" s="58">
        <f>B34-(D34*1080)</f>
        <v>1167.4176209454708</v>
      </c>
      <c r="J34" s="57"/>
    </row>
    <row r="35" spans="1:12" s="19" customFormat="1">
      <c r="A35" s="65">
        <f>A34+7</f>
        <v>42379</v>
      </c>
      <c r="B35" s="60">
        <f>C34+F34-G34</f>
        <v>1619.9300505154229</v>
      </c>
      <c r="C35" s="57">
        <f>B35+(B35*0.035)</f>
        <v>1676.6276022834627</v>
      </c>
      <c r="D35" s="57">
        <f>B35/4250</f>
        <v>0.38116001188598186</v>
      </c>
      <c r="E35" s="64">
        <f>(C35-B35)/D35</f>
        <v>148.75000000000009</v>
      </c>
      <c r="F35" s="75"/>
      <c r="G35" s="58"/>
      <c r="H35" s="62">
        <f>D35*50/B35</f>
        <v>1.1764705882352941E-2</v>
      </c>
      <c r="I35" s="58">
        <f>B35-(D35*1080)</f>
        <v>1208.2772376785624</v>
      </c>
      <c r="J35" s="57"/>
    </row>
    <row r="36" spans="1:12" s="19" customFormat="1">
      <c r="A36" s="65">
        <f>A35+7</f>
        <v>42386</v>
      </c>
      <c r="B36" s="60">
        <f>C35+F35-G35</f>
        <v>1676.6276022834627</v>
      </c>
      <c r="C36" s="57">
        <f>B36+(B36*0.035)</f>
        <v>1735.309568363384</v>
      </c>
      <c r="D36" s="57">
        <f>B36/4250</f>
        <v>0.39450061230199124</v>
      </c>
      <c r="E36" s="64">
        <f>(C36-B36)/D36</f>
        <v>148.75000000000017</v>
      </c>
      <c r="F36" s="75"/>
      <c r="G36" s="58"/>
      <c r="H36" s="62">
        <f>D36*50/B36</f>
        <v>1.1764705882352943E-2</v>
      </c>
      <c r="I36" s="58">
        <f>B36-(D36*1080)</f>
        <v>1250.566940997312</v>
      </c>
      <c r="J36" s="57"/>
    </row>
    <row r="37" spans="1:12" s="19" customFormat="1" ht="15.75" thickBot="1">
      <c r="A37" s="65">
        <f>A36+7</f>
        <v>42393</v>
      </c>
      <c r="B37" s="60">
        <f>C36+F36-G36</f>
        <v>1735.309568363384</v>
      </c>
      <c r="C37" s="57">
        <f>B37+(B37*0.035)</f>
        <v>1796.0454032561024</v>
      </c>
      <c r="D37" s="57">
        <f>B37/4250</f>
        <v>0.40830813373256092</v>
      </c>
      <c r="E37" s="64">
        <f>(C37-B37)/D37</f>
        <v>148.75000000000006</v>
      </c>
      <c r="F37" s="75"/>
      <c r="G37" s="67"/>
      <c r="H37" s="62">
        <f>D37*50/B37</f>
        <v>1.1764705882352941E-2</v>
      </c>
      <c r="I37" s="58">
        <f>B37-(D37*1080)</f>
        <v>1294.3367839322182</v>
      </c>
      <c r="J37" s="57"/>
    </row>
    <row r="38" spans="1:12" s="19" customFormat="1" ht="15.75" thickBot="1">
      <c r="A38" s="56"/>
      <c r="B38" s="55"/>
      <c r="C38" s="50"/>
      <c r="D38" s="50"/>
      <c r="E38" s="54"/>
      <c r="F38" s="95"/>
      <c r="G38" s="53"/>
      <c r="H38" s="52"/>
      <c r="I38" s="51"/>
      <c r="J38" s="50"/>
    </row>
    <row r="39" spans="1:12" s="19" customFormat="1">
      <c r="A39" s="65">
        <f>A37+7</f>
        <v>42400</v>
      </c>
      <c r="B39" s="60">
        <f>C37+F37-G37</f>
        <v>1796.0454032561024</v>
      </c>
      <c r="C39" s="57">
        <f>B39+(B39*0.035)</f>
        <v>1858.9069923700661</v>
      </c>
      <c r="D39" s="57">
        <f>B39/4250</f>
        <v>0.42259891841320057</v>
      </c>
      <c r="E39" s="64">
        <f>(C39-B39)/D39</f>
        <v>148.75000000000014</v>
      </c>
      <c r="F39" s="75"/>
      <c r="G39" s="58"/>
      <c r="H39" s="62">
        <f>D39*50/B39</f>
        <v>1.1764705882352941E-2</v>
      </c>
      <c r="I39" s="58">
        <f>B39-(D39*1080)</f>
        <v>1339.6385713698457</v>
      </c>
      <c r="J39" s="57"/>
    </row>
    <row r="40" spans="1:12" s="19" customFormat="1">
      <c r="A40" s="65">
        <f>A39+7</f>
        <v>42407</v>
      </c>
      <c r="B40" s="60">
        <f>C39+F39-G39</f>
        <v>1858.9069923700661</v>
      </c>
      <c r="C40" s="57">
        <f>B40+(B40*0.035)</f>
        <v>1923.9687371030184</v>
      </c>
      <c r="D40" s="57">
        <f>B40/4250</f>
        <v>0.43738988055766259</v>
      </c>
      <c r="E40" s="64">
        <f>(C40-B40)/D40</f>
        <v>148.75000000000003</v>
      </c>
      <c r="F40" s="75"/>
      <c r="G40" s="58"/>
      <c r="H40" s="62">
        <f>D40*50/B40</f>
        <v>1.1764705882352939E-2</v>
      </c>
      <c r="I40" s="58">
        <f>B40-(D40*1080)</f>
        <v>1386.5259213677905</v>
      </c>
      <c r="J40" s="57"/>
    </row>
    <row r="41" spans="1:12" s="19" customFormat="1">
      <c r="A41" s="65">
        <f>A40+7</f>
        <v>42414</v>
      </c>
      <c r="B41" s="60">
        <f>C40+F40-G40</f>
        <v>1923.9687371030184</v>
      </c>
      <c r="C41" s="57">
        <f>B41+(B41*0.035)</f>
        <v>1991.3076429016241</v>
      </c>
      <c r="D41" s="57">
        <f>B41/4250</f>
        <v>0.45269852637718078</v>
      </c>
      <c r="E41" s="64">
        <f>(C41-B41)/D41</f>
        <v>148.75000000000028</v>
      </c>
      <c r="F41" s="75"/>
      <c r="G41" s="58"/>
      <c r="H41" s="62">
        <f>D41*50/B41</f>
        <v>1.1764705882352939E-2</v>
      </c>
      <c r="I41" s="58">
        <f>B41-(D41*1080)</f>
        <v>1435.0543286156631</v>
      </c>
      <c r="J41" s="57"/>
    </row>
    <row r="42" spans="1:12" s="19" customFormat="1" ht="15.75" thickBot="1">
      <c r="A42" s="65">
        <f>A41+7</f>
        <v>42421</v>
      </c>
      <c r="B42" s="60">
        <f>C41+F41-G41</f>
        <v>1991.3076429016241</v>
      </c>
      <c r="C42" s="57">
        <f>B42+(B42*0.035)</f>
        <v>2061.0034104031811</v>
      </c>
      <c r="D42" s="57">
        <f>B42/4250</f>
        <v>0.46854297480038215</v>
      </c>
      <c r="E42" s="64">
        <f>(C42-B42)/D42</f>
        <v>148.75000000000017</v>
      </c>
      <c r="F42" s="75"/>
      <c r="G42" s="67"/>
      <c r="H42" s="62">
        <f>D42*50/B42</f>
        <v>1.1764705882352941E-2</v>
      </c>
      <c r="I42" s="58">
        <f>B42-(D42*1080)</f>
        <v>1485.2812301172114</v>
      </c>
      <c r="J42" s="57"/>
    </row>
    <row r="43" spans="1:12" s="19" customFormat="1" ht="15.75" thickBot="1">
      <c r="A43" s="56"/>
      <c r="B43" s="55"/>
      <c r="C43" s="50"/>
      <c r="D43" s="50"/>
      <c r="E43" s="54"/>
      <c r="F43" s="95"/>
      <c r="G43" s="53"/>
      <c r="H43" s="52"/>
      <c r="I43" s="51"/>
      <c r="J43" s="50"/>
    </row>
    <row r="44" spans="1:12" s="19" customFormat="1">
      <c r="A44" s="65">
        <f>A42+7</f>
        <v>42428</v>
      </c>
      <c r="B44" s="60">
        <f>C42+F42-G42</f>
        <v>2061.0034104031811</v>
      </c>
      <c r="C44" s="57">
        <f>B44+(B44*0.035)</f>
        <v>2133.1385297672923</v>
      </c>
      <c r="D44" s="57">
        <f>B44/4250</f>
        <v>0.48494197891839552</v>
      </c>
      <c r="E44" s="64">
        <f>(C44-B44)/D44</f>
        <v>148.7499999999998</v>
      </c>
      <c r="F44" s="75"/>
      <c r="G44" s="63"/>
      <c r="H44" s="62">
        <f>D44*50/B44</f>
        <v>1.1764705882352941E-2</v>
      </c>
      <c r="I44" s="58">
        <f>B44-(D44*1080)</f>
        <v>1537.266073171314</v>
      </c>
      <c r="J44" s="57"/>
    </row>
    <row r="45" spans="1:12" s="19" customFormat="1">
      <c r="A45" s="65">
        <f>A44+7</f>
        <v>42435</v>
      </c>
      <c r="B45" s="60">
        <f>C44+F44-G44</f>
        <v>2133.1385297672923</v>
      </c>
      <c r="C45" s="57">
        <f>B45+(B45*0.035)</f>
        <v>2207.7983783091477</v>
      </c>
      <c r="D45" s="57">
        <f>B45/4250</f>
        <v>0.50191494818053939</v>
      </c>
      <c r="E45" s="64">
        <f>(C45-B45)/D45</f>
        <v>148.75000000000023</v>
      </c>
      <c r="F45" s="75"/>
      <c r="G45" s="63"/>
      <c r="H45" s="62">
        <f>D45*50/B45</f>
        <v>1.1764705882352943E-2</v>
      </c>
      <c r="I45" s="58">
        <f>B45-(D45*1080)</f>
        <v>1591.0703857323097</v>
      </c>
      <c r="J45" s="57"/>
      <c r="K45" s="66"/>
      <c r="L45" s="66"/>
    </row>
    <row r="46" spans="1:12" s="19" customFormat="1">
      <c r="A46" s="65">
        <f>A45+7</f>
        <v>42442</v>
      </c>
      <c r="B46" s="60">
        <f>C45+F45-G45</f>
        <v>2207.7983783091477</v>
      </c>
      <c r="C46" s="57">
        <f>B46+(B46*0.035)</f>
        <v>2285.0713215499677</v>
      </c>
      <c r="D46" s="57">
        <f>B46/4250</f>
        <v>0.51948197136685825</v>
      </c>
      <c r="E46" s="64">
        <f>(C46-B46)/D46</f>
        <v>148.74999999999977</v>
      </c>
      <c r="F46" s="75"/>
      <c r="G46" s="63"/>
      <c r="H46" s="62">
        <f>D46*50/B46</f>
        <v>1.1764705882352941E-2</v>
      </c>
      <c r="I46" s="58">
        <f>B46-(D46*1080)</f>
        <v>1646.7578492329408</v>
      </c>
      <c r="J46" s="57"/>
      <c r="K46" s="66"/>
      <c r="L46" s="66"/>
    </row>
    <row r="47" spans="1:12" s="19" customFormat="1" ht="15.75" thickBot="1">
      <c r="A47" s="61">
        <f>A46+7</f>
        <v>42449</v>
      </c>
      <c r="B47" s="60">
        <f>C46+F46-G46</f>
        <v>2285.0713215499677</v>
      </c>
      <c r="C47" s="57">
        <f>B47+(B47*0.035)</f>
        <v>2365.0488178042165</v>
      </c>
      <c r="D47" s="57">
        <f>B47/4250</f>
        <v>0.53766384036469828</v>
      </c>
      <c r="E47" s="64">
        <f>(C47-B47)/D47</f>
        <v>148.7499999999998</v>
      </c>
      <c r="F47" s="96"/>
      <c r="G47" s="59"/>
      <c r="H47" s="62">
        <f>D47*50/B47</f>
        <v>1.1764705882352941E-2</v>
      </c>
      <c r="I47" s="58">
        <f>B47-(D47*1080)</f>
        <v>1704.3943739560937</v>
      </c>
      <c r="J47" s="57"/>
      <c r="K47" s="66"/>
      <c r="L47" s="66"/>
    </row>
    <row r="48" spans="1:12" s="19" customFormat="1" ht="15.75" thickBot="1">
      <c r="A48" s="56"/>
      <c r="B48" s="55"/>
      <c r="C48" s="50"/>
      <c r="D48" s="50"/>
      <c r="E48" s="54"/>
      <c r="F48" s="95"/>
      <c r="G48" s="53"/>
      <c r="H48" s="52"/>
      <c r="I48" s="51"/>
      <c r="J48" s="50"/>
    </row>
    <row r="49" spans="1:12" s="19" customFormat="1">
      <c r="A49" s="65">
        <f>A47+7</f>
        <v>42456</v>
      </c>
      <c r="B49" s="60">
        <f>C47+F47-G47</f>
        <v>2365.0488178042165</v>
      </c>
      <c r="C49" s="57">
        <f>B49+(B49*0.035)</f>
        <v>2447.8255264273639</v>
      </c>
      <c r="D49" s="57">
        <f>B49/4250</f>
        <v>0.5564820747774627</v>
      </c>
      <c r="E49" s="64">
        <f>(C49-B49)/D49</f>
        <v>148.74999999999977</v>
      </c>
      <c r="F49" s="75"/>
      <c r="G49" s="63"/>
      <c r="H49" s="62">
        <f>D49*50/B49</f>
        <v>1.1764705882352941E-2</v>
      </c>
      <c r="I49" s="58">
        <f>B49-(D49*1080)</f>
        <v>1764.0481770445567</v>
      </c>
      <c r="J49" s="57"/>
    </row>
    <row r="50" spans="1:12" s="19" customFormat="1">
      <c r="A50" s="88">
        <f>A49+7</f>
        <v>42463</v>
      </c>
      <c r="B50" s="89">
        <f>C49+F49-G49</f>
        <v>2447.8255264273639</v>
      </c>
      <c r="C50" s="90">
        <f>B50+(B50*0.02)</f>
        <v>2496.7820369559113</v>
      </c>
      <c r="D50" s="90">
        <f>B50/4250</f>
        <v>0.5759589473946739</v>
      </c>
      <c r="E50" s="91">
        <f>(C50-B50)/D50</f>
        <v>85.000000000000156</v>
      </c>
      <c r="F50" s="94"/>
      <c r="G50" s="98"/>
      <c r="H50" s="93">
        <f>D50*50/B50</f>
        <v>1.1764705882352943E-2</v>
      </c>
      <c r="I50" s="92">
        <f>B50-(D50*1080)</f>
        <v>1825.7898632411161</v>
      </c>
      <c r="J50" s="90"/>
      <c r="K50" s="66"/>
      <c r="L50" s="66"/>
    </row>
    <row r="51" spans="1:12" s="19" customFormat="1">
      <c r="A51" s="88">
        <f>A50+7</f>
        <v>42470</v>
      </c>
      <c r="B51" s="89">
        <f>C50+F50-G50</f>
        <v>2496.7820369559113</v>
      </c>
      <c r="C51" s="90">
        <f>B51+(B51*0.02)</f>
        <v>2546.7176776950296</v>
      </c>
      <c r="D51" s="90">
        <f>B51/4250</f>
        <v>0.58747812634256735</v>
      </c>
      <c r="E51" s="91">
        <f>(C51-B51)/D51</f>
        <v>85.000000000000128</v>
      </c>
      <c r="F51" s="94"/>
      <c r="G51" s="98"/>
      <c r="H51" s="93">
        <f>D51*50/B51</f>
        <v>1.1764705882352941E-2</v>
      </c>
      <c r="I51" s="92">
        <f>B51-(D51*1080)</f>
        <v>1862.3056605059387</v>
      </c>
      <c r="J51" s="90"/>
      <c r="K51" s="66"/>
      <c r="L51" s="66"/>
    </row>
    <row r="52" spans="1:12" s="19" customFormat="1" ht="15.75" thickBot="1">
      <c r="A52" s="99">
        <f>A51+7</f>
        <v>42477</v>
      </c>
      <c r="B52" s="89">
        <f>C51+F51-G51</f>
        <v>2546.7176776950296</v>
      </c>
      <c r="C52" s="90">
        <f>B52+(B52*0.02)</f>
        <v>2597.6520312489301</v>
      </c>
      <c r="D52" s="90">
        <f>B52/4250</f>
        <v>0.59922768886941868</v>
      </c>
      <c r="E52" s="91">
        <f>(C52-B52)/D52</f>
        <v>84.999999999999957</v>
      </c>
      <c r="F52" s="100"/>
      <c r="G52" s="101"/>
      <c r="H52" s="93">
        <f>D52*50/B52</f>
        <v>1.1764705882352939E-2</v>
      </c>
      <c r="I52" s="92">
        <f>B52-(D52*1080)</f>
        <v>1899.5517737160574</v>
      </c>
      <c r="J52" s="90"/>
      <c r="K52" s="66"/>
      <c r="L52" s="66"/>
    </row>
    <row r="53" spans="1:12" s="19" customFormat="1" ht="15.75" thickBot="1">
      <c r="A53" s="56"/>
      <c r="B53" s="55"/>
      <c r="C53" s="50"/>
      <c r="D53" s="50"/>
      <c r="E53" s="54"/>
      <c r="F53" s="95"/>
      <c r="G53" s="53"/>
      <c r="H53" s="52"/>
      <c r="I53" s="51"/>
      <c r="J53" s="50"/>
    </row>
    <row r="54" spans="1:12" s="19" customFormat="1">
      <c r="A54" s="65">
        <f>A52+7</f>
        <v>42484</v>
      </c>
      <c r="B54" s="60">
        <f>C52+F52-G52</f>
        <v>2597.6520312489301</v>
      </c>
      <c r="C54" s="57">
        <f>B54+(B54*0.035)</f>
        <v>2688.5698523426427</v>
      </c>
      <c r="D54" s="57">
        <f>B54/4250</f>
        <v>0.61121224264680707</v>
      </c>
      <c r="E54" s="64">
        <f>(C54-B54)/D54</f>
        <v>148.74999999999994</v>
      </c>
      <c r="F54" s="75"/>
      <c r="G54" s="63"/>
      <c r="H54" s="62">
        <f>D54*50/B54</f>
        <v>1.1764705882352941E-2</v>
      </c>
      <c r="I54" s="58">
        <f>B54-(D54*1080)</f>
        <v>1937.5428091903786</v>
      </c>
      <c r="J54" s="57"/>
    </row>
    <row r="55" spans="1:12" s="19" customFormat="1">
      <c r="A55" s="65">
        <f>A54+7</f>
        <v>42491</v>
      </c>
      <c r="B55" s="60">
        <f>C54+F54-G54</f>
        <v>2688.5698523426427</v>
      </c>
      <c r="C55" s="57">
        <f>B55+(B55*0.035)</f>
        <v>2782.6697971746353</v>
      </c>
      <c r="D55" s="57">
        <f>B55/4250</f>
        <v>0.6326046711394453</v>
      </c>
      <c r="E55" s="64">
        <f>(C55-B55)/D55</f>
        <v>148.7500000000002</v>
      </c>
      <c r="F55" s="75"/>
      <c r="G55" s="63"/>
      <c r="H55" s="62">
        <f>D55*50/B55</f>
        <v>1.1764705882352941E-2</v>
      </c>
      <c r="I55" s="58">
        <f>B55-(D55*1080)</f>
        <v>2005.3568075120418</v>
      </c>
      <c r="J55" s="57"/>
      <c r="K55" s="66"/>
      <c r="L55" s="66"/>
    </row>
    <row r="56" spans="1:12" s="19" customFormat="1">
      <c r="A56" s="65">
        <f>A55+7</f>
        <v>42498</v>
      </c>
      <c r="B56" s="60">
        <f>C55+F55-G55</f>
        <v>2782.6697971746353</v>
      </c>
      <c r="C56" s="57">
        <f>B56+(B56*0.035)</f>
        <v>2880.0632400757477</v>
      </c>
      <c r="D56" s="57">
        <f>B56/4250</f>
        <v>0.6547458346293259</v>
      </c>
      <c r="E56" s="64">
        <f>(C56-B56)/D56</f>
        <v>148.75000000000026</v>
      </c>
      <c r="F56" s="75"/>
      <c r="G56" s="63"/>
      <c r="H56" s="62">
        <f>D56*50/B56</f>
        <v>1.1764705882352939E-2</v>
      </c>
      <c r="I56" s="58">
        <f>B56-(D56*1080)</f>
        <v>2075.5442957749633</v>
      </c>
      <c r="J56" s="57"/>
      <c r="K56" s="66"/>
      <c r="L56" s="66"/>
    </row>
    <row r="57" spans="1:12" s="19" customFormat="1" ht="15.75" thickBot="1">
      <c r="A57" s="61">
        <f>A56+7</f>
        <v>42505</v>
      </c>
      <c r="B57" s="60">
        <f>C56+F56-G56</f>
        <v>2880.0632400757477</v>
      </c>
      <c r="C57" s="57">
        <f>B57+(B57*0.035)</f>
        <v>2980.8654534783986</v>
      </c>
      <c r="D57" s="57">
        <f>B57/4250</f>
        <v>0.6776619388413524</v>
      </c>
      <c r="E57" s="64">
        <f>(C57-B57)/D57</f>
        <v>148.74999999999972</v>
      </c>
      <c r="F57" s="96"/>
      <c r="G57" s="59"/>
      <c r="H57" s="62">
        <f>D57*50/B57</f>
        <v>1.1764705882352941E-2</v>
      </c>
      <c r="I57" s="58">
        <f>B57-(D57*1080)</f>
        <v>2148.1883461270872</v>
      </c>
      <c r="J57" s="57"/>
      <c r="K57" s="66"/>
      <c r="L57" s="66"/>
    </row>
    <row r="58" spans="1:12" s="19" customFormat="1" ht="15.75" thickBot="1">
      <c r="A58" s="56"/>
      <c r="B58" s="55"/>
      <c r="C58" s="50"/>
      <c r="D58" s="50"/>
      <c r="E58" s="54"/>
      <c r="F58" s="95"/>
      <c r="G58" s="53"/>
      <c r="H58" s="52"/>
      <c r="I58" s="51"/>
      <c r="J58" s="50"/>
    </row>
    <row r="59" spans="1:12" s="19" customFormat="1">
      <c r="A59" s="65">
        <f>A57+7</f>
        <v>42512</v>
      </c>
      <c r="B59" s="60">
        <f>C57+F57-G57</f>
        <v>2980.8654534783986</v>
      </c>
      <c r="C59" s="57">
        <f>B59+(B59*0.035)</f>
        <v>3085.1957443501428</v>
      </c>
      <c r="D59" s="57">
        <f>B59/4250</f>
        <v>0.70138010670079964</v>
      </c>
      <c r="E59" s="64">
        <f>(C59-B59)/D59</f>
        <v>148.75000000000034</v>
      </c>
      <c r="F59" s="75"/>
      <c r="G59" s="63"/>
      <c r="H59" s="62">
        <f>D59*50/B59</f>
        <v>1.1764705882352941E-2</v>
      </c>
      <c r="I59" s="58">
        <f>B59-(D59*1080)</f>
        <v>2223.3749382415349</v>
      </c>
      <c r="J59" s="57"/>
    </row>
    <row r="60" spans="1:12" s="19" customFormat="1">
      <c r="A60" s="65">
        <f>A59+7</f>
        <v>42519</v>
      </c>
      <c r="B60" s="60">
        <f>C59+F59-G59</f>
        <v>3085.1957443501428</v>
      </c>
      <c r="C60" s="57">
        <f>B60+(B60*0.035)</f>
        <v>3193.1775954023979</v>
      </c>
      <c r="D60" s="57">
        <f>B60/4250</f>
        <v>0.72592841043532774</v>
      </c>
      <c r="E60" s="64">
        <f>(C60-B60)/D60</f>
        <v>148.75000000000003</v>
      </c>
      <c r="F60" s="75"/>
      <c r="G60" s="63"/>
      <c r="H60" s="62">
        <f>D60*50/B60</f>
        <v>1.1764705882352941E-2</v>
      </c>
      <c r="I60" s="58">
        <f>B60-(D60*1080)</f>
        <v>2301.1930610799891</v>
      </c>
      <c r="J60" s="57"/>
      <c r="K60" s="66"/>
      <c r="L60" s="66"/>
    </row>
    <row r="61" spans="1:12" s="19" customFormat="1">
      <c r="A61" s="65">
        <f>A60+7</f>
        <v>42526</v>
      </c>
      <c r="B61" s="60">
        <f>C60+F60-G60</f>
        <v>3193.1775954023979</v>
      </c>
      <c r="C61" s="57">
        <f>B61+(B61*0.035)</f>
        <v>3304.9388112414817</v>
      </c>
      <c r="D61" s="57">
        <f>B61/4250</f>
        <v>0.75133590480056422</v>
      </c>
      <c r="E61" s="64">
        <f>(C61-B61)/D61</f>
        <v>148.74999999999994</v>
      </c>
      <c r="F61" s="75"/>
      <c r="G61" s="63"/>
      <c r="H61" s="62">
        <f>D61*50/B61</f>
        <v>1.1764705882352943E-2</v>
      </c>
      <c r="I61" s="58">
        <f>B61-(D61*1080)</f>
        <v>2381.7348182177884</v>
      </c>
      <c r="J61" s="57"/>
      <c r="K61" s="66"/>
      <c r="L61" s="66"/>
    </row>
    <row r="62" spans="1:12" s="19" customFormat="1" ht="15.75" thickBot="1">
      <c r="A62" s="61">
        <f>A61+7</f>
        <v>42533</v>
      </c>
      <c r="B62" s="60">
        <f>C61+F61-G61</f>
        <v>3304.9388112414817</v>
      </c>
      <c r="C62" s="57">
        <f>B62+(B62*0.035)</f>
        <v>3420.6116696349336</v>
      </c>
      <c r="D62" s="57">
        <f>B62/4250</f>
        <v>0.7776326614685839</v>
      </c>
      <c r="E62" s="64">
        <f>(C62-B62)/D62</f>
        <v>148.75</v>
      </c>
      <c r="F62" s="96"/>
      <c r="G62" s="59"/>
      <c r="H62" s="62">
        <f>D62*50/B62</f>
        <v>1.1764705882352939E-2</v>
      </c>
      <c r="I62" s="58">
        <f>B62-(D62*1080)</f>
        <v>2465.0955368554114</v>
      </c>
      <c r="J62" s="57"/>
      <c r="K62" s="66"/>
      <c r="L62" s="66"/>
    </row>
    <row r="63" spans="1:12" s="19" customFormat="1" ht="15.75" thickBot="1">
      <c r="A63" s="56"/>
      <c r="B63" s="55"/>
      <c r="C63" s="50"/>
      <c r="D63" s="50"/>
      <c r="E63" s="54"/>
      <c r="F63" s="95"/>
      <c r="G63" s="53"/>
      <c r="H63" s="52"/>
      <c r="I63" s="51"/>
      <c r="J63" s="50"/>
    </row>
    <row r="64" spans="1:12" s="19" customFormat="1">
      <c r="A64" s="65">
        <f>A62+7</f>
        <v>42540</v>
      </c>
      <c r="B64" s="60">
        <f>C62+F62-G62</f>
        <v>3420.6116696349336</v>
      </c>
      <c r="C64" s="57">
        <f>B64+(B64*0.035)</f>
        <v>3540.3330780721562</v>
      </c>
      <c r="D64" s="57">
        <f>B64/4250</f>
        <v>0.80484980461998434</v>
      </c>
      <c r="E64" s="64">
        <f>(C64-B64)/D64</f>
        <v>148.74999999999994</v>
      </c>
      <c r="F64" s="75"/>
      <c r="G64" s="63"/>
      <c r="H64" s="62">
        <f>D64*50/B64</f>
        <v>1.1764705882352941E-2</v>
      </c>
      <c r="I64" s="58">
        <f>B64-(D64*1080)</f>
        <v>2551.3738806453503</v>
      </c>
      <c r="J64" s="57"/>
    </row>
    <row r="65" spans="1:12" s="19" customFormat="1">
      <c r="A65" s="65">
        <f>A64+7</f>
        <v>42547</v>
      </c>
      <c r="B65" s="60">
        <f>C64+F64-G64</f>
        <v>3540.3330780721562</v>
      </c>
      <c r="C65" s="57">
        <f>B65+(B65*0.035)</f>
        <v>3664.2447358046816</v>
      </c>
      <c r="D65" s="57">
        <f>B65/4250</f>
        <v>0.83301954778168386</v>
      </c>
      <c r="E65" s="64">
        <f>(C65-B65)/D65</f>
        <v>148.74999999999983</v>
      </c>
      <c r="F65" s="75"/>
      <c r="G65" s="63"/>
      <c r="H65" s="62">
        <f>D65*50/B65</f>
        <v>1.1764705882352941E-2</v>
      </c>
      <c r="I65" s="58">
        <f>B65-(D65*1080)</f>
        <v>2640.6719664679376</v>
      </c>
      <c r="J65" s="57"/>
      <c r="K65" s="66"/>
      <c r="L65" s="66"/>
    </row>
    <row r="66" spans="1:12" s="19" customFormat="1">
      <c r="A66" s="65">
        <f>A65+7</f>
        <v>42554</v>
      </c>
      <c r="B66" s="60">
        <f>C65+F65-G65</f>
        <v>3664.2447358046816</v>
      </c>
      <c r="C66" s="57">
        <f>B66+(B66*0.035)</f>
        <v>3792.4933015578454</v>
      </c>
      <c r="D66" s="57">
        <f>B66/4250</f>
        <v>0.86217523195404278</v>
      </c>
      <c r="E66" s="64">
        <f>(C66-B66)/D66</f>
        <v>148.74999999999994</v>
      </c>
      <c r="F66" s="75"/>
      <c r="G66" s="63"/>
      <c r="H66" s="62">
        <f>D66*50/B66</f>
        <v>1.1764705882352943E-2</v>
      </c>
      <c r="I66" s="58">
        <f>B66-(D66*1080)</f>
        <v>2733.0954852943155</v>
      </c>
      <c r="J66" s="57"/>
      <c r="K66" s="66"/>
      <c r="L66" s="66"/>
    </row>
    <row r="67" spans="1:12" s="19" customFormat="1" ht="15.75" thickBot="1">
      <c r="A67" s="61">
        <f>A66+7</f>
        <v>42561</v>
      </c>
      <c r="B67" s="60">
        <f>C66+F66-G66</f>
        <v>3792.4933015578454</v>
      </c>
      <c r="C67" s="57">
        <f>B67+(B67*0.035)</f>
        <v>3925.23056711237</v>
      </c>
      <c r="D67" s="57">
        <f>B67/4250</f>
        <v>0.89235136507243418</v>
      </c>
      <c r="E67" s="64">
        <f>(C67-B67)/D67</f>
        <v>148.75</v>
      </c>
      <c r="F67" s="96"/>
      <c r="G67" s="59"/>
      <c r="H67" s="62">
        <f>D67*50/B67</f>
        <v>1.1764705882352941E-2</v>
      </c>
      <c r="I67" s="58">
        <f>B67-(D67*1080)</f>
        <v>2828.7538272796164</v>
      </c>
      <c r="J67" s="57"/>
      <c r="K67" s="66"/>
      <c r="L67" s="66"/>
    </row>
    <row r="68" spans="1:12" s="19" customFormat="1" ht="15.75" thickBot="1">
      <c r="A68" s="56"/>
      <c r="B68" s="55"/>
      <c r="C68" s="50"/>
      <c r="D68" s="50"/>
      <c r="E68" s="54"/>
      <c r="F68" s="95"/>
      <c r="G68" s="53"/>
      <c r="H68" s="52"/>
      <c r="I68" s="51"/>
      <c r="J68" s="50"/>
    </row>
    <row r="69" spans="1:12" s="19" customFormat="1">
      <c r="A69" s="65">
        <f>A67+7</f>
        <v>42568</v>
      </c>
      <c r="B69" s="60">
        <f>C67+F67-G67</f>
        <v>3925.23056711237</v>
      </c>
      <c r="C69" s="57">
        <f>B69+(B69*0.035)</f>
        <v>4062.6136369613027</v>
      </c>
      <c r="D69" s="57">
        <f>B69/4250</f>
        <v>0.9235836628499694</v>
      </c>
      <c r="E69" s="64">
        <f>(C69-B69)/D69</f>
        <v>148.74999999999983</v>
      </c>
      <c r="F69" s="75"/>
      <c r="G69" s="63"/>
      <c r="H69" s="62">
        <f>D69*50/B69</f>
        <v>1.1764705882352943E-2</v>
      </c>
      <c r="I69" s="58">
        <f>B69-(D69*1080)</f>
        <v>2927.760211234403</v>
      </c>
      <c r="J69" s="57"/>
    </row>
    <row r="70" spans="1:12" s="19" customFormat="1">
      <c r="A70" s="65">
        <f>A69+7</f>
        <v>42575</v>
      </c>
      <c r="B70" s="60">
        <f>C69+F69-G69</f>
        <v>4062.6136369613027</v>
      </c>
      <c r="C70" s="57">
        <f>B70+(B70*0.035)</f>
        <v>4204.8051142549484</v>
      </c>
      <c r="D70" s="57">
        <f>B70/4250</f>
        <v>0.95590909104971833</v>
      </c>
      <c r="E70" s="64">
        <f>(C70-B70)/D70</f>
        <v>148.75000000000009</v>
      </c>
      <c r="F70" s="75"/>
      <c r="G70" s="63"/>
      <c r="H70" s="62">
        <f>D70*50/B70</f>
        <v>1.1764705882352941E-2</v>
      </c>
      <c r="I70" s="58">
        <f>B70-(D70*1080)</f>
        <v>3030.231818627607</v>
      </c>
      <c r="J70" s="57"/>
      <c r="K70" s="66"/>
      <c r="L70" s="66"/>
    </row>
    <row r="71" spans="1:12" s="19" customFormat="1">
      <c r="A71" s="65">
        <f>A70+7</f>
        <v>42582</v>
      </c>
      <c r="B71" s="60">
        <f>C70+F70-G70</f>
        <v>4204.8051142549484</v>
      </c>
      <c r="C71" s="57">
        <f>B71+(B71*0.035)</f>
        <v>4351.9732932538718</v>
      </c>
      <c r="D71" s="57">
        <f>B71/4250</f>
        <v>0.98936590923645851</v>
      </c>
      <c r="E71" s="64">
        <f>(C71-B71)/D71</f>
        <v>148.7500000000002</v>
      </c>
      <c r="F71" s="75"/>
      <c r="G71" s="63"/>
      <c r="H71" s="62">
        <f>D71*50/B71</f>
        <v>1.1764705882352943E-2</v>
      </c>
      <c r="I71" s="58">
        <f>B71-(D71*1080)</f>
        <v>3136.2899322795729</v>
      </c>
      <c r="J71" s="57"/>
      <c r="K71" s="66"/>
      <c r="L71" s="66"/>
    </row>
    <row r="72" spans="1:12" s="19" customFormat="1" ht="15.75" thickBot="1">
      <c r="A72" s="61">
        <f>A71+7</f>
        <v>42589</v>
      </c>
      <c r="B72" s="60">
        <f>C71+F71-G71</f>
        <v>4351.9732932538718</v>
      </c>
      <c r="C72" s="57">
        <f>B72+(B72*0.035)</f>
        <v>4504.2923585177577</v>
      </c>
      <c r="D72" s="57">
        <f>B72/4250</f>
        <v>1.0239937160597345</v>
      </c>
      <c r="E72" s="64">
        <f>(C72-B72)/D72</f>
        <v>148.7500000000004</v>
      </c>
      <c r="F72" s="96"/>
      <c r="G72" s="59"/>
      <c r="H72" s="62">
        <f>D72*50/B72</f>
        <v>1.1764705882352941E-2</v>
      </c>
      <c r="I72" s="58">
        <f>B72-(D72*1080)</f>
        <v>3246.0600799093586</v>
      </c>
      <c r="J72" s="57"/>
      <c r="K72" s="66"/>
      <c r="L72" s="66"/>
    </row>
    <row r="73" spans="1:12" s="19" customFormat="1" ht="15.75" thickBot="1">
      <c r="A73" s="56"/>
      <c r="B73" s="55"/>
      <c r="C73" s="50"/>
      <c r="D73" s="50"/>
      <c r="E73" s="54"/>
      <c r="F73" s="95"/>
      <c r="G73" s="53"/>
      <c r="H73" s="52"/>
      <c r="I73" s="51"/>
      <c r="J73" s="50"/>
    </row>
    <row r="74" spans="1:12" s="19" customFormat="1">
      <c r="A74" s="65">
        <f>A72+7</f>
        <v>42596</v>
      </c>
      <c r="B74" s="60">
        <f>C72+F72-G72</f>
        <v>4504.2923585177577</v>
      </c>
      <c r="C74" s="57">
        <f>B74+(B74*0.035)</f>
        <v>4661.9425910658792</v>
      </c>
      <c r="D74" s="57">
        <f>B74/4250</f>
        <v>1.0598334961218254</v>
      </c>
      <c r="E74" s="64">
        <f>(C74-B74)/D74</f>
        <v>148.74999999999997</v>
      </c>
      <c r="F74" s="75"/>
      <c r="G74" s="63"/>
      <c r="H74" s="62">
        <f>D74*50/B74</f>
        <v>1.1764705882352941E-2</v>
      </c>
      <c r="I74" s="58">
        <f>B74-(D74*1080)</f>
        <v>3359.6721827061865</v>
      </c>
      <c r="J74" s="57"/>
    </row>
    <row r="75" spans="1:12" s="19" customFormat="1">
      <c r="A75" s="65">
        <f>A74+7</f>
        <v>42603</v>
      </c>
      <c r="B75" s="60">
        <f>C74+F74-G74</f>
        <v>4661.9425910658792</v>
      </c>
      <c r="C75" s="57">
        <f>B75+(B75*0.035)</f>
        <v>4825.1105817531852</v>
      </c>
      <c r="D75" s="57">
        <f>B75/4250</f>
        <v>1.0969276684860891</v>
      </c>
      <c r="E75" s="64">
        <f>(C75-B75)/D75</f>
        <v>148.7500000000002</v>
      </c>
      <c r="F75" s="75"/>
      <c r="G75" s="63"/>
      <c r="H75" s="62">
        <f>D75*50/B75</f>
        <v>1.1764705882352939E-2</v>
      </c>
      <c r="I75" s="58">
        <f>B75-(D75*1080)</f>
        <v>3477.2607091009031</v>
      </c>
      <c r="J75" s="57"/>
      <c r="K75" s="66"/>
      <c r="L75" s="66"/>
    </row>
    <row r="76" spans="1:12" s="19" customFormat="1">
      <c r="A76" s="65">
        <f>A75+7</f>
        <v>42610</v>
      </c>
      <c r="B76" s="60">
        <f>C75+F75-G75</f>
        <v>4825.1105817531852</v>
      </c>
      <c r="C76" s="57">
        <f>B76+(B76*0.035)</f>
        <v>4993.989452114547</v>
      </c>
      <c r="D76" s="57">
        <f>B76/4250</f>
        <v>1.1353201368831023</v>
      </c>
      <c r="E76" s="64">
        <f>(C76-B76)/D76</f>
        <v>148.75000000000031</v>
      </c>
      <c r="F76" s="75"/>
      <c r="G76" s="63"/>
      <c r="H76" s="62">
        <f>D76*50/B76</f>
        <v>1.1764705882352939E-2</v>
      </c>
      <c r="I76" s="58">
        <f>B76-(D76*1080)</f>
        <v>3598.9648339194346</v>
      </c>
      <c r="J76" s="57"/>
      <c r="K76" s="66"/>
      <c r="L76" s="66"/>
    </row>
    <row r="77" spans="1:12" s="19" customFormat="1" ht="15.75" thickBot="1">
      <c r="A77" s="61">
        <f>A76+7</f>
        <v>42617</v>
      </c>
      <c r="B77" s="60">
        <f>C76+F76-G76</f>
        <v>4993.989452114547</v>
      </c>
      <c r="C77" s="57">
        <f>B77+(B77*0.035)</f>
        <v>5168.7790829385558</v>
      </c>
      <c r="D77" s="57">
        <f>B77/4250</f>
        <v>1.175056341674011</v>
      </c>
      <c r="E77" s="64">
        <f>(C77-B77)/D77</f>
        <v>148.74999999999972</v>
      </c>
      <c r="F77" s="96"/>
      <c r="G77" s="59"/>
      <c r="H77" s="62">
        <f>D77*50/B77</f>
        <v>1.1764705882352941E-2</v>
      </c>
      <c r="I77" s="58">
        <f>B77-(D77*1080)</f>
        <v>3724.9286031066149</v>
      </c>
      <c r="J77" s="57"/>
      <c r="K77" s="66"/>
      <c r="L77" s="66"/>
    </row>
    <row r="78" spans="1:12" s="19" customFormat="1" ht="15.75" thickBot="1">
      <c r="A78" s="56"/>
      <c r="B78" s="55"/>
      <c r="C78" s="50"/>
      <c r="D78" s="50"/>
      <c r="E78" s="54"/>
      <c r="F78" s="95"/>
      <c r="G78" s="53"/>
      <c r="H78" s="52"/>
      <c r="I78" s="51"/>
      <c r="J78" s="50"/>
    </row>
    <row r="79" spans="1:12" s="19" customFormat="1">
      <c r="A79" s="65">
        <f>A77+7</f>
        <v>42624</v>
      </c>
      <c r="B79" s="60">
        <f>C77+F77-G77</f>
        <v>5168.7790829385558</v>
      </c>
      <c r="C79" s="57">
        <f>B79+(B79*0.035)</f>
        <v>5349.6863508414053</v>
      </c>
      <c r="D79" s="57">
        <f>B79/4250</f>
        <v>1.2161833136326015</v>
      </c>
      <c r="E79" s="64">
        <f>(C79-B79)/D79</f>
        <v>148.75000000000006</v>
      </c>
      <c r="F79" s="75"/>
      <c r="G79" s="63"/>
      <c r="H79" s="62">
        <f>D79*50/B79</f>
        <v>1.1764705882352941E-2</v>
      </c>
      <c r="I79" s="58">
        <f>B79-(D79*1080)</f>
        <v>3855.3011042153462</v>
      </c>
      <c r="J79" s="57"/>
    </row>
    <row r="80" spans="1:12" s="19" customFormat="1">
      <c r="A80" s="65">
        <f>A79+7</f>
        <v>42631</v>
      </c>
      <c r="B80" s="60">
        <f>C79+F79-G79</f>
        <v>5349.6863508414053</v>
      </c>
      <c r="C80" s="57">
        <f>B80+(B80*0.035)</f>
        <v>5536.9253731208546</v>
      </c>
      <c r="D80" s="57">
        <f>B80/4250</f>
        <v>1.2587497296097425</v>
      </c>
      <c r="E80" s="64">
        <f>(C80-B80)/D80</f>
        <v>148.75000000000006</v>
      </c>
      <c r="F80" s="75"/>
      <c r="G80" s="63"/>
      <c r="H80" s="62">
        <f>D80*50/B80</f>
        <v>1.1764705882352941E-2</v>
      </c>
      <c r="I80" s="58">
        <f>B80-(D80*1080)</f>
        <v>3990.2366428628834</v>
      </c>
      <c r="J80" s="57"/>
      <c r="K80" s="66"/>
      <c r="L80" s="66"/>
    </row>
    <row r="81" spans="1:12" s="19" customFormat="1">
      <c r="A81" s="65">
        <f>A80+7</f>
        <v>42638</v>
      </c>
      <c r="B81" s="60">
        <f>C80+F80-G80</f>
        <v>5536.9253731208546</v>
      </c>
      <c r="C81" s="57">
        <f>B81+(B81*0.035)</f>
        <v>5730.7177611800844</v>
      </c>
      <c r="D81" s="57">
        <f>B81/4250</f>
        <v>1.3028059701460835</v>
      </c>
      <c r="E81" s="64">
        <f>(C81-B81)/D81</f>
        <v>148.74999999999989</v>
      </c>
      <c r="F81" s="75"/>
      <c r="G81" s="63"/>
      <c r="H81" s="62">
        <f>D81*50/B81</f>
        <v>1.1764705882352941E-2</v>
      </c>
      <c r="I81" s="58">
        <f>B81-(D81*1080)</f>
        <v>4129.8949253630844</v>
      </c>
      <c r="J81" s="57"/>
      <c r="K81" s="66"/>
      <c r="L81" s="66"/>
    </row>
    <row r="82" spans="1:12" s="19" customFormat="1" ht="15.75" thickBot="1">
      <c r="A82" s="61">
        <f>A81+7</f>
        <v>42645</v>
      </c>
      <c r="B82" s="60">
        <f>C81+F81-G81</f>
        <v>5730.7177611800844</v>
      </c>
      <c r="C82" s="57">
        <f>B82+(B82*0.035)</f>
        <v>5931.2928828213871</v>
      </c>
      <c r="D82" s="57">
        <f>B82/4250</f>
        <v>1.3484041791011963</v>
      </c>
      <c r="E82" s="64">
        <f>(C82-B82)/D82</f>
        <v>148.74999999999986</v>
      </c>
      <c r="F82" s="96"/>
      <c r="G82" s="59"/>
      <c r="H82" s="62">
        <f>D82*50/B82</f>
        <v>1.1764705882352939E-2</v>
      </c>
      <c r="I82" s="58">
        <f>B82-(D82*1080)</f>
        <v>4274.4412477507922</v>
      </c>
      <c r="J82" s="57"/>
      <c r="K82" s="66"/>
      <c r="L82" s="66"/>
    </row>
    <row r="83" spans="1:12" s="19" customFormat="1" ht="15.75" thickBot="1">
      <c r="A83" s="56"/>
      <c r="B83" s="55"/>
      <c r="C83" s="50"/>
      <c r="D83" s="50"/>
      <c r="E83" s="54"/>
      <c r="F83" s="95"/>
      <c r="G83" s="53"/>
      <c r="H83" s="52"/>
      <c r="I83" s="51"/>
      <c r="J83" s="50"/>
    </row>
    <row r="84" spans="1:12" s="19" customFormat="1">
      <c r="A84" s="65">
        <f>A82+7</f>
        <v>42652</v>
      </c>
      <c r="B84" s="60">
        <f>C82+F82-G82</f>
        <v>5931.2928828213871</v>
      </c>
      <c r="C84" s="57">
        <f>B84+(B84*0.035)</f>
        <v>6138.8881337201356</v>
      </c>
      <c r="D84" s="57">
        <f>B84/4250</f>
        <v>1.3955983253697382</v>
      </c>
      <c r="E84" s="64">
        <f>(C84-B84)/D84</f>
        <v>148.74999999999991</v>
      </c>
      <c r="F84" s="75"/>
      <c r="G84" s="63"/>
      <c r="H84" s="62">
        <f>D84*50/B84</f>
        <v>1.1764705882352943E-2</v>
      </c>
      <c r="I84" s="58">
        <f>B84-(D84*1080)</f>
        <v>4424.0466914220697</v>
      </c>
      <c r="J84" s="57"/>
    </row>
    <row r="85" spans="1:12" s="19" customFormat="1">
      <c r="A85" s="65">
        <f>A84+7</f>
        <v>42659</v>
      </c>
      <c r="B85" s="60">
        <f>C84+F84-G84</f>
        <v>6138.8881337201356</v>
      </c>
      <c r="C85" s="57">
        <f>B85+(B85*0.035)</f>
        <v>6353.7492184003404</v>
      </c>
      <c r="D85" s="57">
        <f>B85/4250</f>
        <v>1.4444442667576789</v>
      </c>
      <c r="E85" s="64">
        <f>(C85-B85)/D85</f>
        <v>148.75000000000009</v>
      </c>
      <c r="F85" s="75"/>
      <c r="G85" s="63"/>
      <c r="H85" s="62">
        <f>D85*50/B85</f>
        <v>1.1764705882352941E-2</v>
      </c>
      <c r="I85" s="58">
        <f>B85-(D85*1080)</f>
        <v>4578.8883256218423</v>
      </c>
      <c r="J85" s="57"/>
      <c r="K85" s="66"/>
      <c r="L85" s="66"/>
    </row>
    <row r="86" spans="1:12" s="19" customFormat="1">
      <c r="A86" s="65">
        <f>A85+7</f>
        <v>42666</v>
      </c>
      <c r="B86" s="60">
        <f>C85+F85-G85</f>
        <v>6353.7492184003404</v>
      </c>
      <c r="C86" s="57">
        <f>B86+(B86*0.035)</f>
        <v>6576.1304410443527</v>
      </c>
      <c r="D86" s="57">
        <f>B86/4250</f>
        <v>1.4949998160941977</v>
      </c>
      <c r="E86" s="64">
        <f>(C86-B86)/D86</f>
        <v>148.75000000000023</v>
      </c>
      <c r="F86" s="75"/>
      <c r="G86" s="63"/>
      <c r="H86" s="62">
        <f>D86*50/B86</f>
        <v>1.1764705882352941E-2</v>
      </c>
      <c r="I86" s="58">
        <f>B86-(D86*1080)</f>
        <v>4739.149417018607</v>
      </c>
      <c r="J86" s="57"/>
      <c r="K86" s="66"/>
      <c r="L86" s="66"/>
    </row>
    <row r="87" spans="1:12" s="19" customFormat="1" ht="15.75" thickBot="1">
      <c r="A87" s="61">
        <f>A86+7</f>
        <v>42673</v>
      </c>
      <c r="B87" s="60">
        <f>C86+F86-G86</f>
        <v>6576.1304410443527</v>
      </c>
      <c r="C87" s="57">
        <f>B87+(B87*0.035)</f>
        <v>6806.2950064809047</v>
      </c>
      <c r="D87" s="57">
        <f>B87/4250</f>
        <v>1.5473248096574947</v>
      </c>
      <c r="E87" s="64">
        <f>(C87-B87)/D87</f>
        <v>148.7499999999998</v>
      </c>
      <c r="F87" s="96"/>
      <c r="G87" s="59"/>
      <c r="H87" s="62">
        <f>D87*50/B87</f>
        <v>1.1764705882352943E-2</v>
      </c>
      <c r="I87" s="58">
        <f>B87-(D87*1080)</f>
        <v>4905.0196466142588</v>
      </c>
      <c r="J87" s="57"/>
      <c r="K87" s="66"/>
      <c r="L87" s="66"/>
    </row>
    <row r="88" spans="1:12" s="19" customFormat="1" ht="15.75" thickBot="1">
      <c r="A88" s="56"/>
      <c r="B88" s="55"/>
      <c r="C88" s="50"/>
      <c r="D88" s="50"/>
      <c r="E88" s="54"/>
      <c r="F88" s="95"/>
      <c r="G88" s="53"/>
      <c r="H88" s="52"/>
      <c r="I88" s="51"/>
      <c r="J88" s="50"/>
    </row>
    <row r="89" spans="1:12" s="19" customFormat="1">
      <c r="A89" s="65">
        <f>A87+7</f>
        <v>42680</v>
      </c>
      <c r="B89" s="60">
        <f>C87+F87-G87</f>
        <v>6806.2950064809047</v>
      </c>
      <c r="C89" s="57">
        <f>B89+(B89*0.035)</f>
        <v>7044.5153317077366</v>
      </c>
      <c r="D89" s="57">
        <f>B89/4250</f>
        <v>1.6014811779955069</v>
      </c>
      <c r="E89" s="64">
        <f>(C89-B89)/D89</f>
        <v>148.75000000000011</v>
      </c>
      <c r="F89" s="75"/>
      <c r="G89" s="63"/>
      <c r="H89" s="62">
        <f>D89*50/B89</f>
        <v>1.1764705882352941E-2</v>
      </c>
      <c r="I89" s="58">
        <f>B89-(D89*1080)</f>
        <v>5076.6953342457573</v>
      </c>
      <c r="J89" s="57"/>
    </row>
    <row r="90" spans="1:12" s="19" customFormat="1">
      <c r="A90" s="65">
        <f>A89+7</f>
        <v>42687</v>
      </c>
      <c r="B90" s="60">
        <f>C89+F89-G89</f>
        <v>7044.5153317077366</v>
      </c>
      <c r="C90" s="57">
        <f>B90+(B90*0.035)</f>
        <v>7291.0733683175076</v>
      </c>
      <c r="D90" s="57">
        <f>B90/4250</f>
        <v>1.6575330192253497</v>
      </c>
      <c r="E90" s="64">
        <f>(C90-B90)/D90</f>
        <v>148.7500000000002</v>
      </c>
      <c r="F90" s="75"/>
      <c r="G90" s="63"/>
      <c r="H90" s="62">
        <f>D90*50/B90</f>
        <v>1.1764705882352941E-2</v>
      </c>
      <c r="I90" s="58">
        <f>B90-(D90*1080)</f>
        <v>5254.3796709443586</v>
      </c>
      <c r="J90" s="57"/>
      <c r="K90" s="66"/>
      <c r="L90" s="66"/>
    </row>
    <row r="91" spans="1:12" s="19" customFormat="1">
      <c r="A91" s="65">
        <f>A90+7</f>
        <v>42694</v>
      </c>
      <c r="B91" s="60">
        <f>C90+F90-G90</f>
        <v>7291.0733683175076</v>
      </c>
      <c r="C91" s="57">
        <f>B91+(B91*0.035)</f>
        <v>7546.2609362086205</v>
      </c>
      <c r="D91" s="57">
        <f>B91/4250</f>
        <v>1.7155466748982371</v>
      </c>
      <c r="E91" s="64">
        <f>(C91-B91)/D91</f>
        <v>148.75000000000006</v>
      </c>
      <c r="F91" s="75"/>
      <c r="G91" s="63"/>
      <c r="H91" s="62">
        <f>D91*50/B91</f>
        <v>1.1764705882352941E-2</v>
      </c>
      <c r="I91" s="58">
        <f>B91-(D91*1080)</f>
        <v>5438.2829594274117</v>
      </c>
      <c r="J91" s="57"/>
      <c r="K91" s="66"/>
      <c r="L91" s="66"/>
    </row>
    <row r="92" spans="1:12" s="19" customFormat="1" ht="15.75" thickBot="1">
      <c r="A92" s="61">
        <f>A91+7</f>
        <v>42701</v>
      </c>
      <c r="B92" s="60">
        <f>C91+F91-G91</f>
        <v>7546.2609362086205</v>
      </c>
      <c r="C92" s="57">
        <f>B92+(B92*0.035)</f>
        <v>7810.3800689759219</v>
      </c>
      <c r="D92" s="57">
        <f>B92/4250</f>
        <v>1.7755908085196754</v>
      </c>
      <c r="E92" s="64">
        <f>(C92-B92)/D92</f>
        <v>148.7499999999998</v>
      </c>
      <c r="F92" s="96"/>
      <c r="G92" s="59"/>
      <c r="H92" s="62">
        <f>D92*50/B92</f>
        <v>1.1764705882352941E-2</v>
      </c>
      <c r="I92" s="58">
        <f>B92-(D92*1080)</f>
        <v>5628.6228630073711</v>
      </c>
      <c r="J92" s="57"/>
      <c r="K92" s="66"/>
      <c r="L92" s="66"/>
    </row>
    <row r="93" spans="1:12" s="19" customFormat="1" ht="15.75" thickBot="1">
      <c r="A93" s="56"/>
      <c r="B93" s="55"/>
      <c r="C93" s="50"/>
      <c r="D93" s="50"/>
      <c r="E93" s="54"/>
      <c r="F93" s="95"/>
      <c r="G93" s="53"/>
      <c r="H93" s="52"/>
      <c r="I93" s="51"/>
      <c r="J93" s="50"/>
    </row>
    <row r="94" spans="1:12" s="19" customFormat="1">
      <c r="A94" s="65">
        <f>A92+7</f>
        <v>42708</v>
      </c>
      <c r="B94" s="60">
        <f>C92+F92-G92</f>
        <v>7810.3800689759219</v>
      </c>
      <c r="C94" s="57">
        <f>B94+(B94*0.035)</f>
        <v>8083.7433713900791</v>
      </c>
      <c r="D94" s="57">
        <f>B94/4250</f>
        <v>1.8377364868178641</v>
      </c>
      <c r="E94" s="64">
        <f>(C94-B94)/D94</f>
        <v>148.75</v>
      </c>
      <c r="F94" s="75"/>
      <c r="G94" s="63"/>
      <c r="H94" s="62">
        <f>D94*50/B94</f>
        <v>1.1764705882352941E-2</v>
      </c>
      <c r="I94" s="58">
        <f>B94-(D94*1080)</f>
        <v>5825.6246632126285</v>
      </c>
      <c r="J94" s="57"/>
    </row>
    <row r="95" spans="1:12" s="19" customFormat="1">
      <c r="A95" s="65">
        <f>A94+7</f>
        <v>42715</v>
      </c>
      <c r="B95" s="60">
        <f>C94+F94-G94</f>
        <v>8083.7433713900791</v>
      </c>
      <c r="C95" s="57">
        <f>B95+(B95*0.035)</f>
        <v>8366.6743893887324</v>
      </c>
      <c r="D95" s="57">
        <f>B95/4250</f>
        <v>1.9020572638564892</v>
      </c>
      <c r="E95" s="64">
        <f>(C95-B95)/D95</f>
        <v>148.75000000000026</v>
      </c>
      <c r="F95" s="75"/>
      <c r="G95" s="63"/>
      <c r="H95" s="62">
        <f>D95*50/B95</f>
        <v>1.1764705882352941E-2</v>
      </c>
      <c r="I95" s="58">
        <f>B95-(D95*1080)</f>
        <v>6029.521526425071</v>
      </c>
      <c r="J95" s="57"/>
      <c r="K95" s="66"/>
      <c r="L95" s="66"/>
    </row>
    <row r="96" spans="1:12" s="19" customFormat="1">
      <c r="A96" s="88">
        <f>A95+7</f>
        <v>42722</v>
      </c>
      <c r="B96" s="89">
        <f>C95+F95-G95</f>
        <v>8366.6743893887324</v>
      </c>
      <c r="C96" s="90">
        <f>B96+(B96*0.02)</f>
        <v>8534.0078771765075</v>
      </c>
      <c r="D96" s="90">
        <f>B96/4250</f>
        <v>1.9686292680914665</v>
      </c>
      <c r="E96" s="91">
        <f>(C96-B96)/D96</f>
        <v>85.000000000000213</v>
      </c>
      <c r="F96" s="94"/>
      <c r="G96" s="98"/>
      <c r="H96" s="93">
        <f>D96*50/B96</f>
        <v>1.1764705882352941E-2</v>
      </c>
      <c r="I96" s="92">
        <f>B96-(D96*1080)</f>
        <v>6240.5547798499483</v>
      </c>
      <c r="J96" s="90"/>
      <c r="K96" s="66"/>
      <c r="L96" s="66"/>
    </row>
    <row r="97" spans="1:12" s="19" customFormat="1" ht="15.75" thickBot="1">
      <c r="A97" s="99">
        <f>A96+7</f>
        <v>42729</v>
      </c>
      <c r="B97" s="89">
        <f>C96+F96-G96</f>
        <v>8534.0078771765075</v>
      </c>
      <c r="C97" s="90">
        <f>B97+(B97*0.02)</f>
        <v>8704.6880347200367</v>
      </c>
      <c r="D97" s="90">
        <f>B97/4250</f>
        <v>2.0080018534532957</v>
      </c>
      <c r="E97" s="91">
        <f>(C97-B97)/D97</f>
        <v>84.999999999999574</v>
      </c>
      <c r="F97" s="100"/>
      <c r="G97" s="101"/>
      <c r="H97" s="93">
        <f>D97*50/B97</f>
        <v>1.1764705882352939E-2</v>
      </c>
      <c r="I97" s="92">
        <f>B97-(D97*1080)</f>
        <v>6365.3658754469479</v>
      </c>
      <c r="J97" s="90"/>
      <c r="K97" s="66"/>
      <c r="L97" s="66"/>
    </row>
    <row r="98" spans="1:12" s="19" customFormat="1" ht="15.75" thickBot="1">
      <c r="A98" s="56"/>
      <c r="B98" s="55"/>
      <c r="C98" s="50"/>
      <c r="D98" s="50"/>
      <c r="E98" s="54"/>
      <c r="F98" s="95"/>
      <c r="G98" s="53"/>
      <c r="H98" s="52"/>
      <c r="I98" s="51"/>
      <c r="J98" s="50"/>
    </row>
    <row r="99" spans="1:12" s="19" customFormat="1">
      <c r="A99" s="65">
        <f>A97+7</f>
        <v>42736</v>
      </c>
      <c r="B99" s="60">
        <f>C97+F97-G97</f>
        <v>8704.6880347200367</v>
      </c>
      <c r="C99" s="57">
        <f>B99+(B99*0.035)</f>
        <v>9009.3521159352385</v>
      </c>
      <c r="D99" s="57">
        <f>B99/4250</f>
        <v>2.0481618905223615</v>
      </c>
      <c r="E99" s="64">
        <f>(C99-B99)/D99</f>
        <v>148.75000000000026</v>
      </c>
      <c r="F99" s="75"/>
      <c r="G99" s="63"/>
      <c r="H99" s="62">
        <f>D99*50/B99</f>
        <v>1.1764705882352941E-2</v>
      </c>
      <c r="I99" s="58">
        <f>B99-(D99*1080)</f>
        <v>6492.6731929558864</v>
      </c>
      <c r="J99" s="57"/>
    </row>
    <row r="100" spans="1:12" s="19" customFormat="1">
      <c r="A100" s="65">
        <f>A99+7</f>
        <v>42743</v>
      </c>
      <c r="B100" s="60">
        <f>C99+F99-G99</f>
        <v>9009.3521159352385</v>
      </c>
      <c r="C100" s="57">
        <f>B100+(B100*0.035)</f>
        <v>9324.6794399929713</v>
      </c>
      <c r="D100" s="57">
        <f>B100/4250</f>
        <v>2.1198475566906443</v>
      </c>
      <c r="E100" s="64">
        <f>(C100-B100)/D100</f>
        <v>148.74999999999974</v>
      </c>
      <c r="F100" s="75"/>
      <c r="G100" s="63"/>
      <c r="H100" s="62">
        <f>D100*50/B100</f>
        <v>1.1764705882352941E-2</v>
      </c>
      <c r="I100" s="58">
        <f>B100-(D100*1080)</f>
        <v>6719.9167547093421</v>
      </c>
      <c r="J100" s="57"/>
      <c r="K100" s="66"/>
      <c r="L100" s="66"/>
    </row>
    <row r="101" spans="1:12" s="19" customFormat="1">
      <c r="A101" s="65">
        <f>A100+7</f>
        <v>42750</v>
      </c>
      <c r="B101" s="60">
        <f>C100+F100-G100</f>
        <v>9324.6794399929713</v>
      </c>
      <c r="C101" s="57">
        <f>B101+(B101*0.035)</f>
        <v>9651.0432203927248</v>
      </c>
      <c r="D101" s="57">
        <f>B101/4250</f>
        <v>2.1940422211748167</v>
      </c>
      <c r="E101" s="64">
        <f>(C101-B101)/D101</f>
        <v>148.7499999999998</v>
      </c>
      <c r="F101" s="75"/>
      <c r="G101" s="63"/>
      <c r="H101" s="62">
        <f>D101*50/B101</f>
        <v>1.1764705882352941E-2</v>
      </c>
      <c r="I101" s="58">
        <f>B101-(D101*1080)</f>
        <v>6955.1138411241691</v>
      </c>
      <c r="J101" s="57"/>
      <c r="K101" s="66"/>
      <c r="L101" s="66"/>
    </row>
    <row r="102" spans="1:12" s="19" customFormat="1" ht="15.75" thickBot="1">
      <c r="A102" s="61">
        <f>A101+7</f>
        <v>42757</v>
      </c>
      <c r="B102" s="60">
        <f>C101+F101-G101</f>
        <v>9651.0432203927248</v>
      </c>
      <c r="C102" s="57">
        <f>B102+(B102*0.035)</f>
        <v>9988.8297331064696</v>
      </c>
      <c r="D102" s="57">
        <f>B102/4250</f>
        <v>2.2708336989159355</v>
      </c>
      <c r="E102" s="64">
        <f>(C102-B102)/D102</f>
        <v>148.74999999999972</v>
      </c>
      <c r="F102" s="96"/>
      <c r="G102" s="59"/>
      <c r="H102" s="62">
        <f>D102*50/B102</f>
        <v>1.1764705882352943E-2</v>
      </c>
      <c r="I102" s="58">
        <f>B102-(D102*1080)</f>
        <v>7198.5428255635143</v>
      </c>
      <c r="J102" s="57"/>
      <c r="K102" s="66"/>
      <c r="L102" s="66"/>
    </row>
    <row r="103" spans="1:12" s="19" customFormat="1" ht="15.75" thickBot="1">
      <c r="A103" s="56"/>
      <c r="B103" s="55"/>
      <c r="C103" s="50"/>
      <c r="D103" s="50"/>
      <c r="E103" s="54"/>
      <c r="F103" s="95"/>
      <c r="G103" s="53"/>
      <c r="H103" s="52"/>
      <c r="I103" s="51"/>
      <c r="J103" s="50"/>
    </row>
    <row r="104" spans="1:12" s="19" customFormat="1">
      <c r="A104" s="65">
        <f>A102+7</f>
        <v>42764</v>
      </c>
      <c r="B104" s="60">
        <f>C102+F102-G102</f>
        <v>9988.8297331064696</v>
      </c>
      <c r="C104" s="57">
        <f>B104+(B104*0.035)</f>
        <v>10338.438773765196</v>
      </c>
      <c r="D104" s="57">
        <f>B104/4250</f>
        <v>2.3503128783779927</v>
      </c>
      <c r="E104" s="64">
        <f>(C104-B104)/D104</f>
        <v>148.74999999999997</v>
      </c>
      <c r="F104" s="75"/>
      <c r="G104" s="58"/>
      <c r="H104" s="62">
        <f>D104*50/B104</f>
        <v>1.1764705882352941E-2</v>
      </c>
      <c r="I104" s="58">
        <f>B104-(D104*1080)</f>
        <v>7450.4918244582368</v>
      </c>
      <c r="J104" s="57"/>
    </row>
    <row r="105" spans="1:12" s="19" customFormat="1">
      <c r="A105" s="65">
        <f>A104+7</f>
        <v>42771</v>
      </c>
      <c r="B105" s="60">
        <f>C104+F104-G104</f>
        <v>10338.438773765196</v>
      </c>
      <c r="C105" s="57">
        <f>B105+(B105*0.035)</f>
        <v>10700.284130846978</v>
      </c>
      <c r="D105" s="57">
        <f>B105/4250</f>
        <v>2.4325738291212224</v>
      </c>
      <c r="E105" s="64">
        <f>(C105-B105)/D105</f>
        <v>148.75000000000003</v>
      </c>
      <c r="F105" s="75"/>
      <c r="G105" s="58"/>
      <c r="H105" s="62">
        <f>D105*50/B105</f>
        <v>1.1764705882352941E-2</v>
      </c>
      <c r="I105" s="58">
        <f>B105-(D105*1080)</f>
        <v>7711.259038314276</v>
      </c>
      <c r="J105" s="57"/>
    </row>
    <row r="106" spans="1:12" s="19" customFormat="1">
      <c r="A106" s="65">
        <f>A105+7</f>
        <v>42778</v>
      </c>
      <c r="B106" s="60">
        <f>C105+F105-G105</f>
        <v>10700.284130846978</v>
      </c>
      <c r="C106" s="57">
        <f>B106+(B106*0.035)</f>
        <v>11074.794075426622</v>
      </c>
      <c r="D106" s="57">
        <f>B106/4250</f>
        <v>2.5177139131404656</v>
      </c>
      <c r="E106" s="64">
        <f>(C106-B106)/D106</f>
        <v>148.74999999999991</v>
      </c>
      <c r="F106" s="75"/>
      <c r="G106" s="58"/>
      <c r="H106" s="62">
        <f>D106*50/B106</f>
        <v>1.1764705882352943E-2</v>
      </c>
      <c r="I106" s="58">
        <f>B106-(D106*1080)</f>
        <v>7981.1531046552755</v>
      </c>
      <c r="J106" s="57"/>
    </row>
    <row r="107" spans="1:12" s="19" customFormat="1" ht="15.75" thickBot="1">
      <c r="A107" s="65">
        <f>A106+7</f>
        <v>42785</v>
      </c>
      <c r="B107" s="60">
        <f>C106+F106-G106</f>
        <v>11074.794075426622</v>
      </c>
      <c r="C107" s="57">
        <f>B107+(B107*0.035)</f>
        <v>11462.411868066554</v>
      </c>
      <c r="D107" s="57">
        <f>B107/4250</f>
        <v>2.6058339001003819</v>
      </c>
      <c r="E107" s="64">
        <f>(C107-B107)/D107</f>
        <v>148.7500000000002</v>
      </c>
      <c r="F107" s="75"/>
      <c r="G107" s="67"/>
      <c r="H107" s="62">
        <f>D107*50/B107</f>
        <v>1.1764705882352941E-2</v>
      </c>
      <c r="I107" s="58">
        <f>B107-(D107*1080)</f>
        <v>8260.4934633182093</v>
      </c>
      <c r="J107" s="57"/>
    </row>
    <row r="108" spans="1:12" s="19" customFormat="1" ht="15.75" thickBot="1">
      <c r="A108" s="56"/>
      <c r="B108" s="55"/>
      <c r="C108" s="50"/>
      <c r="D108" s="50"/>
      <c r="E108" s="54"/>
      <c r="F108" s="95"/>
      <c r="G108" s="53"/>
      <c r="H108" s="52"/>
      <c r="I108" s="51"/>
      <c r="J108" s="50"/>
    </row>
    <row r="109" spans="1:12" s="19" customFormat="1">
      <c r="A109" s="65">
        <f>A107+7</f>
        <v>42792</v>
      </c>
      <c r="B109" s="60">
        <f>C107+F107-G107</f>
        <v>11462.411868066554</v>
      </c>
      <c r="C109" s="57">
        <f>B109+(B109*0.035)</f>
        <v>11863.596283448884</v>
      </c>
      <c r="D109" s="57">
        <f>B109/4250</f>
        <v>2.6970380866038952</v>
      </c>
      <c r="E109" s="64">
        <f>(C109-B109)/D109</f>
        <v>148.75000000000003</v>
      </c>
      <c r="F109" s="75"/>
      <c r="G109" s="63"/>
      <c r="H109" s="62">
        <f>D109*50/B109</f>
        <v>1.1764705882352943E-2</v>
      </c>
      <c r="I109" s="58">
        <f>B109-(D109*1080)</f>
        <v>8549.610734534348</v>
      </c>
      <c r="J109" s="57"/>
    </row>
    <row r="110" spans="1:12" s="19" customFormat="1">
      <c r="A110" s="65">
        <f>A109+7</f>
        <v>42799</v>
      </c>
      <c r="B110" s="60">
        <f>C109+F109-G109</f>
        <v>11863.596283448884</v>
      </c>
      <c r="C110" s="57">
        <f>B110+(B110*0.035)</f>
        <v>12278.822153369594</v>
      </c>
      <c r="D110" s="57">
        <f>B110/4250</f>
        <v>2.7914344196350314</v>
      </c>
      <c r="E110" s="64">
        <f>(C110-B110)/D110</f>
        <v>148.74999999999983</v>
      </c>
      <c r="F110" s="75"/>
      <c r="G110" s="63"/>
      <c r="H110" s="62">
        <f>D110*50/B110</f>
        <v>1.1764705882352943E-2</v>
      </c>
      <c r="I110" s="58">
        <f>B110-(D110*1080)</f>
        <v>8848.8471102430503</v>
      </c>
      <c r="J110" s="57"/>
      <c r="K110" s="66"/>
      <c r="L110" s="66"/>
    </row>
    <row r="111" spans="1:12" s="19" customFormat="1">
      <c r="A111" s="65">
        <f>A110+7</f>
        <v>42806</v>
      </c>
      <c r="B111" s="60">
        <f>C110+F110-G110</f>
        <v>12278.822153369594</v>
      </c>
      <c r="C111" s="57">
        <f>B111+(B111*0.035)</f>
        <v>12708.58092873753</v>
      </c>
      <c r="D111" s="57">
        <f>B111/4250</f>
        <v>2.8891346243222573</v>
      </c>
      <c r="E111" s="64">
        <f>(C111-B111)/D111</f>
        <v>148.7500000000002</v>
      </c>
      <c r="F111" s="75"/>
      <c r="G111" s="63"/>
      <c r="H111" s="62">
        <f>D111*50/B111</f>
        <v>1.1764705882352941E-2</v>
      </c>
      <c r="I111" s="58">
        <f>B111-(D111*1080)</f>
        <v>9158.556759101557</v>
      </c>
      <c r="J111" s="57"/>
      <c r="K111" s="66"/>
      <c r="L111" s="66"/>
    </row>
    <row r="112" spans="1:12" s="19" customFormat="1" ht="15.75" thickBot="1">
      <c r="A112" s="61">
        <f>A111+7</f>
        <v>42813</v>
      </c>
      <c r="B112" s="60">
        <f>C111+F111-G111</f>
        <v>12708.58092873753</v>
      </c>
      <c r="C112" s="57">
        <f>B112+(B112*0.035)</f>
        <v>13153.381261243345</v>
      </c>
      <c r="D112" s="57">
        <f>B112/4250</f>
        <v>2.9902543361735368</v>
      </c>
      <c r="E112" s="64">
        <f>(C112-B112)/D112</f>
        <v>148.75000000000026</v>
      </c>
      <c r="F112" s="96"/>
      <c r="G112" s="59"/>
      <c r="H112" s="62">
        <f>D112*50/B112</f>
        <v>1.1764705882352941E-2</v>
      </c>
      <c r="I112" s="58">
        <f>B112-(D112*1080)</f>
        <v>9479.1062456701111</v>
      </c>
      <c r="J112" s="57"/>
      <c r="K112" s="66"/>
      <c r="L112" s="66"/>
    </row>
    <row r="113" spans="1:12" s="19" customFormat="1" ht="15.75" thickBot="1">
      <c r="A113" s="56"/>
      <c r="B113" s="55"/>
      <c r="C113" s="50"/>
      <c r="D113" s="50"/>
      <c r="E113" s="54"/>
      <c r="F113" s="95"/>
      <c r="G113" s="53"/>
      <c r="H113" s="52"/>
      <c r="I113" s="51"/>
      <c r="J113" s="50"/>
    </row>
    <row r="114" spans="1:12" s="19" customFormat="1">
      <c r="A114" s="65">
        <f>A112+7</f>
        <v>42820</v>
      </c>
      <c r="B114" s="60">
        <f>C112+F112-G112</f>
        <v>13153.381261243345</v>
      </c>
      <c r="C114" s="57">
        <f>B114+(B114*0.035)</f>
        <v>13613.749605386862</v>
      </c>
      <c r="D114" s="57">
        <f>B114/4250</f>
        <v>3.0949132379396107</v>
      </c>
      <c r="E114" s="64">
        <f>(C114-B114)/D114</f>
        <v>148.74999999999994</v>
      </c>
      <c r="F114" s="75"/>
      <c r="G114" s="63"/>
      <c r="H114" s="62">
        <f>D114*50/B114</f>
        <v>1.1764705882352941E-2</v>
      </c>
      <c r="I114" s="58">
        <f>B114-(D114*1080)</f>
        <v>9810.8749642685652</v>
      </c>
      <c r="J114" s="57"/>
    </row>
    <row r="115" spans="1:12" s="19" customFormat="1">
      <c r="A115" s="88">
        <f>A114+7</f>
        <v>42827</v>
      </c>
      <c r="B115" s="89">
        <f>C114+F114-G114</f>
        <v>13613.749605386862</v>
      </c>
      <c r="C115" s="90">
        <f>B115+(B115*0.02)</f>
        <v>13886.024597494599</v>
      </c>
      <c r="D115" s="90">
        <f>B115/4250</f>
        <v>3.2032352012674967</v>
      </c>
      <c r="E115" s="91">
        <f>(C115-B115)/D115</f>
        <v>85.000000000000085</v>
      </c>
      <c r="F115" s="94"/>
      <c r="G115" s="98"/>
      <c r="H115" s="93">
        <f>D115*50/B115</f>
        <v>1.1764705882352939E-2</v>
      </c>
      <c r="I115" s="92">
        <f>B115-(D115*1080)</f>
        <v>10154.255588017964</v>
      </c>
      <c r="J115" s="90"/>
      <c r="K115" s="66"/>
      <c r="L115" s="66"/>
    </row>
    <row r="116" spans="1:12" s="19" customFormat="1">
      <c r="A116" s="88">
        <f>A115+7</f>
        <v>42834</v>
      </c>
      <c r="B116" s="89">
        <f>C115+F115-G115</f>
        <v>13886.024597494599</v>
      </c>
      <c r="C116" s="90">
        <f>B116+(B116*0.02)</f>
        <v>14163.745089444492</v>
      </c>
      <c r="D116" s="90">
        <f>B116/4250</f>
        <v>3.2672999052928469</v>
      </c>
      <c r="E116" s="91">
        <f>(C116-B116)/D116</f>
        <v>85.000000000000213</v>
      </c>
      <c r="F116" s="94"/>
      <c r="G116" s="98"/>
      <c r="H116" s="93">
        <f>D116*50/B116</f>
        <v>1.1764705882352941E-2</v>
      </c>
      <c r="I116" s="92">
        <f>B116-(D116*1080)</f>
        <v>10357.340699778324</v>
      </c>
      <c r="J116" s="90"/>
      <c r="K116" s="66"/>
      <c r="L116" s="66"/>
    </row>
    <row r="117" spans="1:12" s="19" customFormat="1" ht="15.75" thickBot="1">
      <c r="A117" s="99">
        <f>A116+7</f>
        <v>42841</v>
      </c>
      <c r="B117" s="89">
        <f>C116+F116-G116</f>
        <v>14163.745089444492</v>
      </c>
      <c r="C117" s="90">
        <f>B117+(B117*0.02)</f>
        <v>14447.019991233381</v>
      </c>
      <c r="D117" s="90">
        <f>B117/4250</f>
        <v>3.3326459033987041</v>
      </c>
      <c r="E117" s="91">
        <f>(C117-B117)/D117</f>
        <v>84.999999999999773</v>
      </c>
      <c r="F117" s="100"/>
      <c r="G117" s="101"/>
      <c r="H117" s="93">
        <f>D117*50/B117</f>
        <v>1.1764705882352943E-2</v>
      </c>
      <c r="I117" s="92">
        <f>B117-(D117*1080)</f>
        <v>10564.487513773891</v>
      </c>
      <c r="J117" s="90"/>
      <c r="K117" s="66"/>
      <c r="L117" s="66"/>
    </row>
    <row r="118" spans="1:12" s="19" customFormat="1" ht="15.75" thickBot="1">
      <c r="A118" s="56"/>
      <c r="B118" s="55"/>
      <c r="C118" s="50"/>
      <c r="D118" s="50"/>
      <c r="E118" s="54"/>
      <c r="F118" s="95"/>
      <c r="G118" s="53"/>
      <c r="H118" s="52"/>
      <c r="I118" s="51"/>
      <c r="J118" s="50"/>
    </row>
    <row r="119" spans="1:12" s="19" customFormat="1">
      <c r="A119" s="65">
        <f>A117+7</f>
        <v>42848</v>
      </c>
      <c r="B119" s="60">
        <f>C117+F117-G117</f>
        <v>14447.019991233381</v>
      </c>
      <c r="C119" s="57">
        <f>B119+(B119*0.035)</f>
        <v>14952.665690926549</v>
      </c>
      <c r="D119" s="57">
        <f>B119/4250</f>
        <v>3.3992988214666777</v>
      </c>
      <c r="E119" s="64">
        <f>(C119-B119)/D119</f>
        <v>148.75</v>
      </c>
      <c r="F119" s="75"/>
      <c r="G119" s="63"/>
      <c r="H119" s="62">
        <f>D119*50/B119</f>
        <v>1.1764705882352939E-2</v>
      </c>
      <c r="I119" s="58">
        <f>B119-(D119*1080)</f>
        <v>10775.777264049369</v>
      </c>
      <c r="J119" s="57"/>
    </row>
    <row r="120" spans="1:12" s="19" customFormat="1">
      <c r="A120" s="65">
        <f>A119+7</f>
        <v>42855</v>
      </c>
      <c r="B120" s="60">
        <f>C119+F119-G119</f>
        <v>14952.665690926549</v>
      </c>
      <c r="C120" s="57">
        <f>B120+(B120*0.035)</f>
        <v>15476.008990108978</v>
      </c>
      <c r="D120" s="57">
        <f>B120/4250</f>
        <v>3.5182742802180118</v>
      </c>
      <c r="E120" s="64">
        <f>(C120-B120)/D120</f>
        <v>148.74999999999974</v>
      </c>
      <c r="F120" s="75"/>
      <c r="G120" s="63"/>
      <c r="H120" s="62">
        <f>D120*50/B120</f>
        <v>1.1764705882352941E-2</v>
      </c>
      <c r="I120" s="58">
        <f>B120-(D120*1080)</f>
        <v>11152.929468291097</v>
      </c>
      <c r="J120" s="57"/>
      <c r="K120" s="66"/>
      <c r="L120" s="66"/>
    </row>
    <row r="121" spans="1:12" s="19" customFormat="1">
      <c r="A121" s="65">
        <f>A120+7</f>
        <v>42862</v>
      </c>
      <c r="B121" s="60">
        <f>C120+F120-G120</f>
        <v>15476.008990108978</v>
      </c>
      <c r="C121" s="57">
        <f>B121+(B121*0.035)</f>
        <v>16017.669304762792</v>
      </c>
      <c r="D121" s="57">
        <f>B121/4250</f>
        <v>3.6414138800256417</v>
      </c>
      <c r="E121" s="64">
        <f>(C121-B121)/D121</f>
        <v>148.75000000000011</v>
      </c>
      <c r="F121" s="75"/>
      <c r="G121" s="63"/>
      <c r="H121" s="62">
        <f>D121*50/B121</f>
        <v>1.1764705882352941E-2</v>
      </c>
      <c r="I121" s="58">
        <f>B121-(D121*1080)</f>
        <v>11543.281999681285</v>
      </c>
      <c r="J121" s="57"/>
      <c r="K121" s="66"/>
      <c r="L121" s="66"/>
    </row>
    <row r="122" spans="1:12" s="19" customFormat="1" ht="15.75" thickBot="1">
      <c r="A122" s="61">
        <f>A121+7</f>
        <v>42869</v>
      </c>
      <c r="B122" s="60">
        <f>C121+F121-G121</f>
        <v>16017.669304762792</v>
      </c>
      <c r="C122" s="57">
        <f>B122+(B122*0.035)</f>
        <v>16578.287730429489</v>
      </c>
      <c r="D122" s="57">
        <f>B122/4250</f>
        <v>3.7688633658265394</v>
      </c>
      <c r="E122" s="64">
        <f>(C122-B122)/D122</f>
        <v>148.74999999999969</v>
      </c>
      <c r="F122" s="96"/>
      <c r="G122" s="59"/>
      <c r="H122" s="62">
        <f>D122*50/B122</f>
        <v>1.1764705882352941E-2</v>
      </c>
      <c r="I122" s="58">
        <f>B122-(D122*1080)</f>
        <v>11947.29686967013</v>
      </c>
      <c r="J122" s="57"/>
      <c r="K122" s="66"/>
      <c r="L122" s="66"/>
    </row>
    <row r="123" spans="1:12" s="19" customFormat="1" ht="15.75" thickBot="1">
      <c r="A123" s="56"/>
      <c r="B123" s="55"/>
      <c r="C123" s="50"/>
      <c r="D123" s="50"/>
      <c r="E123" s="54"/>
      <c r="F123" s="95"/>
      <c r="G123" s="53"/>
      <c r="H123" s="52"/>
      <c r="I123" s="51"/>
      <c r="J123" s="50"/>
    </row>
    <row r="124" spans="1:12" s="19" customFormat="1">
      <c r="A124" s="65">
        <f>A122+7</f>
        <v>42876</v>
      </c>
      <c r="B124" s="60">
        <f>C122+F122-G122</f>
        <v>16578.287730429489</v>
      </c>
      <c r="C124" s="57">
        <f>B124+(B124*0.035)</f>
        <v>17158.527800994521</v>
      </c>
      <c r="D124" s="57">
        <f>B124/4250</f>
        <v>3.900773583630468</v>
      </c>
      <c r="E124" s="64">
        <f>(C124-B124)/D124</f>
        <v>148.75000000000011</v>
      </c>
      <c r="F124" s="75"/>
      <c r="G124" s="63"/>
      <c r="H124" s="62">
        <f>D124*50/B124</f>
        <v>1.1764705882352941E-2</v>
      </c>
      <c r="I124" s="58">
        <f>B124-(D124*1080)</f>
        <v>12365.452260108585</v>
      </c>
      <c r="J124" s="57"/>
    </row>
    <row r="125" spans="1:12" s="19" customFormat="1">
      <c r="A125" s="65">
        <f>A124+7</f>
        <v>42883</v>
      </c>
      <c r="B125" s="60">
        <f>C124+F124-G124</f>
        <v>17158.527800994521</v>
      </c>
      <c r="C125" s="57">
        <f>B125+(B125*0.035)</f>
        <v>17759.076274029328</v>
      </c>
      <c r="D125" s="57">
        <f>B125/4250</f>
        <v>4.0373006590575349</v>
      </c>
      <c r="E125" s="64">
        <f>(C125-B125)/D125</f>
        <v>148.74999999999969</v>
      </c>
      <c r="F125" s="75"/>
      <c r="G125" s="63"/>
      <c r="H125" s="62">
        <f>D125*50/B125</f>
        <v>1.1764705882352941E-2</v>
      </c>
      <c r="I125" s="58">
        <f>B125-(D125*1080)</f>
        <v>12798.243089212385</v>
      </c>
      <c r="J125" s="57"/>
      <c r="K125" s="66"/>
      <c r="L125" s="66"/>
    </row>
    <row r="126" spans="1:12" s="19" customFormat="1">
      <c r="A126" s="65">
        <f>A125+7</f>
        <v>42890</v>
      </c>
      <c r="B126" s="60">
        <f>C125+F125-G125</f>
        <v>17759.076274029328</v>
      </c>
      <c r="C126" s="57">
        <f>B126+(B126*0.035)</f>
        <v>18380.643943620355</v>
      </c>
      <c r="D126" s="57">
        <f>B126/4250</f>
        <v>4.1786061821245477</v>
      </c>
      <c r="E126" s="64">
        <f>(C126-B126)/D126</f>
        <v>148.74999999999991</v>
      </c>
      <c r="F126" s="75"/>
      <c r="G126" s="63"/>
      <c r="H126" s="62">
        <f>D126*50/B126</f>
        <v>1.1764705882352941E-2</v>
      </c>
      <c r="I126" s="58">
        <f>B126-(D126*1080)</f>
        <v>13246.181597334817</v>
      </c>
      <c r="J126" s="57"/>
      <c r="K126" s="66"/>
      <c r="L126" s="66"/>
    </row>
    <row r="127" spans="1:12" s="19" customFormat="1" ht="15.75" thickBot="1">
      <c r="A127" s="61">
        <f>A126+7</f>
        <v>42897</v>
      </c>
      <c r="B127" s="60">
        <f>C126+F126-G126</f>
        <v>18380.643943620355</v>
      </c>
      <c r="C127" s="57">
        <f>B127+(B127*0.035)</f>
        <v>19023.966481647069</v>
      </c>
      <c r="D127" s="57">
        <f>B127/4250</f>
        <v>4.3248573984989074</v>
      </c>
      <c r="E127" s="64">
        <f>(C127-B127)/D127</f>
        <v>148.75000000000037</v>
      </c>
      <c r="F127" s="96"/>
      <c r="G127" s="59"/>
      <c r="H127" s="62">
        <f>D127*50/B127</f>
        <v>1.1764705882352943E-2</v>
      </c>
      <c r="I127" s="58">
        <f>B127-(D127*1080)</f>
        <v>13709.797953241534</v>
      </c>
      <c r="J127" s="57"/>
      <c r="K127" s="66"/>
      <c r="L127" s="66"/>
    </row>
    <row r="128" spans="1:12" s="19" customFormat="1" ht="15.75" thickBot="1">
      <c r="A128" s="56"/>
      <c r="B128" s="55"/>
      <c r="C128" s="50"/>
      <c r="D128" s="50"/>
      <c r="E128" s="54"/>
      <c r="F128" s="95"/>
      <c r="G128" s="53"/>
      <c r="H128" s="52"/>
      <c r="I128" s="51"/>
      <c r="J128" s="50"/>
    </row>
    <row r="129" spans="1:12" s="19" customFormat="1">
      <c r="A129" s="65">
        <f>A127+7</f>
        <v>42904</v>
      </c>
      <c r="B129" s="60">
        <f>C127+F127-G127</f>
        <v>19023.966481647069</v>
      </c>
      <c r="C129" s="57">
        <f>B129+(B129*0.035)</f>
        <v>19689.805308504718</v>
      </c>
      <c r="D129" s="57">
        <f>B129/4250</f>
        <v>4.4762274074463688</v>
      </c>
      <c r="E129" s="64">
        <f>(C129-B129)/D129</f>
        <v>148.7500000000004</v>
      </c>
      <c r="F129" s="75"/>
      <c r="G129" s="63"/>
      <c r="H129" s="62">
        <f>D129*50/B129</f>
        <v>1.1764705882352941E-2</v>
      </c>
      <c r="I129" s="58">
        <f>B129-(D129*1080)</f>
        <v>14189.640881604992</v>
      </c>
      <c r="J129" s="57"/>
    </row>
    <row r="130" spans="1:12" s="19" customFormat="1">
      <c r="A130" s="65">
        <f>A129+7</f>
        <v>42911</v>
      </c>
      <c r="B130" s="60">
        <f>C129+F129-G129</f>
        <v>19689.805308504718</v>
      </c>
      <c r="C130" s="57">
        <f>B130+(B130*0.035)</f>
        <v>20378.948494302382</v>
      </c>
      <c r="D130" s="57">
        <f>B130/4250</f>
        <v>4.6328953667069923</v>
      </c>
      <c r="E130" s="64">
        <f>(C130-B130)/D130</f>
        <v>148.74999999999977</v>
      </c>
      <c r="F130" s="75"/>
      <c r="G130" s="63"/>
      <c r="H130" s="62">
        <f>D130*50/B130</f>
        <v>1.1764705882352941E-2</v>
      </c>
      <c r="I130" s="58">
        <f>B130-(D130*1080)</f>
        <v>14686.278312461167</v>
      </c>
      <c r="J130" s="57"/>
      <c r="K130" s="66"/>
      <c r="L130" s="66"/>
    </row>
    <row r="131" spans="1:12" s="19" customFormat="1">
      <c r="A131" s="65">
        <f>A130+7</f>
        <v>42918</v>
      </c>
      <c r="B131" s="60">
        <f>C130+F130-G130</f>
        <v>20378.948494302382</v>
      </c>
      <c r="C131" s="57">
        <f>B131+(B131*0.035)</f>
        <v>21092.211691602966</v>
      </c>
      <c r="D131" s="57">
        <f>B131/4250</f>
        <v>4.7950467045417371</v>
      </c>
      <c r="E131" s="64">
        <f>(C131-B131)/D131</f>
        <v>148.75000000000026</v>
      </c>
      <c r="F131" s="75"/>
      <c r="G131" s="63"/>
      <c r="H131" s="62">
        <f>D131*50/B131</f>
        <v>1.1764705882352943E-2</v>
      </c>
      <c r="I131" s="58">
        <f>B131-(D131*1080)</f>
        <v>15200.298053397306</v>
      </c>
      <c r="J131" s="57"/>
      <c r="K131" s="66"/>
      <c r="L131" s="66"/>
    </row>
    <row r="132" spans="1:12" s="19" customFormat="1" ht="15.75" thickBot="1">
      <c r="A132" s="61">
        <f>A131+7</f>
        <v>42925</v>
      </c>
      <c r="B132" s="60">
        <f>C131+F131-G131</f>
        <v>21092.211691602966</v>
      </c>
      <c r="C132" s="57">
        <f>B132+(B132*0.035)</f>
        <v>21830.439100809072</v>
      </c>
      <c r="D132" s="57">
        <f>B132/4250</f>
        <v>4.9628733392006978</v>
      </c>
      <c r="E132" s="64">
        <f>(C132-B132)/D132</f>
        <v>148.75000000000028</v>
      </c>
      <c r="F132" s="96"/>
      <c r="G132" s="59"/>
      <c r="H132" s="62">
        <f>D132*50/B132</f>
        <v>1.1764705882352941E-2</v>
      </c>
      <c r="I132" s="58">
        <f>B132-(D132*1080)</f>
        <v>15732.308485266212</v>
      </c>
      <c r="J132" s="57"/>
      <c r="K132" s="66"/>
      <c r="L132" s="66"/>
    </row>
    <row r="133" spans="1:12" s="19" customFormat="1" ht="15.75" thickBot="1">
      <c r="A133" s="56"/>
      <c r="B133" s="55"/>
      <c r="C133" s="50"/>
      <c r="D133" s="50"/>
      <c r="E133" s="54"/>
      <c r="F133" s="95"/>
      <c r="G133" s="53"/>
      <c r="H133" s="52"/>
      <c r="I133" s="51"/>
      <c r="J133" s="50"/>
    </row>
    <row r="134" spans="1:12" s="19" customFormat="1">
      <c r="A134" s="65">
        <f>A132+7</f>
        <v>42932</v>
      </c>
      <c r="B134" s="60">
        <f>C132+F132-G132</f>
        <v>21830.439100809072</v>
      </c>
      <c r="C134" s="57">
        <f>B134+(B134*0.035)</f>
        <v>22594.504469337389</v>
      </c>
      <c r="D134" s="57">
        <f>B134/4250</f>
        <v>5.1365739060727229</v>
      </c>
      <c r="E134" s="64">
        <f>(C134-B134)/D134</f>
        <v>148.75000000000006</v>
      </c>
      <c r="F134" s="75"/>
      <c r="G134" s="63"/>
      <c r="H134" s="62">
        <f>D134*50/B134</f>
        <v>1.1764705882352943E-2</v>
      </c>
      <c r="I134" s="58">
        <f>B134-(D134*1080)</f>
        <v>16282.939282250531</v>
      </c>
      <c r="J134" s="57"/>
    </row>
    <row r="135" spans="1:12" s="19" customFormat="1">
      <c r="A135" s="65">
        <f>A134+7</f>
        <v>42939</v>
      </c>
      <c r="B135" s="60">
        <f>C134+F134-G134</f>
        <v>22594.504469337389</v>
      </c>
      <c r="C135" s="57">
        <f>B135+(B135*0.035)</f>
        <v>23385.312125764198</v>
      </c>
      <c r="D135" s="57">
        <f>B135/4250</f>
        <v>5.3163539927852677</v>
      </c>
      <c r="E135" s="64">
        <f>(C135-B135)/D135</f>
        <v>148.75</v>
      </c>
      <c r="F135" s="75"/>
      <c r="G135" s="63"/>
      <c r="H135" s="62">
        <f>D135*50/B135</f>
        <v>1.1764705882352939E-2</v>
      </c>
      <c r="I135" s="58">
        <f>B135-(D135*1080)</f>
        <v>16852.8421571293</v>
      </c>
      <c r="J135" s="57"/>
      <c r="K135" s="66"/>
      <c r="L135" s="66"/>
    </row>
    <row r="136" spans="1:12" s="19" customFormat="1">
      <c r="A136" s="65">
        <f>A135+7</f>
        <v>42946</v>
      </c>
      <c r="B136" s="60">
        <f>C135+F135-G135</f>
        <v>23385.312125764198</v>
      </c>
      <c r="C136" s="57">
        <f>B136+(B136*0.035)</f>
        <v>24203.798050165944</v>
      </c>
      <c r="D136" s="57">
        <f>B136/4250</f>
        <v>5.5024263825327528</v>
      </c>
      <c r="E136" s="64">
        <f>(C136-B136)/D136</f>
        <v>148.74999999999986</v>
      </c>
      <c r="F136" s="75"/>
      <c r="G136" s="63"/>
      <c r="H136" s="62">
        <f>D136*50/B136</f>
        <v>1.1764705882352941E-2</v>
      </c>
      <c r="I136" s="58">
        <f>B136-(D136*1080)</f>
        <v>17442.691632628826</v>
      </c>
      <c r="J136" s="57"/>
      <c r="K136" s="66"/>
      <c r="L136" s="66"/>
    </row>
    <row r="137" spans="1:12" s="19" customFormat="1" ht="15.75" thickBot="1">
      <c r="A137" s="61">
        <f>A136+7</f>
        <v>42953</v>
      </c>
      <c r="B137" s="60">
        <f>C136+F136-G136</f>
        <v>24203.798050165944</v>
      </c>
      <c r="C137" s="57">
        <f>B137+(B137*0.035)</f>
        <v>25050.930981921752</v>
      </c>
      <c r="D137" s="57">
        <f>B137/4250</f>
        <v>5.6950113059213985</v>
      </c>
      <c r="E137" s="64">
        <f>(C137-B137)/D137</f>
        <v>148.75000000000006</v>
      </c>
      <c r="F137" s="96"/>
      <c r="G137" s="59"/>
      <c r="H137" s="62">
        <f>D137*50/B137</f>
        <v>1.1764705882352941E-2</v>
      </c>
      <c r="I137" s="58">
        <f>B137-(D137*1080)</f>
        <v>18053.185839770835</v>
      </c>
      <c r="J137" s="57"/>
      <c r="K137" s="66"/>
      <c r="L137" s="66"/>
    </row>
    <row r="138" spans="1:12" s="19" customFormat="1" ht="15.75" thickBot="1">
      <c r="A138" s="56"/>
      <c r="B138" s="55"/>
      <c r="C138" s="50"/>
      <c r="D138" s="50"/>
      <c r="E138" s="54"/>
      <c r="F138" s="95"/>
      <c r="G138" s="53"/>
      <c r="H138" s="52"/>
      <c r="I138" s="51"/>
      <c r="J138" s="50"/>
    </row>
    <row r="139" spans="1:12" s="19" customFormat="1">
      <c r="A139" s="65">
        <f>A137+7</f>
        <v>42960</v>
      </c>
      <c r="B139" s="60">
        <f>C137+F137-G137</f>
        <v>25050.930981921752</v>
      </c>
      <c r="C139" s="57">
        <f>B139+(B139*0.035)</f>
        <v>25927.713566289014</v>
      </c>
      <c r="D139" s="57">
        <f>B139/4250</f>
        <v>5.8943367016286476</v>
      </c>
      <c r="E139" s="64">
        <f>(C139-B139)/D139</f>
        <v>148.75000000000006</v>
      </c>
      <c r="F139" s="75"/>
      <c r="G139" s="63"/>
      <c r="H139" s="62">
        <f>D139*50/B139</f>
        <v>1.1764705882352943E-2</v>
      </c>
      <c r="I139" s="58">
        <f>B139-(D139*1080)</f>
        <v>18685.047344162813</v>
      </c>
      <c r="J139" s="57"/>
    </row>
    <row r="140" spans="1:12" s="19" customFormat="1">
      <c r="A140" s="65">
        <f>A139+7</f>
        <v>42967</v>
      </c>
      <c r="B140" s="60">
        <f>C139+F139-G139</f>
        <v>25927.713566289014</v>
      </c>
      <c r="C140" s="57">
        <f>B140+(B140*0.035)</f>
        <v>26835.183541109131</v>
      </c>
      <c r="D140" s="57">
        <f>B140/4250</f>
        <v>6.10063848618565</v>
      </c>
      <c r="E140" s="64">
        <f>(C140-B140)/D140</f>
        <v>148.75000000000017</v>
      </c>
      <c r="F140" s="75"/>
      <c r="G140" s="63"/>
      <c r="H140" s="62">
        <f>D140*50/B140</f>
        <v>1.1764705882352939E-2</v>
      </c>
      <c r="I140" s="58">
        <f>B140-(D140*1080)</f>
        <v>19339.024001208512</v>
      </c>
      <c r="J140" s="57"/>
      <c r="K140" s="66"/>
      <c r="L140" s="66"/>
    </row>
    <row r="141" spans="1:12" s="19" customFormat="1">
      <c r="A141" s="65">
        <f>A140+7</f>
        <v>42974</v>
      </c>
      <c r="B141" s="60">
        <f>C140+F140-G140</f>
        <v>26835.183541109131</v>
      </c>
      <c r="C141" s="57">
        <f>B141+(B141*0.035)</f>
        <v>27774.414965047952</v>
      </c>
      <c r="D141" s="57">
        <f>B141/4250</f>
        <v>6.3141608332021484</v>
      </c>
      <c r="E141" s="64">
        <f>(C141-B141)/D141</f>
        <v>148.75000000000031</v>
      </c>
      <c r="F141" s="75"/>
      <c r="G141" s="63"/>
      <c r="H141" s="62">
        <f>D141*50/B141</f>
        <v>1.1764705882352941E-2</v>
      </c>
      <c r="I141" s="58">
        <f>B141-(D141*1080)</f>
        <v>20015.88984125081</v>
      </c>
      <c r="J141" s="57"/>
      <c r="K141" s="66"/>
      <c r="L141" s="66"/>
    </row>
    <row r="142" spans="1:12" s="19" customFormat="1" ht="15.75" thickBot="1">
      <c r="A142" s="61">
        <f>A141+7</f>
        <v>42981</v>
      </c>
      <c r="B142" s="60">
        <f>C141+F141-G141</f>
        <v>27774.414965047952</v>
      </c>
      <c r="C142" s="57">
        <f>B142+(B142*0.035)</f>
        <v>28746.51948882463</v>
      </c>
      <c r="D142" s="57">
        <f>B142/4250</f>
        <v>6.535156462364224</v>
      </c>
      <c r="E142" s="64">
        <f>(C142-B142)/D142</f>
        <v>148.74999999999989</v>
      </c>
      <c r="F142" s="96"/>
      <c r="G142" s="59"/>
      <c r="H142" s="62">
        <f>D142*50/B142</f>
        <v>1.1764705882352941E-2</v>
      </c>
      <c r="I142" s="58">
        <f>B142-(D142*1080)</f>
        <v>20716.44598569459</v>
      </c>
      <c r="J142" s="57"/>
      <c r="K142" s="66"/>
      <c r="L142" s="66"/>
    </row>
    <row r="143" spans="1:12" s="19" customFormat="1" ht="15.75" thickBot="1">
      <c r="A143" s="56"/>
      <c r="B143" s="55"/>
      <c r="C143" s="50"/>
      <c r="D143" s="50"/>
      <c r="E143" s="54"/>
      <c r="F143" s="95"/>
      <c r="G143" s="53"/>
      <c r="H143" s="52"/>
      <c r="I143" s="51"/>
      <c r="J143" s="50"/>
    </row>
    <row r="144" spans="1:12" s="19" customFormat="1">
      <c r="A144" s="65">
        <f>A142+7</f>
        <v>42988</v>
      </c>
      <c r="B144" s="60">
        <f>C142+F142-G142</f>
        <v>28746.51948882463</v>
      </c>
      <c r="C144" s="57">
        <f>B144+(B144*0.035)</f>
        <v>29752.647670933493</v>
      </c>
      <c r="D144" s="57">
        <f>B144/4250</f>
        <v>6.763886938546972</v>
      </c>
      <c r="E144" s="64">
        <f>(C144-B144)/D144</f>
        <v>148.75000000000017</v>
      </c>
      <c r="F144" s="75"/>
      <c r="G144" s="63"/>
      <c r="H144" s="62">
        <f>D144*50/B144</f>
        <v>1.1764705882352941E-2</v>
      </c>
      <c r="I144" s="58">
        <f>B144-(D144*1080)</f>
        <v>21441.521595193899</v>
      </c>
      <c r="J144" s="57"/>
    </row>
    <row r="145" spans="1:12" s="19" customFormat="1">
      <c r="A145" s="65">
        <f>A144+7</f>
        <v>42995</v>
      </c>
      <c r="B145" s="60">
        <f>C144+F144-G144</f>
        <v>29752.647670933493</v>
      </c>
      <c r="C145" s="57">
        <f>B145+(B145*0.035)</f>
        <v>30793.990339416167</v>
      </c>
      <c r="D145" s="57">
        <f>B145/4250</f>
        <v>7.0006229813961163</v>
      </c>
      <c r="E145" s="64">
        <f>(C145-B145)/D145</f>
        <v>148.7500000000002</v>
      </c>
      <c r="F145" s="75"/>
      <c r="G145" s="63"/>
      <c r="H145" s="62">
        <f>D145*50/B145</f>
        <v>1.1764705882352941E-2</v>
      </c>
      <c r="I145" s="58">
        <f>B145-(D145*1080)</f>
        <v>22191.974851025687</v>
      </c>
      <c r="J145" s="57"/>
      <c r="K145" s="66"/>
      <c r="L145" s="66"/>
    </row>
    <row r="146" spans="1:12" s="19" customFormat="1">
      <c r="A146" s="65">
        <f>A145+7</f>
        <v>43002</v>
      </c>
      <c r="B146" s="60">
        <f>C145+F145-G145</f>
        <v>30793.990339416167</v>
      </c>
      <c r="C146" s="57">
        <f>B146+(B146*0.035)</f>
        <v>31871.780001295734</v>
      </c>
      <c r="D146" s="57">
        <f>B146/4250</f>
        <v>7.2456447857449806</v>
      </c>
      <c r="E146" s="64">
        <f>(C146-B146)/D146</f>
        <v>148.75000000000023</v>
      </c>
      <c r="F146" s="75"/>
      <c r="G146" s="63"/>
      <c r="H146" s="62">
        <f>D146*50/B146</f>
        <v>1.1764705882352941E-2</v>
      </c>
      <c r="I146" s="58">
        <f>B146-(D146*1080)</f>
        <v>22968.69397081159</v>
      </c>
      <c r="J146" s="57"/>
      <c r="K146" s="66"/>
      <c r="L146" s="66"/>
    </row>
    <row r="147" spans="1:12" s="19" customFormat="1" ht="15.75" thickBot="1">
      <c r="A147" s="61">
        <f>A146+7</f>
        <v>43009</v>
      </c>
      <c r="B147" s="60">
        <f>C146+F146-G146</f>
        <v>31871.780001295734</v>
      </c>
      <c r="C147" s="57">
        <f>B147+(B147*0.035)</f>
        <v>32987.292301341084</v>
      </c>
      <c r="D147" s="57">
        <f>B147/4250</f>
        <v>7.4992423532460553</v>
      </c>
      <c r="E147" s="64">
        <f>(C147-B147)/D147</f>
        <v>148.74999999999986</v>
      </c>
      <c r="F147" s="96"/>
      <c r="G147" s="102">
        <v>30000</v>
      </c>
      <c r="H147" s="62">
        <f>D147*50/B147</f>
        <v>1.1764705882352941E-2</v>
      </c>
      <c r="I147" s="58">
        <f>B147-(D147*1080)</f>
        <v>23772.598259789993</v>
      </c>
      <c r="J147" s="57"/>
      <c r="K147" s="66"/>
      <c r="L147" s="66"/>
    </row>
    <row r="148" spans="1:12" s="19" customFormat="1" ht="15.75" thickBot="1">
      <c r="A148" s="146"/>
      <c r="B148" s="147"/>
      <c r="C148" s="148"/>
      <c r="D148" s="148"/>
      <c r="E148" s="149"/>
      <c r="F148" s="150"/>
      <c r="G148" s="151"/>
      <c r="H148" s="152"/>
      <c r="I148" s="153"/>
      <c r="J148" s="148"/>
    </row>
    <row r="149" spans="1:12" s="19" customFormat="1">
      <c r="A149" s="65">
        <f>A147+7</f>
        <v>43016</v>
      </c>
      <c r="B149" s="60">
        <f>C147+F147-G147</f>
        <v>2987.2923013410837</v>
      </c>
      <c r="C149" s="57">
        <f>B149+(B149*0.035)</f>
        <v>3091.8475318880214</v>
      </c>
      <c r="D149" s="57">
        <f>B149/4250</f>
        <v>0.70289230619790199</v>
      </c>
      <c r="E149" s="64">
        <f>(C149-B149)/D149</f>
        <v>148.74999999999977</v>
      </c>
      <c r="F149" s="75"/>
      <c r="G149" s="63">
        <f>IF(C149&gt;B149,C149*0.035,0)</f>
        <v>108.21466361608076</v>
      </c>
      <c r="H149" s="62">
        <f>D149*50/B149</f>
        <v>1.1764705882352941E-2</v>
      </c>
      <c r="I149" s="58">
        <f>B149-(D149*1080)</f>
        <v>2228.1686106473494</v>
      </c>
      <c r="J149" s="57"/>
    </row>
    <row r="150" spans="1:12" s="19" customFormat="1">
      <c r="A150" s="65">
        <f>A149+7</f>
        <v>43023</v>
      </c>
      <c r="B150" s="60">
        <f>C149+F149-G149</f>
        <v>2983.6328682719409</v>
      </c>
      <c r="C150" s="57">
        <f>B150+(B150*0.035)</f>
        <v>3088.0600186614588</v>
      </c>
      <c r="D150" s="57">
        <f>B150/4250</f>
        <v>0.70203126312280961</v>
      </c>
      <c r="E150" s="64">
        <f>(C150-B150)/D150</f>
        <v>148.74999999999997</v>
      </c>
      <c r="F150" s="75"/>
      <c r="G150" s="63">
        <f>IF(C150&gt;B150,C150*0.035,0)</f>
        <v>108.08210065315107</v>
      </c>
      <c r="H150" s="62">
        <f>D150*50/B150</f>
        <v>1.1764705882352941E-2</v>
      </c>
      <c r="I150" s="58">
        <f>B150-(D150*1080)</f>
        <v>2225.4391040993064</v>
      </c>
      <c r="J150" s="57"/>
      <c r="K150" s="66"/>
      <c r="L150" s="66"/>
    </row>
    <row r="151" spans="1:12" s="19" customFormat="1">
      <c r="A151" s="65">
        <f>A150+7</f>
        <v>43030</v>
      </c>
      <c r="B151" s="60">
        <f>C150+F150-G150</f>
        <v>2979.9779180083078</v>
      </c>
      <c r="C151" s="57">
        <f>B151+(B151*0.035)</f>
        <v>3084.2771451385988</v>
      </c>
      <c r="D151" s="57">
        <f>B151/4250</f>
        <v>0.70117127482548425</v>
      </c>
      <c r="E151" s="64">
        <f>(C151-B151)/D151</f>
        <v>148.75000000000031</v>
      </c>
      <c r="F151" s="75"/>
      <c r="G151" s="63">
        <f>IF(C151&gt;B151,C151*0.035,0)</f>
        <v>107.94970007985097</v>
      </c>
      <c r="H151" s="62">
        <f>D151*50/B151</f>
        <v>1.1764705882352943E-2</v>
      </c>
      <c r="I151" s="58">
        <f>B151-(D151*1080)</f>
        <v>2222.7129411967849</v>
      </c>
      <c r="J151" s="57"/>
      <c r="K151" s="66"/>
      <c r="L151" s="66"/>
    </row>
    <row r="152" spans="1:12" s="19" customFormat="1" ht="15.75" thickBot="1">
      <c r="A152" s="61">
        <f>A151+7</f>
        <v>43037</v>
      </c>
      <c r="B152" s="60">
        <f>C151+F151-G151</f>
        <v>2976.3274450587478</v>
      </c>
      <c r="C152" s="57">
        <f>B152+(B152*0.035)</f>
        <v>3080.498905635804</v>
      </c>
      <c r="D152" s="57">
        <f>B152/4250</f>
        <v>0.70031234001382303</v>
      </c>
      <c r="E152" s="64">
        <f>(C152-B152)/D152</f>
        <v>148.75000000000006</v>
      </c>
      <c r="F152" s="96"/>
      <c r="G152" s="63">
        <f>IF(C152&gt;B152,C152*0.035,0)</f>
        <v>107.81746169725315</v>
      </c>
      <c r="H152" s="62">
        <f>D152*50/B152</f>
        <v>1.1764705882352941E-2</v>
      </c>
      <c r="I152" s="58">
        <f>B152-(D152*1080)</f>
        <v>2219.990117843819</v>
      </c>
      <c r="J152" s="57">
        <f>SUM(G149:G152)</f>
        <v>432.06392604633595</v>
      </c>
      <c r="K152" s="66"/>
      <c r="L152" s="66"/>
    </row>
    <row r="153" spans="1:12" s="19" customFormat="1" ht="15.75" thickBot="1">
      <c r="A153" s="56"/>
      <c r="B153" s="55"/>
      <c r="C153" s="50"/>
      <c r="D153" s="50"/>
      <c r="E153" s="54"/>
      <c r="F153" s="95"/>
      <c r="G153" s="53"/>
      <c r="H153" s="52"/>
      <c r="I153" s="51"/>
      <c r="J153" s="50"/>
    </row>
    <row r="154" spans="1:12" s="19" customFormat="1">
      <c r="A154" s="65">
        <f>A152+7</f>
        <v>43044</v>
      </c>
      <c r="B154" s="60">
        <f>C152+F152-G152</f>
        <v>2972.6814439385507</v>
      </c>
      <c r="C154" s="57">
        <f>B154+(B154*0.035)</f>
        <v>3076.7252944764</v>
      </c>
      <c r="D154" s="57">
        <f>B154/4250</f>
        <v>0.69945445739730605</v>
      </c>
      <c r="E154" s="64">
        <f>(C154-B154)/D154</f>
        <v>148.75</v>
      </c>
      <c r="F154" s="75"/>
      <c r="G154" s="63">
        <f>IF(C154&gt;B154,C154*0.035,0)</f>
        <v>107.68538530667401</v>
      </c>
      <c r="H154" s="62">
        <f>D154*50/B154</f>
        <v>1.1764705882352941E-2</v>
      </c>
      <c r="I154" s="58">
        <f>B154-(D154*1080)</f>
        <v>2217.2706299494603</v>
      </c>
      <c r="J154" s="57"/>
    </row>
    <row r="155" spans="1:12" s="19" customFormat="1">
      <c r="A155" s="65">
        <f>A154+7</f>
        <v>43051</v>
      </c>
      <c r="B155" s="60">
        <f>C154+F154-G154</f>
        <v>2969.0399091697259</v>
      </c>
      <c r="C155" s="57">
        <f>B155+(B155*0.035)</f>
        <v>3072.9563059906664</v>
      </c>
      <c r="D155" s="57">
        <f>B155/4250</f>
        <v>0.69859762568699435</v>
      </c>
      <c r="E155" s="64">
        <f>(C155-B155)/D155</f>
        <v>148.75000000000009</v>
      </c>
      <c r="F155" s="75"/>
      <c r="G155" s="63">
        <f>IF(C155&gt;B155,C155*0.035,0)</f>
        <v>107.55347070967333</v>
      </c>
      <c r="H155" s="62">
        <f>D155*50/B155</f>
        <v>1.1764705882352943E-2</v>
      </c>
      <c r="I155" s="58">
        <f>B155-(D155*1080)</f>
        <v>2214.5544734277719</v>
      </c>
      <c r="J155" s="57"/>
      <c r="K155" s="66"/>
      <c r="L155" s="66"/>
    </row>
    <row r="156" spans="1:12" s="19" customFormat="1">
      <c r="A156" s="65">
        <f>A155+7</f>
        <v>43058</v>
      </c>
      <c r="B156" s="60">
        <f>C155+F155-G155</f>
        <v>2965.4028352809928</v>
      </c>
      <c r="C156" s="57">
        <f>B156+(B156*0.035)</f>
        <v>3069.1919345158276</v>
      </c>
      <c r="D156" s="57">
        <f>B156/4250</f>
        <v>0.69774184359552771</v>
      </c>
      <c r="E156" s="64">
        <f>(C156-B156)/D156</f>
        <v>148.75000000000006</v>
      </c>
      <c r="F156" s="75"/>
      <c r="G156" s="63">
        <f>IF(C156&gt;B156,C156*0.035,0)</f>
        <v>107.42171770805398</v>
      </c>
      <c r="H156" s="62">
        <f>D156*50/B156</f>
        <v>1.1764705882352943E-2</v>
      </c>
      <c r="I156" s="58">
        <f>B156-(D156*1080)</f>
        <v>2211.8416441978229</v>
      </c>
      <c r="J156" s="57"/>
      <c r="K156" s="66"/>
      <c r="L156" s="66"/>
    </row>
    <row r="157" spans="1:12" s="19" customFormat="1" ht="15.75" thickBot="1">
      <c r="A157" s="61">
        <f>A156+7</f>
        <v>43065</v>
      </c>
      <c r="B157" s="60">
        <f>C156+F156-G156</f>
        <v>2961.7702168077735</v>
      </c>
      <c r="C157" s="57">
        <f>B157+(B157*0.035)</f>
        <v>3065.4321743960454</v>
      </c>
      <c r="D157" s="57">
        <f>B157/4250</f>
        <v>0.69688710983712321</v>
      </c>
      <c r="E157" s="64">
        <f>(C157-B157)/D157</f>
        <v>148.74999999999972</v>
      </c>
      <c r="F157" s="96"/>
      <c r="G157" s="63">
        <f>IF(C157&gt;B157,C157*0.035,0)</f>
        <v>107.2901261038616</v>
      </c>
      <c r="H157" s="62">
        <f>D157*50/B157</f>
        <v>1.1764705882352943E-2</v>
      </c>
      <c r="I157" s="58">
        <f>B157-(D157*1080)</f>
        <v>2209.1321381836806</v>
      </c>
      <c r="J157" s="57">
        <f>J152+SUM(G154:G157)</f>
        <v>862.01462587459889</v>
      </c>
      <c r="K157" s="66"/>
      <c r="L157" s="66"/>
    </row>
    <row r="158" spans="1:12" s="19" customFormat="1" ht="15.75" thickBot="1">
      <c r="A158" s="56"/>
      <c r="B158" s="55"/>
      <c r="C158" s="50"/>
      <c r="D158" s="50"/>
      <c r="E158" s="54"/>
      <c r="F158" s="95"/>
      <c r="G158" s="53"/>
      <c r="H158" s="52"/>
      <c r="I158" s="51"/>
      <c r="J158" s="50"/>
    </row>
    <row r="159" spans="1:12" s="19" customFormat="1">
      <c r="A159" s="65">
        <f>A157+7</f>
        <v>43072</v>
      </c>
      <c r="B159" s="60">
        <f>C157+F157-G157</f>
        <v>2958.142048292184</v>
      </c>
      <c r="C159" s="57">
        <f>B159+(B159*0.035)</f>
        <v>3061.6770199824105</v>
      </c>
      <c r="D159" s="57">
        <f>B159/4250</f>
        <v>0.69603342312757266</v>
      </c>
      <c r="E159" s="64">
        <f>(C159-B159)/D159</f>
        <v>148.75000000000009</v>
      </c>
      <c r="F159" s="75"/>
      <c r="G159" s="63">
        <f>IF(C159&gt;B159,C159*0.035,0)</f>
        <v>107.15869569938438</v>
      </c>
      <c r="H159" s="62">
        <f>D159*50/B159</f>
        <v>1.1764705882352939E-2</v>
      </c>
      <c r="I159" s="58">
        <f>B159-(D159*1080)</f>
        <v>2206.4259513144057</v>
      </c>
      <c r="J159" s="57"/>
    </row>
    <row r="160" spans="1:12" s="19" customFormat="1">
      <c r="A160" s="65">
        <f>A159+7</f>
        <v>43079</v>
      </c>
      <c r="B160" s="60">
        <f>C159+F159-G159</f>
        <v>2954.5183242830262</v>
      </c>
      <c r="C160" s="57">
        <f>B160+(B160*0.035)</f>
        <v>3057.9264656329324</v>
      </c>
      <c r="D160" s="57">
        <f>B160/4250</f>
        <v>0.69518078218424151</v>
      </c>
      <c r="E160" s="64">
        <f>(C160-B160)/D160</f>
        <v>148.75000000000031</v>
      </c>
      <c r="F160" s="75"/>
      <c r="G160" s="63">
        <f>IF(C160&gt;B160,C160*0.035,0)</f>
        <v>107.02742629715264</v>
      </c>
      <c r="H160" s="62">
        <f>D160*50/B160</f>
        <v>1.1764705882352943E-2</v>
      </c>
      <c r="I160" s="58">
        <f>B160-(D160*1080)</f>
        <v>2203.7230795240453</v>
      </c>
      <c r="J160" s="57"/>
      <c r="K160" s="66"/>
      <c r="L160" s="66"/>
    </row>
    <row r="161" spans="1:12" s="19" customFormat="1">
      <c r="A161" s="65">
        <f>A160+7</f>
        <v>43086</v>
      </c>
      <c r="B161" s="60">
        <f>C160+F160-G160</f>
        <v>2950.8990393357799</v>
      </c>
      <c r="C161" s="57">
        <f>B161+(B161*0.035)</f>
        <v>3054.1805057125321</v>
      </c>
      <c r="D161" s="57">
        <f>B161/4250</f>
        <v>0.69432918572606583</v>
      </c>
      <c r="E161" s="64">
        <f>(C161-B161)/D161</f>
        <v>148.74999999999983</v>
      </c>
      <c r="F161" s="75"/>
      <c r="G161" s="63">
        <f>IF(C161&gt;B161,C161*0.035,0)</f>
        <v>106.89631769993863</v>
      </c>
      <c r="H161" s="62">
        <f>D161*50/B161</f>
        <v>1.1764705882352941E-2</v>
      </c>
      <c r="I161" s="58">
        <f>B161-(D161*1080)</f>
        <v>2201.0235187516287</v>
      </c>
      <c r="J161" s="57"/>
      <c r="K161" s="66"/>
      <c r="L161" s="66"/>
    </row>
    <row r="162" spans="1:12" s="19" customFormat="1" ht="15.75" thickBot="1">
      <c r="A162" s="61">
        <f>A161+7</f>
        <v>43093</v>
      </c>
      <c r="B162" s="60">
        <f>C161+F161-G161</f>
        <v>2947.2841880125934</v>
      </c>
      <c r="C162" s="57">
        <f>B162+(B162*0.035)</f>
        <v>3050.4391345930344</v>
      </c>
      <c r="D162" s="57">
        <f>B162/4250</f>
        <v>0.69347863247355135</v>
      </c>
      <c r="E162" s="64">
        <f>(C162-B162)/D162</f>
        <v>148.75000000000034</v>
      </c>
      <c r="F162" s="96"/>
      <c r="G162" s="63">
        <f>IF(C162&gt;B162,C162*0.035,0)</f>
        <v>106.76536971075622</v>
      </c>
      <c r="H162" s="62">
        <f>D162*50/B162</f>
        <v>1.1764705882352941E-2</v>
      </c>
      <c r="I162" s="58">
        <f>B162-(D162*1080)</f>
        <v>2198.3272649411579</v>
      </c>
      <c r="J162" s="57">
        <f>J157+SUM(G159:G162)</f>
        <v>1289.8624352818308</v>
      </c>
      <c r="K162" s="66"/>
      <c r="L162" s="66"/>
    </row>
    <row r="163" spans="1:12" s="19" customFormat="1" ht="15.75" thickBot="1">
      <c r="A163" s="56"/>
      <c r="B163" s="55"/>
      <c r="C163" s="50"/>
      <c r="D163" s="50"/>
      <c r="E163" s="54"/>
      <c r="F163" s="95"/>
      <c r="G163" s="53"/>
      <c r="H163" s="52"/>
      <c r="I163" s="51"/>
      <c r="J163" s="50"/>
    </row>
    <row r="164" spans="1:12" s="19" customFormat="1">
      <c r="A164" s="88">
        <f>A162+7</f>
        <v>43100</v>
      </c>
      <c r="B164" s="89">
        <f>C162+F162-G162</f>
        <v>2943.6737648822782</v>
      </c>
      <c r="C164" s="90">
        <f>B164+(B164*0.02)</f>
        <v>3002.5472401799238</v>
      </c>
      <c r="D164" s="90">
        <f>B164/4250</f>
        <v>0.69262912114877129</v>
      </c>
      <c r="E164" s="91">
        <f>(C164-B164)/D164</f>
        <v>85.000000000000142</v>
      </c>
      <c r="F164" s="94"/>
      <c r="G164" s="98">
        <f>IF(C164&gt;B164,C164*0.035,0)</f>
        <v>105.08915340629734</v>
      </c>
      <c r="H164" s="93">
        <f>D164*50/B164</f>
        <v>1.1764705882352939E-2</v>
      </c>
      <c r="I164" s="92">
        <f>B164-(D164*1080)</f>
        <v>2195.6343140416052</v>
      </c>
      <c r="J164" s="90"/>
    </row>
    <row r="165" spans="1:12" s="19" customFormat="1">
      <c r="A165" s="88">
        <f>A164+7</f>
        <v>43107</v>
      </c>
      <c r="B165" s="89">
        <f>C164+F164-G164</f>
        <v>2897.4580867736263</v>
      </c>
      <c r="C165" s="90">
        <f>B165+(B165*0.02)</f>
        <v>2955.4072485090987</v>
      </c>
      <c r="D165" s="90">
        <f>B165/4250</f>
        <v>0.68175484394673558</v>
      </c>
      <c r="E165" s="91">
        <f>(C165-B165)/D165</f>
        <v>84.999999999999886</v>
      </c>
      <c r="F165" s="94"/>
      <c r="G165" s="98">
        <f>IF(C165&gt;B165,C165*0.035,0)</f>
        <v>103.43925369781847</v>
      </c>
      <c r="H165" s="93">
        <f>D165*50/B165</f>
        <v>1.1764705882352941E-2</v>
      </c>
      <c r="I165" s="92">
        <f>B165-(D165*1080)</f>
        <v>2161.1628553111518</v>
      </c>
      <c r="J165" s="90"/>
      <c r="K165" s="66"/>
      <c r="L165" s="66"/>
    </row>
    <row r="166" spans="1:12" s="19" customFormat="1">
      <c r="A166" s="88">
        <f>A165+7</f>
        <v>43114</v>
      </c>
      <c r="B166" s="89">
        <f>C165+F165-G165</f>
        <v>2851.9679948112803</v>
      </c>
      <c r="C166" s="90">
        <f>B166+(B166*0.02)</f>
        <v>2909.0073547075058</v>
      </c>
      <c r="D166" s="90">
        <f>B166/4250</f>
        <v>0.67105129289677179</v>
      </c>
      <c r="E166" s="91">
        <f>(C166-B166)/D166</f>
        <v>84.999999999999858</v>
      </c>
      <c r="F166" s="94"/>
      <c r="G166" s="98">
        <f>IF(C166&gt;B166,C166*0.035,0)</f>
        <v>101.81525741476271</v>
      </c>
      <c r="H166" s="93">
        <f>D166*50/B166</f>
        <v>1.1764705882352941E-2</v>
      </c>
      <c r="I166" s="92">
        <f>B166-(D166*1080)</f>
        <v>2127.2325984827667</v>
      </c>
      <c r="J166" s="90"/>
      <c r="K166" s="66"/>
      <c r="L166" s="66"/>
    </row>
    <row r="167" spans="1:12" s="19" customFormat="1" ht="15.75" thickBot="1">
      <c r="A167" s="61">
        <f>A166+7</f>
        <v>43121</v>
      </c>
      <c r="B167" s="60">
        <f>C166+F166-G166</f>
        <v>2807.1920972927433</v>
      </c>
      <c r="C167" s="57">
        <f>B167+(B167*0.035)</f>
        <v>2905.4438206979894</v>
      </c>
      <c r="D167" s="57">
        <f>B167/4250</f>
        <v>0.66051578759829255</v>
      </c>
      <c r="E167" s="64">
        <f>(C167-B167)/D167</f>
        <v>148.7500000000002</v>
      </c>
      <c r="F167" s="96"/>
      <c r="G167" s="63">
        <f>IF(C167&gt;B167,C167*0.035,0)</f>
        <v>101.69053372442964</v>
      </c>
      <c r="H167" s="62">
        <f>D167*50/B167</f>
        <v>1.1764705882352941E-2</v>
      </c>
      <c r="I167" s="58">
        <f>B167-(D167*1080)</f>
        <v>2093.8350466865872</v>
      </c>
      <c r="J167" s="57">
        <f>J162+SUM(G164:G167)</f>
        <v>1701.8966335251389</v>
      </c>
      <c r="K167" s="66"/>
      <c r="L167" s="66"/>
    </row>
    <row r="168" spans="1:12" s="19" customFormat="1" ht="15.75" thickBot="1">
      <c r="A168" s="56"/>
      <c r="B168" s="55"/>
      <c r="C168" s="50"/>
      <c r="D168" s="50"/>
      <c r="E168" s="54"/>
      <c r="F168" s="95"/>
      <c r="G168" s="53"/>
      <c r="H168" s="52"/>
      <c r="I168" s="51"/>
      <c r="J168" s="50"/>
    </row>
    <row r="169" spans="1:12" s="19" customFormat="1">
      <c r="A169" s="65">
        <f>A167+7</f>
        <v>43128</v>
      </c>
      <c r="B169" s="60">
        <f>C167+F167-G167</f>
        <v>2803.7532869735596</v>
      </c>
      <c r="C169" s="57">
        <f>B169+(B169*0.035)</f>
        <v>2901.8846520176344</v>
      </c>
      <c r="D169" s="57">
        <f>B169/4250</f>
        <v>0.65970665575848464</v>
      </c>
      <c r="E169" s="64">
        <f>(C169-B169)/D169</f>
        <v>148.75000000000026</v>
      </c>
      <c r="F169" s="75"/>
      <c r="G169" s="63">
        <f>IF(C169&gt;B169,C169*0.035,0)</f>
        <v>101.56596282061722</v>
      </c>
      <c r="H169" s="62">
        <f>D169*50/B169</f>
        <v>1.1764705882352941E-2</v>
      </c>
      <c r="I169" s="58">
        <f>B169-(D169*1080)</f>
        <v>2091.2700987543963</v>
      </c>
      <c r="J169" s="57"/>
    </row>
    <row r="170" spans="1:12" s="19" customFormat="1">
      <c r="A170" s="65">
        <f>A169+7</f>
        <v>43135</v>
      </c>
      <c r="B170" s="60">
        <f>C169+F169-G169</f>
        <v>2800.3186891970172</v>
      </c>
      <c r="C170" s="57">
        <f>B170+(B170*0.035)</f>
        <v>2898.3298433189129</v>
      </c>
      <c r="D170" s="57">
        <f>B170/4250</f>
        <v>0.65889851510518049</v>
      </c>
      <c r="E170" s="64">
        <f>(C170-B170)/D170</f>
        <v>148.75000000000023</v>
      </c>
      <c r="F170" s="75"/>
      <c r="G170" s="63">
        <f>IF(C170&gt;B170,C170*0.035,0)</f>
        <v>101.44154451616197</v>
      </c>
      <c r="H170" s="62">
        <f>D170*50/B170</f>
        <v>1.1764705882352939E-2</v>
      </c>
      <c r="I170" s="58">
        <f>B170-(D170*1080)</f>
        <v>2088.7082928834225</v>
      </c>
      <c r="J170" s="57"/>
    </row>
    <row r="171" spans="1:12" s="19" customFormat="1">
      <c r="A171" s="65">
        <f>A170+7</f>
        <v>43142</v>
      </c>
      <c r="B171" s="60">
        <f>C170+F170-G170</f>
        <v>2796.8882988027508</v>
      </c>
      <c r="C171" s="57">
        <f>B171+(B171*0.035)</f>
        <v>2894.779389260847</v>
      </c>
      <c r="D171" s="57">
        <f>B171/4250</f>
        <v>0.65809136442417671</v>
      </c>
      <c r="E171" s="64">
        <f>(C171-B171)/D171</f>
        <v>148.74999999999986</v>
      </c>
      <c r="F171" s="75"/>
      <c r="G171" s="63">
        <f>IF(C171&gt;B171,C171*0.035,0)</f>
        <v>101.31727862412966</v>
      </c>
      <c r="H171" s="62">
        <f>D171*50/B171</f>
        <v>1.1764705882352941E-2</v>
      </c>
      <c r="I171" s="58">
        <f>B171-(D171*1080)</f>
        <v>2086.1496252246397</v>
      </c>
      <c r="J171" s="57"/>
    </row>
    <row r="172" spans="1:12" s="19" customFormat="1" ht="15.75" thickBot="1">
      <c r="A172" s="61">
        <f>A171+7</f>
        <v>43149</v>
      </c>
      <c r="B172" s="60">
        <f>C171+F171-G171</f>
        <v>2793.4621106367172</v>
      </c>
      <c r="C172" s="57">
        <f>B172+(B172*0.035)</f>
        <v>2891.2332845090023</v>
      </c>
      <c r="D172" s="57">
        <f>B172/4250</f>
        <v>0.65728520250275702</v>
      </c>
      <c r="E172" s="64">
        <f>(C172-B172)/D172</f>
        <v>148.74999999999997</v>
      </c>
      <c r="F172" s="96"/>
      <c r="G172" s="63">
        <f>IF(C172&gt;B172,C172*0.035,0)</f>
        <v>101.19316495781509</v>
      </c>
      <c r="H172" s="62">
        <f>D172*50/B172</f>
        <v>1.1764705882352943E-2</v>
      </c>
      <c r="I172" s="58">
        <f>B172-(D172*1080)</f>
        <v>2083.5940919337395</v>
      </c>
      <c r="J172" s="57">
        <f>J167+SUM(G169:G172)</f>
        <v>2107.4145844438626</v>
      </c>
    </row>
    <row r="173" spans="1:12" s="19" customFormat="1" ht="15.75" thickBot="1">
      <c r="A173" s="56"/>
      <c r="B173" s="55"/>
      <c r="C173" s="50"/>
      <c r="D173" s="50"/>
      <c r="E173" s="54"/>
      <c r="F173" s="95"/>
      <c r="G173" s="53"/>
      <c r="H173" s="52"/>
      <c r="I173" s="51"/>
      <c r="J173" s="50"/>
    </row>
    <row r="174" spans="1:12" s="19" customFormat="1">
      <c r="A174" s="65">
        <f>A172+7</f>
        <v>43156</v>
      </c>
      <c r="B174" s="60">
        <f>C172+F172-G172</f>
        <v>2790.0401195511872</v>
      </c>
      <c r="C174" s="57">
        <f>B174+(B174*0.035)</f>
        <v>2887.6915237354788</v>
      </c>
      <c r="D174" s="57">
        <f>B174/4250</f>
        <v>0.65648002812969108</v>
      </c>
      <c r="E174" s="64">
        <f>(C174-B174)/D174</f>
        <v>148.75</v>
      </c>
      <c r="F174" s="75"/>
      <c r="G174" s="63">
        <f>IF(C174&gt;B174,C174*0.035,0)</f>
        <v>101.06920333074177</v>
      </c>
      <c r="H174" s="62">
        <f>D174*50/B174</f>
        <v>1.1764705882352941E-2</v>
      </c>
      <c r="I174" s="58">
        <f>B174-(D174*1080)</f>
        <v>2081.0416891711211</v>
      </c>
      <c r="J174" s="57"/>
    </row>
    <row r="175" spans="1:12" s="19" customFormat="1">
      <c r="A175" s="65">
        <f>A174+7</f>
        <v>43163</v>
      </c>
      <c r="B175" s="60">
        <f>C174+F174-G174</f>
        <v>2786.6223204047369</v>
      </c>
      <c r="C175" s="57">
        <f>B175+(B175*0.035)</f>
        <v>2884.1541016189026</v>
      </c>
      <c r="D175" s="57">
        <f>B175/4250</f>
        <v>0.65567584009523217</v>
      </c>
      <c r="E175" s="64">
        <f>(C175-B175)/D175</f>
        <v>148.74999999999983</v>
      </c>
      <c r="F175" s="75"/>
      <c r="G175" s="63">
        <f>IF(C175&gt;B175,C175*0.035,0)</f>
        <v>100.9453935566616</v>
      </c>
      <c r="H175" s="62">
        <f>D175*50/B175</f>
        <v>1.1764705882352941E-2</v>
      </c>
      <c r="I175" s="58">
        <f>B175-(D175*1080)</f>
        <v>2078.4924131018861</v>
      </c>
      <c r="J175" s="57"/>
    </row>
    <row r="176" spans="1:12" s="19" customFormat="1">
      <c r="A176" s="65">
        <f>A175+7</f>
        <v>43170</v>
      </c>
      <c r="B176" s="60">
        <f>C175+F175-G175</f>
        <v>2783.2087080622409</v>
      </c>
      <c r="C176" s="57">
        <f>B176+(B176*0.035)</f>
        <v>2880.6210128444195</v>
      </c>
      <c r="D176" s="57">
        <f>B176/4250</f>
        <v>0.65487263719111555</v>
      </c>
      <c r="E176" s="64">
        <f>(C176-B176)/D176</f>
        <v>148.75000000000023</v>
      </c>
      <c r="F176" s="75"/>
      <c r="G176" s="63">
        <f>IF(C176&gt;B176,C176*0.035,0)</f>
        <v>100.82173544955469</v>
      </c>
      <c r="H176" s="62">
        <f>D176*50/B176</f>
        <v>1.1764705882352941E-2</v>
      </c>
      <c r="I176" s="58">
        <f>B176-(D176*1080)</f>
        <v>2075.9462598958362</v>
      </c>
      <c r="J176" s="57"/>
    </row>
    <row r="177" spans="1:10" s="19" customFormat="1" ht="15.75" thickBot="1">
      <c r="A177" s="61">
        <f>A176+7</f>
        <v>43177</v>
      </c>
      <c r="B177" s="60">
        <f>C176+F176-G176</f>
        <v>2779.7992773948649</v>
      </c>
      <c r="C177" s="57">
        <f>B177+(B177*0.035)</f>
        <v>2877.092252103685</v>
      </c>
      <c r="D177" s="57">
        <f>B177/4250</f>
        <v>0.65407041821055645</v>
      </c>
      <c r="E177" s="64">
        <f>(C177-B177)/D177</f>
        <v>148.74999999999974</v>
      </c>
      <c r="F177" s="96"/>
      <c r="G177" s="63">
        <f>IF(C177&gt;B177,C177*0.035,0)</f>
        <v>100.69822882362898</v>
      </c>
      <c r="H177" s="62">
        <f>D177*50/B177</f>
        <v>1.1764705882352941E-2</v>
      </c>
      <c r="I177" s="58">
        <f>B177-(D177*1080)</f>
        <v>2073.4032257274639</v>
      </c>
      <c r="J177" s="57">
        <f>J172+SUM(G174:G177)</f>
        <v>2510.9491456044498</v>
      </c>
    </row>
    <row r="178" spans="1:10" s="19" customFormat="1" ht="15.75" thickBot="1">
      <c r="A178" s="56"/>
      <c r="B178" s="55"/>
      <c r="C178" s="50"/>
      <c r="D178" s="50"/>
      <c r="E178" s="54"/>
      <c r="F178" s="95"/>
      <c r="G178" s="53"/>
      <c r="H178" s="52"/>
      <c r="I178" s="51"/>
      <c r="J178" s="50"/>
    </row>
    <row r="179" spans="1:10" s="19" customFormat="1">
      <c r="A179" s="65">
        <f>A177+7</f>
        <v>43184</v>
      </c>
      <c r="B179" s="60">
        <f>C177+F177-G177</f>
        <v>2776.394023280056</v>
      </c>
      <c r="C179" s="57">
        <f>B179+(B179*0.035)</f>
        <v>2873.567814094858</v>
      </c>
      <c r="D179" s="57">
        <f>B179/4250</f>
        <v>0.65326918194824846</v>
      </c>
      <c r="E179" s="64">
        <f>(C179-B179)/D179</f>
        <v>148.75000000000011</v>
      </c>
      <c r="F179" s="75"/>
      <c r="G179" s="63">
        <f>IF(C179&gt;B179,C179*0.035,0)</f>
        <v>100.57487349332004</v>
      </c>
      <c r="H179" s="62">
        <f>D179*50/B179</f>
        <v>1.1764705882352941E-2</v>
      </c>
      <c r="I179" s="58">
        <f>B179-(D179*1080)</f>
        <v>2070.8633067759474</v>
      </c>
      <c r="J179" s="57"/>
    </row>
    <row r="180" spans="1:10" s="19" customFormat="1">
      <c r="A180" s="65">
        <f>A179+7</f>
        <v>43191</v>
      </c>
      <c r="B180" s="60">
        <f>C179+F179-G179</f>
        <v>2772.9929406015381</v>
      </c>
      <c r="C180" s="57">
        <f>B180+(B180*0.035)</f>
        <v>2870.047693522592</v>
      </c>
      <c r="D180" s="57">
        <f>B180/4250</f>
        <v>0.65246892720036187</v>
      </c>
      <c r="E180" s="64">
        <f>(C180-B180)/D180</f>
        <v>148.75000000000017</v>
      </c>
      <c r="F180" s="75"/>
      <c r="G180" s="63">
        <f>IF(C180&gt;B180,C180*0.035,0)</f>
        <v>100.45166927329073</v>
      </c>
      <c r="H180" s="62">
        <f>D180*50/B180</f>
        <v>1.1764705882352941E-2</v>
      </c>
      <c r="I180" s="58">
        <f>B180-(D180*1080)</f>
        <v>2068.326499225147</v>
      </c>
      <c r="J180" s="57"/>
    </row>
    <row r="181" spans="1:10" s="19" customFormat="1">
      <c r="A181" s="65">
        <f>A180+7</f>
        <v>43198</v>
      </c>
      <c r="B181" s="60">
        <f>C180+F180-G180</f>
        <v>2769.5960242493011</v>
      </c>
      <c r="C181" s="57">
        <f>B181+(B181*0.035)</f>
        <v>2866.5318850980266</v>
      </c>
      <c r="D181" s="57">
        <f>B181/4250</f>
        <v>0.65166965276454147</v>
      </c>
      <c r="E181" s="64">
        <f>(C181-B181)/D181</f>
        <v>148.74999999999991</v>
      </c>
      <c r="F181" s="75"/>
      <c r="G181" s="63">
        <f>IF(C181&gt;B181,C181*0.035,0)</f>
        <v>100.32861597843095</v>
      </c>
      <c r="H181" s="62">
        <f>D181*50/B181</f>
        <v>1.1764705882352943E-2</v>
      </c>
      <c r="I181" s="58">
        <f>B181-(D181*1080)</f>
        <v>2065.7927992635964</v>
      </c>
      <c r="J181" s="57"/>
    </row>
    <row r="182" spans="1:10" s="19" customFormat="1" ht="15.75" thickBot="1">
      <c r="A182" s="99">
        <f>A181+7</f>
        <v>43205</v>
      </c>
      <c r="B182" s="89">
        <f>C181+F181-G181</f>
        <v>2766.2032691195955</v>
      </c>
      <c r="C182" s="90">
        <f>B182+(B182*0.02)</f>
        <v>2821.5273345019873</v>
      </c>
      <c r="D182" s="90">
        <f>B182/4250</f>
        <v>0.65087135743990476</v>
      </c>
      <c r="E182" s="91">
        <f>(C182-B182)/D182</f>
        <v>84.999999999999901</v>
      </c>
      <c r="F182" s="100"/>
      <c r="G182" s="98">
        <f>IF(C182&gt;B182,C182*0.035,0)</f>
        <v>98.753456707569569</v>
      </c>
      <c r="H182" s="93">
        <f>D182*50/B182</f>
        <v>1.1764705882352939E-2</v>
      </c>
      <c r="I182" s="92">
        <f>B182-(D182*1080)</f>
        <v>2063.2622030844982</v>
      </c>
      <c r="J182" s="90">
        <f>J177+SUM(G179:G182)</f>
        <v>2911.0577610570608</v>
      </c>
    </row>
    <row r="183" spans="1:10" s="19" customFormat="1" ht="15.75" thickBot="1">
      <c r="A183" s="56"/>
      <c r="B183" s="55"/>
      <c r="C183" s="50"/>
      <c r="D183" s="50"/>
      <c r="E183" s="54"/>
      <c r="F183" s="95"/>
      <c r="G183" s="53"/>
      <c r="H183" s="52"/>
      <c r="I183" s="51"/>
      <c r="J183" s="50"/>
    </row>
    <row r="184" spans="1:10" s="19" customFormat="1">
      <c r="A184" s="88">
        <f>A182+7</f>
        <v>43212</v>
      </c>
      <c r="B184" s="89">
        <f>C182+F182-G182</f>
        <v>2722.7738777944178</v>
      </c>
      <c r="C184" s="90">
        <f>B184+(B184*0.02)</f>
        <v>2777.2293553503059</v>
      </c>
      <c r="D184" s="90">
        <f>B184/4250</f>
        <v>0.64065267712809826</v>
      </c>
      <c r="E184" s="91">
        <f>(C184-B184)/D184</f>
        <v>84.999999999999659</v>
      </c>
      <c r="F184" s="94"/>
      <c r="G184" s="98">
        <f>IF(C184&gt;B184,C184*0.035,0)</f>
        <v>97.203027437260715</v>
      </c>
      <c r="H184" s="93">
        <f>D184*50/B184</f>
        <v>1.1764705882352941E-2</v>
      </c>
      <c r="I184" s="92">
        <f>B184-(D184*1080)</f>
        <v>2030.8689864960716</v>
      </c>
      <c r="J184" s="90"/>
    </row>
    <row r="185" spans="1:10" s="19" customFormat="1">
      <c r="A185" s="65">
        <f>A184+7</f>
        <v>43219</v>
      </c>
      <c r="B185" s="60">
        <f>C184+F184-G184</f>
        <v>2680.0263279130454</v>
      </c>
      <c r="C185" s="57">
        <f>B185+(B185*0.035)</f>
        <v>2773.8272493900022</v>
      </c>
      <c r="D185" s="57">
        <f>B185/4250</f>
        <v>0.63059443009718719</v>
      </c>
      <c r="E185" s="64">
        <f>(C185-B185)/D185</f>
        <v>148.75000000000028</v>
      </c>
      <c r="F185" s="75"/>
      <c r="G185" s="63">
        <f>IF(C185&gt;B185,C185*0.035,0)</f>
        <v>97.083953728650087</v>
      </c>
      <c r="H185" s="62">
        <f>D185*50/B185</f>
        <v>1.1764705882352943E-2</v>
      </c>
      <c r="I185" s="58">
        <f>B185-(D185*1080)</f>
        <v>1998.9843434080831</v>
      </c>
      <c r="J185" s="57"/>
    </row>
    <row r="186" spans="1:10" s="19" customFormat="1">
      <c r="A186" s="65">
        <f>A185+7</f>
        <v>43226</v>
      </c>
      <c r="B186" s="60">
        <f>C185+F185-G185</f>
        <v>2676.743295661352</v>
      </c>
      <c r="C186" s="57">
        <f>B186+(B186*0.035)</f>
        <v>2770.4293110094995</v>
      </c>
      <c r="D186" s="57">
        <f>B186/4250</f>
        <v>0.62982195192031809</v>
      </c>
      <c r="E186" s="64">
        <f>(C186-B186)/D186</f>
        <v>148.75000000000031</v>
      </c>
      <c r="F186" s="75"/>
      <c r="G186" s="63">
        <f>IF(C186&gt;B186,C186*0.035,0)</f>
        <v>96.965025885332494</v>
      </c>
      <c r="H186" s="62">
        <f>D186*50/B186</f>
        <v>1.1764705882352941E-2</v>
      </c>
      <c r="I186" s="58">
        <f>B186-(D186*1080)</f>
        <v>1996.5355875874084</v>
      </c>
      <c r="J186" s="57"/>
    </row>
    <row r="187" spans="1:10" s="19" customFormat="1" ht="15.75" thickBot="1">
      <c r="A187" s="61">
        <f>A186+7</f>
        <v>43233</v>
      </c>
      <c r="B187" s="60">
        <f>C186+F186-G186</f>
        <v>2673.464285124167</v>
      </c>
      <c r="C187" s="57">
        <f>B187+(B187*0.035)</f>
        <v>2767.0355351035128</v>
      </c>
      <c r="D187" s="57">
        <f>B187/4250</f>
        <v>0.62905042002921574</v>
      </c>
      <c r="E187" s="64">
        <f>(C187-B187)/D187</f>
        <v>148.74999999999991</v>
      </c>
      <c r="F187" s="96"/>
      <c r="G187" s="63">
        <f>IF(C187&gt;B187,C187*0.035,0)</f>
        <v>96.846243728622952</v>
      </c>
      <c r="H187" s="62">
        <f>D187*50/B187</f>
        <v>1.1764705882352941E-2</v>
      </c>
      <c r="I187" s="58">
        <f>B187-(D187*1080)</f>
        <v>1994.0898314926139</v>
      </c>
      <c r="J187" s="57">
        <f>J182+SUM(G184:G187)</f>
        <v>3299.1560118369271</v>
      </c>
    </row>
    <row r="188" spans="1:10" s="19" customFormat="1" ht="15.75" thickBot="1">
      <c r="A188" s="56"/>
      <c r="B188" s="55"/>
      <c r="C188" s="50"/>
      <c r="D188" s="50"/>
      <c r="E188" s="54"/>
      <c r="F188" s="95"/>
      <c r="G188" s="53"/>
      <c r="H188" s="52"/>
      <c r="I188" s="51"/>
      <c r="J188" s="50"/>
    </row>
    <row r="189" spans="1:10" s="19" customFormat="1">
      <c r="A189" s="65">
        <f>A187+7</f>
        <v>43240</v>
      </c>
      <c r="B189" s="60">
        <f>C187+F187-G187</f>
        <v>2670.1892913748898</v>
      </c>
      <c r="C189" s="57">
        <f>B189+(B189*0.035)</f>
        <v>2763.6459165730107</v>
      </c>
      <c r="D189" s="57">
        <f>B189/4250</f>
        <v>0.62827983326467995</v>
      </c>
      <c r="E189" s="64">
        <f>(C189-B189)/D189</f>
        <v>148.74999999999969</v>
      </c>
      <c r="F189" s="75"/>
      <c r="G189" s="63">
        <f>IF(C189&gt;B189,C189*0.035,0)</f>
        <v>96.727607080055378</v>
      </c>
      <c r="H189" s="62">
        <f>D189*50/B189</f>
        <v>1.1764705882352941E-2</v>
      </c>
      <c r="I189" s="58">
        <f>B189-(D189*1080)</f>
        <v>1991.6470714490354</v>
      </c>
      <c r="J189" s="57"/>
    </row>
    <row r="190" spans="1:10" s="19" customFormat="1">
      <c r="A190" s="65">
        <f>A189+7</f>
        <v>43247</v>
      </c>
      <c r="B190" s="60">
        <f>C189+F189-G189</f>
        <v>2666.9183094929554</v>
      </c>
      <c r="C190" s="57">
        <f>B190+(B190*0.035)</f>
        <v>2760.2604503252087</v>
      </c>
      <c r="D190" s="57">
        <f>B190/4250</f>
        <v>0.62751019046893064</v>
      </c>
      <c r="E190" s="64">
        <f>(C190-B190)/D190</f>
        <v>148.74999999999986</v>
      </c>
      <c r="F190" s="75"/>
      <c r="G190" s="63">
        <f>IF(C190&gt;B190,C190*0.035,0)</f>
        <v>96.609115761382313</v>
      </c>
      <c r="H190" s="62">
        <f>D190*50/B190</f>
        <v>1.1764705882352941E-2</v>
      </c>
      <c r="I190" s="58">
        <f>B190-(D190*1080)</f>
        <v>1989.2073037865102</v>
      </c>
      <c r="J190" s="57"/>
    </row>
    <row r="191" spans="1:10" s="19" customFormat="1">
      <c r="A191" s="65">
        <f>A190+7</f>
        <v>43254</v>
      </c>
      <c r="B191" s="60">
        <f>C190+F190-G190</f>
        <v>2663.6513345638264</v>
      </c>
      <c r="C191" s="57">
        <f>B191+(B191*0.035)</f>
        <v>2756.8791312735602</v>
      </c>
      <c r="D191" s="57">
        <f>B191/4250</f>
        <v>0.62674149048560623</v>
      </c>
      <c r="E191" s="64">
        <f>(C191-B191)/D191</f>
        <v>148.74999999999991</v>
      </c>
      <c r="F191" s="75"/>
      <c r="G191" s="63">
        <f>IF(C191&gt;B191,C191*0.035,0)</f>
        <v>96.490769594574616</v>
      </c>
      <c r="H191" s="62">
        <f>D191*50/B191</f>
        <v>1.1764705882352941E-2</v>
      </c>
      <c r="I191" s="58">
        <f>B191-(D191*1080)</f>
        <v>1986.7705248393718</v>
      </c>
      <c r="J191" s="57"/>
    </row>
    <row r="192" spans="1:10" s="19" customFormat="1" ht="15.75" thickBot="1">
      <c r="A192" s="61">
        <f>A191+7</f>
        <v>43261</v>
      </c>
      <c r="B192" s="60">
        <f>C191+F191-G191</f>
        <v>2660.3883616789858</v>
      </c>
      <c r="C192" s="57">
        <f>B192+(B192*0.035)</f>
        <v>2753.5019543377502</v>
      </c>
      <c r="D192" s="57">
        <f>B192/4250</f>
        <v>0.62597373215976138</v>
      </c>
      <c r="E192" s="64">
        <f>(C192-B192)/D192</f>
        <v>148.74999999999991</v>
      </c>
      <c r="F192" s="96"/>
      <c r="G192" s="63">
        <f>IF(C192&gt;B192,C192*0.035,0)</f>
        <v>96.372568401821269</v>
      </c>
      <c r="H192" s="62">
        <f>D192*50/B192</f>
        <v>1.1764705882352941E-2</v>
      </c>
      <c r="I192" s="58">
        <f>B192-(D192*1080)</f>
        <v>1984.3367309464434</v>
      </c>
      <c r="J192" s="57">
        <f>J187+SUM(G189:G192)</f>
        <v>3685.3560726747605</v>
      </c>
    </row>
    <row r="193" spans="1:10" ht="15.75" thickBot="1">
      <c r="A193" s="56"/>
      <c r="B193" s="55"/>
      <c r="C193" s="50"/>
      <c r="D193" s="50"/>
      <c r="E193" s="54"/>
      <c r="F193" s="95"/>
      <c r="G193" s="53"/>
      <c r="H193" s="52"/>
      <c r="I193" s="51"/>
      <c r="J193" s="50"/>
    </row>
    <row r="194" spans="1:10">
      <c r="A194" s="18"/>
      <c r="B194" s="18"/>
      <c r="C194" s="18"/>
      <c r="D194" s="18"/>
      <c r="E194" s="18"/>
      <c r="F194" s="97"/>
      <c r="G194" s="18"/>
      <c r="H194" s="18"/>
      <c r="I194" s="18"/>
      <c r="J194" s="18"/>
    </row>
    <row r="195" spans="1:10">
      <c r="A195" s="18"/>
      <c r="B195" s="18"/>
      <c r="C195" s="18"/>
      <c r="D195" s="18"/>
      <c r="E195" s="18"/>
      <c r="F195" s="97"/>
      <c r="G195" s="18"/>
      <c r="H195" s="18"/>
      <c r="I195" s="18"/>
      <c r="J195" s="18"/>
    </row>
    <row r="196" spans="1:10">
      <c r="A196" s="18"/>
      <c r="B196" s="18"/>
      <c r="C196" s="18"/>
      <c r="D196" s="18"/>
      <c r="E196" s="18"/>
      <c r="F196" s="97"/>
      <c r="G196" s="18"/>
      <c r="H196" s="18"/>
      <c r="I196" s="18"/>
      <c r="J196" s="18"/>
    </row>
    <row r="197" spans="1:10">
      <c r="A197" s="18"/>
      <c r="B197" s="18"/>
      <c r="C197" s="18"/>
      <c r="D197" s="18"/>
      <c r="E197" s="18"/>
      <c r="F197" s="97"/>
      <c r="G197" s="18"/>
      <c r="H197" s="18"/>
      <c r="I197" s="18"/>
      <c r="J197" s="18"/>
    </row>
    <row r="198" spans="1:10">
      <c r="A198" s="18"/>
      <c r="B198" s="18"/>
      <c r="C198" s="18"/>
      <c r="D198" s="18"/>
      <c r="E198" s="18"/>
      <c r="F198" s="97"/>
      <c r="G198" s="18"/>
      <c r="H198" s="18"/>
      <c r="I198" s="18"/>
      <c r="J198" s="18"/>
    </row>
    <row r="199" spans="1:10">
      <c r="A199" s="18"/>
      <c r="B199" s="18"/>
      <c r="C199" s="18"/>
      <c r="D199" s="18"/>
      <c r="E199" s="18"/>
      <c r="F199" s="97"/>
      <c r="G199" s="18"/>
      <c r="H199" s="18"/>
      <c r="I199" s="18"/>
      <c r="J199" s="18"/>
    </row>
    <row r="200" spans="1:10">
      <c r="A200" s="18"/>
      <c r="B200" s="18"/>
      <c r="C200" s="18"/>
      <c r="D200" s="18"/>
      <c r="E200" s="18"/>
      <c r="F200" s="97"/>
      <c r="G200" s="18"/>
      <c r="H200" s="18"/>
      <c r="I200" s="18"/>
      <c r="J200" s="18"/>
    </row>
    <row r="201" spans="1:10">
      <c r="A201" s="18"/>
      <c r="B201" s="18"/>
      <c r="C201" s="18"/>
      <c r="D201" s="18"/>
      <c r="E201" s="18"/>
      <c r="F201" s="97"/>
      <c r="G201" s="18"/>
      <c r="H201" s="18"/>
      <c r="I201" s="18"/>
      <c r="J201" s="18"/>
    </row>
    <row r="202" spans="1:10">
      <c r="A202" s="18"/>
      <c r="B202" s="18"/>
      <c r="C202" s="18"/>
      <c r="D202" s="18"/>
      <c r="E202" s="18"/>
      <c r="F202" s="97"/>
      <c r="G202" s="18"/>
      <c r="H202" s="18"/>
      <c r="I202" s="18"/>
      <c r="J202" s="18"/>
    </row>
    <row r="203" spans="1:10">
      <c r="A203" s="18"/>
      <c r="B203" s="18"/>
      <c r="C203" s="18"/>
      <c r="D203" s="18"/>
      <c r="E203" s="18"/>
      <c r="F203" s="97"/>
      <c r="G203" s="18"/>
      <c r="H203" s="18"/>
      <c r="I203" s="18"/>
      <c r="J203" s="18"/>
    </row>
    <row r="204" spans="1:10">
      <c r="A204" s="18"/>
      <c r="B204" s="18"/>
      <c r="C204" s="18"/>
      <c r="D204" s="18"/>
      <c r="E204" s="18"/>
      <c r="F204" s="97"/>
      <c r="G204" s="18"/>
      <c r="H204" s="18"/>
      <c r="I204" s="18"/>
      <c r="J204" s="18"/>
    </row>
    <row r="205" spans="1:10">
      <c r="A205" s="18"/>
      <c r="B205" s="18"/>
      <c r="C205" s="18"/>
      <c r="D205" s="18"/>
      <c r="E205" s="18"/>
      <c r="F205" s="97"/>
      <c r="G205" s="18"/>
      <c r="H205" s="18"/>
      <c r="I205" s="18"/>
      <c r="J205" s="18"/>
    </row>
    <row r="206" spans="1:10">
      <c r="A206" s="18"/>
      <c r="B206" s="18"/>
      <c r="C206" s="18"/>
      <c r="D206" s="18"/>
      <c r="E206" s="18"/>
      <c r="F206" s="97"/>
      <c r="G206" s="18"/>
      <c r="H206" s="18"/>
      <c r="I206" s="18"/>
      <c r="J206" s="18"/>
    </row>
    <row r="207" spans="1:10">
      <c r="A207" s="18"/>
      <c r="B207" s="18"/>
      <c r="C207" s="18"/>
      <c r="D207" s="18"/>
      <c r="E207" s="18"/>
      <c r="F207" s="97"/>
      <c r="G207" s="18"/>
      <c r="H207" s="18"/>
      <c r="I207" s="18"/>
      <c r="J207" s="18"/>
    </row>
    <row r="208" spans="1:10">
      <c r="A208" s="18"/>
      <c r="B208" s="18"/>
      <c r="C208" s="18"/>
      <c r="D208" s="18"/>
      <c r="E208" s="18"/>
      <c r="F208" s="97"/>
      <c r="G208" s="18"/>
      <c r="H208" s="18"/>
      <c r="I208" s="18"/>
      <c r="J208" s="18"/>
    </row>
    <row r="209" spans="1:10">
      <c r="A209" s="18"/>
      <c r="B209" s="18"/>
      <c r="C209" s="18"/>
      <c r="D209" s="18"/>
      <c r="E209" s="18"/>
      <c r="F209" s="97"/>
      <c r="G209" s="18"/>
      <c r="H209" s="18"/>
      <c r="I209" s="18"/>
      <c r="J209" s="18"/>
    </row>
    <row r="210" spans="1:10">
      <c r="A210" s="18"/>
      <c r="B210" s="18"/>
      <c r="C210" s="18"/>
      <c r="D210" s="18"/>
      <c r="E210" s="18"/>
      <c r="F210" s="97"/>
      <c r="G210" s="18"/>
      <c r="H210" s="18"/>
      <c r="I210" s="18"/>
      <c r="J210" s="18"/>
    </row>
    <row r="211" spans="1:10">
      <c r="A211" s="18"/>
      <c r="B211" s="18"/>
      <c r="C211" s="18"/>
      <c r="D211" s="18"/>
      <c r="E211" s="18"/>
      <c r="F211" s="97"/>
      <c r="G211" s="18"/>
      <c r="H211" s="18"/>
      <c r="I211" s="18"/>
      <c r="J211" s="18"/>
    </row>
    <row r="212" spans="1:10">
      <c r="A212" s="18"/>
      <c r="B212" s="18"/>
      <c r="C212" s="18"/>
      <c r="D212" s="18"/>
      <c r="E212" s="18"/>
      <c r="F212" s="97"/>
      <c r="G212" s="18"/>
      <c r="H212" s="18"/>
      <c r="I212" s="18"/>
      <c r="J212" s="18"/>
    </row>
    <row r="213" spans="1:10">
      <c r="A213" s="18"/>
      <c r="B213" s="18"/>
      <c r="C213" s="18"/>
      <c r="D213" s="18"/>
      <c r="E213" s="18"/>
      <c r="F213" s="97"/>
      <c r="G213" s="18"/>
      <c r="H213" s="18"/>
      <c r="I213" s="18"/>
      <c r="J213" s="18"/>
    </row>
    <row r="214" spans="1:10">
      <c r="A214" s="18"/>
      <c r="B214" s="18"/>
      <c r="C214" s="18"/>
      <c r="D214" s="18"/>
      <c r="E214" s="18"/>
      <c r="F214" s="97"/>
      <c r="G214" s="18"/>
      <c r="H214" s="18"/>
      <c r="I214" s="18"/>
      <c r="J214" s="18"/>
    </row>
    <row r="215" spans="1:10">
      <c r="A215" s="18"/>
      <c r="B215" s="18"/>
      <c r="C215" s="18"/>
      <c r="D215" s="18"/>
      <c r="E215" s="18"/>
      <c r="F215" s="97"/>
      <c r="G215" s="18"/>
      <c r="H215" s="18"/>
      <c r="I215" s="18"/>
      <c r="J215" s="18"/>
    </row>
    <row r="216" spans="1:10">
      <c r="A216" s="18"/>
      <c r="B216" s="18"/>
      <c r="C216" s="18"/>
      <c r="D216" s="18"/>
      <c r="E216" s="18"/>
      <c r="F216" s="97"/>
      <c r="G216" s="18"/>
      <c r="H216" s="18"/>
      <c r="I216" s="18"/>
      <c r="J216" s="18"/>
    </row>
    <row r="217" spans="1:10">
      <c r="A217" s="18"/>
      <c r="B217" s="18"/>
      <c r="C217" s="18"/>
      <c r="D217" s="18"/>
      <c r="E217" s="18"/>
      <c r="F217" s="97"/>
      <c r="G217" s="18"/>
      <c r="H217" s="18"/>
      <c r="I217" s="18"/>
      <c r="J217" s="18"/>
    </row>
  </sheetData>
  <mergeCells count="1">
    <mergeCell ref="A1:J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O137"/>
  <sheetViews>
    <sheetView workbookViewId="0">
      <selection activeCell="G18" sqref="G18"/>
    </sheetView>
  </sheetViews>
  <sheetFormatPr defaultRowHeight="15"/>
  <cols>
    <col min="2" max="2" width="10.28515625" customWidth="1"/>
    <col min="7" max="7" width="9.140625" style="18"/>
    <col min="11" max="11" width="10.140625" bestFit="1" customWidth="1"/>
    <col min="14" max="14" width="43.5703125" style="19" bestFit="1" customWidth="1"/>
  </cols>
  <sheetData>
    <row r="1" spans="1:15" ht="23.25">
      <c r="A1" s="85" t="s">
        <v>0</v>
      </c>
      <c r="B1" s="85" t="s">
        <v>25</v>
      </c>
      <c r="C1" s="77" t="s">
        <v>26</v>
      </c>
      <c r="D1" s="77" t="s">
        <v>26</v>
      </c>
      <c r="E1" s="77" t="s">
        <v>26</v>
      </c>
      <c r="F1" s="77" t="s">
        <v>26</v>
      </c>
      <c r="G1" s="106" t="s">
        <v>56</v>
      </c>
      <c r="H1" s="20"/>
      <c r="I1" s="20"/>
      <c r="J1" s="21" t="s">
        <v>2</v>
      </c>
      <c r="K1" s="22" t="s">
        <v>27</v>
      </c>
      <c r="L1" s="23" t="s">
        <v>28</v>
      </c>
      <c r="M1" s="87">
        <v>3.5000000000000003E-2</v>
      </c>
      <c r="O1" s="18"/>
    </row>
    <row r="2" spans="1:15" ht="23.25">
      <c r="A2" s="86"/>
      <c r="B2" s="86"/>
      <c r="C2" s="24" t="s">
        <v>29</v>
      </c>
      <c r="D2" s="25" t="s">
        <v>30</v>
      </c>
      <c r="E2" s="24" t="s">
        <v>31</v>
      </c>
      <c r="F2" s="24" t="s">
        <v>32</v>
      </c>
      <c r="G2" s="110" t="s">
        <v>59</v>
      </c>
      <c r="H2" s="24" t="s">
        <v>4</v>
      </c>
      <c r="I2" s="24" t="s">
        <v>5</v>
      </c>
      <c r="J2" s="21" t="s">
        <v>6</v>
      </c>
      <c r="K2" s="23" t="s">
        <v>33</v>
      </c>
      <c r="L2" s="23" t="s">
        <v>34</v>
      </c>
      <c r="M2" s="76" t="s">
        <v>47</v>
      </c>
      <c r="O2" s="18"/>
    </row>
    <row r="3" spans="1:15">
      <c r="A3" s="82">
        <v>4</v>
      </c>
      <c r="B3" s="26">
        <v>42204</v>
      </c>
      <c r="C3" s="80">
        <v>1100</v>
      </c>
      <c r="D3" s="28">
        <v>1131</v>
      </c>
      <c r="E3" s="49">
        <f>C3/4250</f>
        <v>0.25882352941176473</v>
      </c>
      <c r="F3" s="34">
        <f>(D3-C3)/E3</f>
        <v>119.77272727272727</v>
      </c>
      <c r="G3" s="154">
        <f>(D3-1100)/1100</f>
        <v>2.8181818181818183E-2</v>
      </c>
      <c r="H3" s="29"/>
      <c r="I3" s="29"/>
      <c r="J3" s="30"/>
      <c r="K3" s="31"/>
      <c r="L3" s="32"/>
      <c r="M3" s="81" t="s">
        <v>61</v>
      </c>
      <c r="N3" s="159"/>
      <c r="O3" s="18"/>
    </row>
    <row r="4" spans="1:15">
      <c r="A4" s="83"/>
      <c r="B4" s="26">
        <f>B3+7</f>
        <v>42211</v>
      </c>
      <c r="C4" s="27">
        <f>D3+H3</f>
        <v>1131</v>
      </c>
      <c r="D4" s="28">
        <v>836</v>
      </c>
      <c r="E4" s="49">
        <f>C4/4250</f>
        <v>0.26611764705882351</v>
      </c>
      <c r="F4" s="34">
        <f>(D4-C4)/E4</f>
        <v>-1108.5322723253757</v>
      </c>
      <c r="G4" s="156">
        <f>(D4-1100)/1100</f>
        <v>-0.24</v>
      </c>
      <c r="H4" s="29"/>
      <c r="I4" s="29"/>
      <c r="J4" s="30"/>
      <c r="K4" s="31"/>
      <c r="L4" s="32"/>
      <c r="M4" s="158" t="s">
        <v>62</v>
      </c>
      <c r="N4" s="159"/>
      <c r="O4" s="18"/>
    </row>
    <row r="5" spans="1:15">
      <c r="A5" s="83"/>
      <c r="B5" s="26">
        <f>B4+7</f>
        <v>42218</v>
      </c>
      <c r="C5" s="27">
        <f>D4+H4</f>
        <v>836</v>
      </c>
      <c r="D5" s="28">
        <v>782</v>
      </c>
      <c r="E5" s="49">
        <f>C5/4250</f>
        <v>0.19670588235294117</v>
      </c>
      <c r="F5" s="34">
        <f>(D5-C5)/E5</f>
        <v>-274.52153110047846</v>
      </c>
      <c r="G5" s="156">
        <f>(D5-1100)/1100</f>
        <v>-0.28909090909090907</v>
      </c>
      <c r="H5" s="29"/>
      <c r="I5" s="29"/>
      <c r="J5" s="30"/>
      <c r="K5" s="31"/>
      <c r="L5" s="32"/>
      <c r="M5" s="81" t="s">
        <v>61</v>
      </c>
      <c r="N5" s="159"/>
      <c r="O5" s="18"/>
    </row>
    <row r="6" spans="1:15" ht="15.75" thickBot="1">
      <c r="A6" s="84"/>
      <c r="B6" s="26">
        <f>B5+7</f>
        <v>42225</v>
      </c>
      <c r="C6" s="27">
        <f>D5+H5</f>
        <v>782</v>
      </c>
      <c r="D6" s="28">
        <v>700</v>
      </c>
      <c r="E6" s="49">
        <f>C6/4250</f>
        <v>0.184</v>
      </c>
      <c r="F6" s="34">
        <f>(D6-C6)/E6</f>
        <v>-445.6521739130435</v>
      </c>
      <c r="G6" s="156">
        <f>(D6-1100)/1100</f>
        <v>-0.36363636363636365</v>
      </c>
      <c r="H6" s="29"/>
      <c r="I6" s="29"/>
      <c r="J6" s="30"/>
      <c r="K6" s="31"/>
      <c r="L6" s="32"/>
      <c r="M6" s="81" t="s">
        <v>61</v>
      </c>
      <c r="N6" s="159"/>
      <c r="O6" s="18"/>
    </row>
    <row r="7" spans="1:15" ht="21.75" thickBot="1">
      <c r="A7" s="35"/>
      <c r="B7" s="196" t="s">
        <v>90</v>
      </c>
      <c r="C7" s="197"/>
      <c r="D7" s="197"/>
      <c r="E7" s="197"/>
      <c r="F7" s="197"/>
      <c r="G7" s="197"/>
      <c r="H7" s="197"/>
      <c r="I7" s="197"/>
      <c r="J7" s="197"/>
      <c r="K7" s="197"/>
      <c r="L7" s="198"/>
      <c r="M7" s="37"/>
      <c r="O7" s="19"/>
    </row>
    <row r="8" spans="1:15">
      <c r="A8" s="82">
        <v>5</v>
      </c>
      <c r="B8" s="26">
        <f>B6+7</f>
        <v>42232</v>
      </c>
      <c r="C8" s="27">
        <f>D6</f>
        <v>700</v>
      </c>
      <c r="D8" s="28">
        <v>567</v>
      </c>
      <c r="E8" s="49">
        <f>C8/4250</f>
        <v>0.16470588235294117</v>
      </c>
      <c r="F8" s="34">
        <f>(D8-C8)/E8</f>
        <v>-807.5</v>
      </c>
      <c r="G8" s="156">
        <f>(D8-1100)/1100</f>
        <v>-0.48454545454545456</v>
      </c>
      <c r="H8" s="29">
        <v>100</v>
      </c>
      <c r="I8" s="29"/>
      <c r="J8" s="30"/>
      <c r="K8" s="31"/>
      <c r="L8" s="32"/>
      <c r="M8" s="81" t="s">
        <v>61</v>
      </c>
      <c r="O8" s="18"/>
    </row>
    <row r="9" spans="1:15">
      <c r="A9" s="83"/>
      <c r="B9" s="26">
        <f>B8+7</f>
        <v>42239</v>
      </c>
      <c r="C9" s="27">
        <f>D8+H8</f>
        <v>667</v>
      </c>
      <c r="D9" s="28">
        <v>691</v>
      </c>
      <c r="E9" s="49">
        <f>C9/4250</f>
        <v>0.15694117647058822</v>
      </c>
      <c r="F9" s="34">
        <f>(D9-C9)/E9</f>
        <v>152.92353823088456</v>
      </c>
      <c r="G9" s="156">
        <f>(D9-1200)/1200</f>
        <v>-0.42416666666666669</v>
      </c>
      <c r="H9" s="29"/>
      <c r="I9" s="29"/>
      <c r="J9" s="30"/>
      <c r="K9" s="31"/>
      <c r="L9" s="32"/>
      <c r="M9" s="81" t="s">
        <v>61</v>
      </c>
      <c r="O9" s="18"/>
    </row>
    <row r="10" spans="1:15">
      <c r="A10" s="83"/>
      <c r="B10" s="26">
        <f>B9+7</f>
        <v>42246</v>
      </c>
      <c r="C10" s="27">
        <f>D9-I9</f>
        <v>691</v>
      </c>
      <c r="D10" s="28"/>
      <c r="E10" s="49"/>
      <c r="F10" s="34"/>
      <c r="G10" s="34"/>
      <c r="H10" s="29"/>
      <c r="I10" s="29"/>
      <c r="J10" s="30"/>
      <c r="K10" s="31"/>
      <c r="L10" s="32"/>
      <c r="M10" s="32"/>
      <c r="O10" s="18"/>
    </row>
    <row r="11" spans="1:15">
      <c r="A11" s="84"/>
      <c r="B11" s="26">
        <f>B10+7</f>
        <v>42253</v>
      </c>
      <c r="C11" s="27">
        <f>D10+H10</f>
        <v>0</v>
      </c>
      <c r="D11" s="28"/>
      <c r="E11" s="49"/>
      <c r="F11" s="34"/>
      <c r="G11" s="34"/>
      <c r="H11" s="29"/>
      <c r="I11" s="29"/>
      <c r="J11" s="30"/>
      <c r="K11" s="31"/>
      <c r="L11" s="32"/>
      <c r="M11" s="32"/>
      <c r="N11" s="159"/>
      <c r="O11" s="18"/>
    </row>
    <row r="12" spans="1:15">
      <c r="A12" s="35"/>
      <c r="B12" s="35"/>
      <c r="C12" s="36"/>
      <c r="D12" s="37"/>
      <c r="E12" s="38"/>
      <c r="F12" s="38"/>
      <c r="G12" s="38"/>
      <c r="H12" s="37"/>
      <c r="I12" s="39"/>
      <c r="J12" s="40"/>
      <c r="K12" s="41"/>
      <c r="L12" s="37"/>
      <c r="M12" s="37"/>
      <c r="O12" s="19"/>
    </row>
    <row r="13" spans="1:15">
      <c r="A13" s="82">
        <v>6</v>
      </c>
      <c r="B13" s="26">
        <f>B11+7</f>
        <v>42260</v>
      </c>
      <c r="C13" s="27">
        <f>D11+H11</f>
        <v>0</v>
      </c>
      <c r="D13" s="28"/>
      <c r="E13" s="49"/>
      <c r="F13" s="34"/>
      <c r="G13" s="34"/>
      <c r="H13" s="29"/>
      <c r="I13" s="29"/>
      <c r="J13" s="30"/>
      <c r="K13" s="31"/>
      <c r="L13" s="32"/>
      <c r="M13" s="32"/>
      <c r="O13" s="18"/>
    </row>
    <row r="14" spans="1:15">
      <c r="A14" s="83"/>
      <c r="B14" s="26">
        <f>B13+7</f>
        <v>42267</v>
      </c>
      <c r="C14" s="27">
        <f>D13</f>
        <v>0</v>
      </c>
      <c r="D14" s="28"/>
      <c r="E14" s="49"/>
      <c r="F14" s="34"/>
      <c r="G14" s="34"/>
      <c r="H14" s="29"/>
      <c r="I14" s="29"/>
      <c r="J14" s="30"/>
      <c r="K14" s="31"/>
      <c r="L14" s="32"/>
      <c r="M14" s="32"/>
      <c r="O14" s="18"/>
    </row>
    <row r="15" spans="1:15">
      <c r="A15" s="83"/>
      <c r="B15" s="26">
        <f>B14+7</f>
        <v>42274</v>
      </c>
      <c r="C15" s="27">
        <f>D14</f>
        <v>0</v>
      </c>
      <c r="D15" s="28"/>
      <c r="E15" s="49"/>
      <c r="F15" s="34"/>
      <c r="G15" s="34"/>
      <c r="H15" s="29"/>
      <c r="I15" s="29"/>
      <c r="J15" s="30"/>
      <c r="K15" s="31"/>
      <c r="L15" s="32"/>
      <c r="M15" s="32"/>
      <c r="O15" s="18"/>
    </row>
    <row r="16" spans="1:15">
      <c r="A16" s="84"/>
      <c r="B16" s="26">
        <f>B15+7</f>
        <v>42281</v>
      </c>
      <c r="C16" s="27">
        <f>D15</f>
        <v>0</v>
      </c>
      <c r="D16" s="28"/>
      <c r="E16" s="49"/>
      <c r="F16" s="34"/>
      <c r="G16" s="34"/>
      <c r="H16" s="29"/>
      <c r="I16" s="29"/>
      <c r="J16" s="30"/>
      <c r="K16" s="31"/>
      <c r="L16" s="32"/>
      <c r="M16" s="32"/>
      <c r="N16" s="159"/>
      <c r="O16" s="18"/>
    </row>
    <row r="17" spans="1:15">
      <c r="A17" s="35"/>
      <c r="B17" s="35"/>
      <c r="C17" s="36"/>
      <c r="D17" s="37"/>
      <c r="E17" s="38"/>
      <c r="F17" s="38"/>
      <c r="G17" s="38"/>
      <c r="H17" s="37"/>
      <c r="I17" s="39"/>
      <c r="J17" s="40"/>
      <c r="K17" s="41"/>
      <c r="L17" s="37"/>
      <c r="M17" s="37"/>
      <c r="O17" s="19"/>
    </row>
    <row r="18" spans="1:15">
      <c r="A18" s="82">
        <v>7</v>
      </c>
      <c r="B18" s="26">
        <f>B16+7</f>
        <v>42288</v>
      </c>
      <c r="C18" s="27">
        <f>D16+H16</f>
        <v>0</v>
      </c>
      <c r="D18" s="28"/>
      <c r="E18" s="49"/>
      <c r="F18" s="34"/>
      <c r="G18" s="34"/>
      <c r="H18" s="29"/>
      <c r="I18" s="29"/>
      <c r="J18" s="30"/>
      <c r="K18" s="31"/>
      <c r="L18" s="32"/>
      <c r="M18" s="32"/>
      <c r="O18" s="18"/>
    </row>
    <row r="19" spans="1:15">
      <c r="A19" s="83"/>
      <c r="B19" s="26">
        <f>B18+7</f>
        <v>42295</v>
      </c>
      <c r="C19" s="27">
        <f>D18</f>
        <v>0</v>
      </c>
      <c r="D19" s="28"/>
      <c r="E19" s="33"/>
      <c r="F19" s="33"/>
      <c r="G19" s="33"/>
      <c r="H19" s="29"/>
      <c r="I19" s="29"/>
      <c r="J19" s="30"/>
      <c r="K19" s="31"/>
      <c r="L19" s="32"/>
      <c r="M19" s="32"/>
      <c r="O19" s="18"/>
    </row>
    <row r="20" spans="1:15">
      <c r="A20" s="83"/>
      <c r="B20" s="26">
        <f>B19+7</f>
        <v>42302</v>
      </c>
      <c r="C20" s="27">
        <f>D19</f>
        <v>0</v>
      </c>
      <c r="D20" s="28"/>
      <c r="E20" s="33"/>
      <c r="F20" s="33"/>
      <c r="G20" s="33"/>
      <c r="H20" s="29"/>
      <c r="I20" s="29"/>
      <c r="J20" s="30"/>
      <c r="K20" s="31"/>
      <c r="L20" s="32"/>
      <c r="M20" s="32"/>
      <c r="O20" s="18"/>
    </row>
    <row r="21" spans="1:15">
      <c r="A21" s="84"/>
      <c r="B21" s="26">
        <f>B20+7</f>
        <v>42309</v>
      </c>
      <c r="C21" s="27">
        <f>D20</f>
        <v>0</v>
      </c>
      <c r="D21" s="28"/>
      <c r="E21" s="33"/>
      <c r="F21" s="33"/>
      <c r="G21" s="33"/>
      <c r="H21" s="29"/>
      <c r="I21" s="29"/>
      <c r="J21" s="30"/>
      <c r="K21" s="31"/>
      <c r="L21" s="32"/>
      <c r="M21" s="32"/>
      <c r="O21" s="18"/>
    </row>
    <row r="22" spans="1:15">
      <c r="A22" s="35"/>
      <c r="B22" s="35"/>
      <c r="C22" s="36"/>
      <c r="D22" s="37"/>
      <c r="E22" s="38"/>
      <c r="F22" s="38"/>
      <c r="G22" s="38"/>
      <c r="H22" s="37"/>
      <c r="I22" s="39"/>
      <c r="J22" s="40"/>
      <c r="K22" s="41"/>
      <c r="L22" s="37"/>
      <c r="M22" s="37"/>
      <c r="O22" s="19"/>
    </row>
    <row r="23" spans="1:15">
      <c r="A23" s="82">
        <v>8</v>
      </c>
      <c r="B23" s="26">
        <f>B21+7</f>
        <v>42316</v>
      </c>
      <c r="C23" s="27">
        <f>D21</f>
        <v>0</v>
      </c>
      <c r="D23" s="28"/>
      <c r="E23" s="33"/>
      <c r="F23" s="33"/>
      <c r="G23" s="33"/>
      <c r="H23" s="29"/>
      <c r="I23" s="29"/>
      <c r="J23" s="30"/>
      <c r="K23" s="31"/>
      <c r="L23" s="32"/>
      <c r="M23" s="32"/>
      <c r="O23" s="18"/>
    </row>
    <row r="24" spans="1:15">
      <c r="A24" s="83"/>
      <c r="B24" s="26">
        <f>B23+7</f>
        <v>42323</v>
      </c>
      <c r="C24" s="27">
        <f>D23</f>
        <v>0</v>
      </c>
      <c r="D24" s="28"/>
      <c r="E24" s="33"/>
      <c r="F24" s="33"/>
      <c r="G24" s="33"/>
      <c r="H24" s="29"/>
      <c r="I24" s="29"/>
      <c r="J24" s="30"/>
      <c r="K24" s="31"/>
      <c r="L24" s="32"/>
      <c r="M24" s="32"/>
      <c r="O24" s="18"/>
    </row>
    <row r="25" spans="1:15">
      <c r="A25" s="83"/>
      <c r="B25" s="26">
        <f>B24+7</f>
        <v>42330</v>
      </c>
      <c r="C25" s="27">
        <f>D24</f>
        <v>0</v>
      </c>
      <c r="D25" s="28"/>
      <c r="E25" s="33"/>
      <c r="F25" s="33"/>
      <c r="G25" s="33"/>
      <c r="H25" s="29"/>
      <c r="I25" s="29"/>
      <c r="J25" s="30"/>
      <c r="K25" s="31"/>
      <c r="L25" s="32"/>
      <c r="M25" s="32"/>
      <c r="O25" s="18"/>
    </row>
    <row r="26" spans="1:15">
      <c r="A26" s="84"/>
      <c r="B26" s="26">
        <f>B25+7</f>
        <v>42337</v>
      </c>
      <c r="C26" s="27">
        <f>D25</f>
        <v>0</v>
      </c>
      <c r="D26" s="28"/>
      <c r="E26" s="33"/>
      <c r="F26" s="33"/>
      <c r="G26" s="33"/>
      <c r="H26" s="29"/>
      <c r="I26" s="29"/>
      <c r="J26" s="30"/>
      <c r="K26" s="31"/>
      <c r="L26" s="32"/>
      <c r="M26" s="32"/>
      <c r="O26" s="18"/>
    </row>
    <row r="27" spans="1:15">
      <c r="A27" s="35"/>
      <c r="B27" s="35"/>
      <c r="C27" s="36"/>
      <c r="D27" s="37"/>
      <c r="E27" s="38"/>
      <c r="F27" s="38"/>
      <c r="G27" s="38"/>
      <c r="H27" s="37"/>
      <c r="I27" s="39"/>
      <c r="J27" s="40"/>
      <c r="K27" s="41"/>
      <c r="L27" s="37"/>
      <c r="M27" s="37"/>
      <c r="O27" s="19"/>
    </row>
    <row r="28" spans="1:15">
      <c r="A28" s="82">
        <v>9</v>
      </c>
      <c r="B28" s="26">
        <f>B26+7</f>
        <v>42344</v>
      </c>
      <c r="C28" s="27">
        <f>D26</f>
        <v>0</v>
      </c>
      <c r="D28" s="28"/>
      <c r="E28" s="33"/>
      <c r="F28" s="33"/>
      <c r="G28" s="33"/>
      <c r="H28" s="29"/>
      <c r="I28" s="29"/>
      <c r="J28" s="30"/>
      <c r="K28" s="31"/>
      <c r="L28" s="32"/>
      <c r="M28" s="32"/>
      <c r="O28" s="18"/>
    </row>
    <row r="29" spans="1:15">
      <c r="A29" s="83"/>
      <c r="B29" s="26">
        <f>B28+7</f>
        <v>42351</v>
      </c>
      <c r="C29" s="27">
        <f>D28</f>
        <v>0</v>
      </c>
      <c r="D29" s="28"/>
      <c r="E29" s="33"/>
      <c r="F29" s="33"/>
      <c r="G29" s="33"/>
      <c r="H29" s="29"/>
      <c r="I29" s="29"/>
      <c r="J29" s="30"/>
      <c r="K29" s="31"/>
      <c r="L29" s="32"/>
      <c r="M29" s="32"/>
      <c r="O29" s="18"/>
    </row>
    <row r="30" spans="1:15">
      <c r="A30" s="83"/>
      <c r="B30" s="26">
        <f>B29+7</f>
        <v>42358</v>
      </c>
      <c r="C30" s="27">
        <f>D29</f>
        <v>0</v>
      </c>
      <c r="D30" s="28"/>
      <c r="E30" s="33"/>
      <c r="F30" s="33"/>
      <c r="G30" s="33"/>
      <c r="H30" s="29"/>
      <c r="I30" s="29"/>
      <c r="J30" s="30"/>
      <c r="K30" s="31"/>
      <c r="L30" s="32"/>
      <c r="M30" s="32"/>
      <c r="O30" s="18"/>
    </row>
    <row r="31" spans="1:15">
      <c r="A31" s="84"/>
      <c r="B31" s="26">
        <f>B30+7</f>
        <v>42365</v>
      </c>
      <c r="C31" s="27">
        <f>D30</f>
        <v>0</v>
      </c>
      <c r="D31" s="28"/>
      <c r="E31" s="33"/>
      <c r="F31" s="33"/>
      <c r="G31" s="33"/>
      <c r="H31" s="29"/>
      <c r="I31" s="29"/>
      <c r="J31" s="30"/>
      <c r="K31" s="31"/>
      <c r="L31" s="32"/>
      <c r="M31" s="32"/>
      <c r="O31" s="18"/>
    </row>
    <row r="32" spans="1:15">
      <c r="A32" s="35"/>
      <c r="B32" s="35"/>
      <c r="C32" s="36"/>
      <c r="D32" s="37"/>
      <c r="E32" s="38"/>
      <c r="F32" s="38"/>
      <c r="G32" s="38"/>
      <c r="H32" s="37"/>
      <c r="I32" s="39"/>
      <c r="J32" s="40"/>
      <c r="K32" s="41"/>
      <c r="L32" s="37"/>
      <c r="M32" s="37"/>
      <c r="O32" s="19"/>
    </row>
    <row r="33" spans="1:15">
      <c r="A33" s="82">
        <v>10</v>
      </c>
      <c r="B33" s="26">
        <f>B31+7</f>
        <v>42372</v>
      </c>
      <c r="C33" s="27">
        <f>D31</f>
        <v>0</v>
      </c>
      <c r="D33" s="28"/>
      <c r="E33" s="33"/>
      <c r="F33" s="33"/>
      <c r="G33" s="33"/>
      <c r="H33" s="29"/>
      <c r="I33" s="29"/>
      <c r="J33" s="30"/>
      <c r="K33" s="31"/>
      <c r="L33" s="32"/>
      <c r="M33" s="32"/>
      <c r="O33" s="18"/>
    </row>
    <row r="34" spans="1:15">
      <c r="A34" s="83"/>
      <c r="B34" s="26">
        <f>B33+7</f>
        <v>42379</v>
      </c>
      <c r="C34" s="27">
        <f>D33</f>
        <v>0</v>
      </c>
      <c r="D34" s="28"/>
      <c r="E34" s="33"/>
      <c r="F34" s="33"/>
      <c r="G34" s="33"/>
      <c r="H34" s="29"/>
      <c r="I34" s="29"/>
      <c r="J34" s="30"/>
      <c r="K34" s="31"/>
      <c r="L34" s="32"/>
      <c r="M34" s="32"/>
      <c r="O34" s="18"/>
    </row>
    <row r="35" spans="1:15">
      <c r="A35" s="83"/>
      <c r="B35" s="26">
        <f>B34+7</f>
        <v>42386</v>
      </c>
      <c r="C35" s="27">
        <f>D34</f>
        <v>0</v>
      </c>
      <c r="D35" s="28"/>
      <c r="E35" s="33"/>
      <c r="F35" s="33"/>
      <c r="G35" s="33"/>
      <c r="H35" s="29"/>
      <c r="I35" s="29"/>
      <c r="J35" s="30"/>
      <c r="K35" s="31"/>
      <c r="L35" s="32"/>
      <c r="M35" s="32"/>
      <c r="O35" s="18"/>
    </row>
    <row r="36" spans="1:15">
      <c r="A36" s="84"/>
      <c r="B36" s="26">
        <f>B35+7</f>
        <v>42393</v>
      </c>
      <c r="C36" s="27">
        <f>D35</f>
        <v>0</v>
      </c>
      <c r="D36" s="28"/>
      <c r="E36" s="33"/>
      <c r="F36" s="33"/>
      <c r="G36" s="33"/>
      <c r="H36" s="29"/>
      <c r="I36" s="29"/>
      <c r="J36" s="30"/>
      <c r="K36" s="31"/>
      <c r="L36" s="32"/>
      <c r="M36" s="32"/>
      <c r="O36" s="18"/>
    </row>
    <row r="37" spans="1:15">
      <c r="A37" s="35"/>
      <c r="B37" s="35"/>
      <c r="C37" s="36"/>
      <c r="D37" s="37"/>
      <c r="E37" s="38"/>
      <c r="F37" s="38"/>
      <c r="G37" s="38"/>
      <c r="H37" s="37"/>
      <c r="I37" s="39"/>
      <c r="J37" s="40"/>
      <c r="K37" s="41"/>
      <c r="L37" s="37"/>
      <c r="M37" s="37"/>
      <c r="O37" s="19"/>
    </row>
    <row r="38" spans="1:15">
      <c r="A38" s="82">
        <v>11</v>
      </c>
      <c r="B38" s="26">
        <f>B36+7</f>
        <v>42400</v>
      </c>
      <c r="C38" s="27">
        <f>D36</f>
        <v>0</v>
      </c>
      <c r="D38" s="28"/>
      <c r="E38" s="33"/>
      <c r="F38" s="33"/>
      <c r="G38" s="33"/>
      <c r="H38" s="29"/>
      <c r="I38" s="29"/>
      <c r="J38" s="30"/>
      <c r="K38" s="31"/>
      <c r="L38" s="32"/>
      <c r="M38" s="32"/>
      <c r="O38" s="18"/>
    </row>
    <row r="39" spans="1:15">
      <c r="A39" s="83"/>
      <c r="B39" s="26">
        <f>B38+7</f>
        <v>42407</v>
      </c>
      <c r="C39" s="27">
        <f>D38</f>
        <v>0</v>
      </c>
      <c r="D39" s="28"/>
      <c r="E39" s="33"/>
      <c r="F39" s="33"/>
      <c r="G39" s="33"/>
      <c r="H39" s="29"/>
      <c r="I39" s="29"/>
      <c r="J39" s="30"/>
      <c r="K39" s="31"/>
      <c r="L39" s="32"/>
      <c r="M39" s="32"/>
      <c r="O39" s="18"/>
    </row>
    <row r="40" spans="1:15">
      <c r="A40" s="83"/>
      <c r="B40" s="26">
        <f>B39+7</f>
        <v>42414</v>
      </c>
      <c r="C40" s="27">
        <f>D39</f>
        <v>0</v>
      </c>
      <c r="D40" s="28"/>
      <c r="E40" s="33"/>
      <c r="F40" s="33"/>
      <c r="G40" s="33"/>
      <c r="H40" s="29"/>
      <c r="I40" s="29"/>
      <c r="J40" s="30"/>
      <c r="K40" s="31"/>
      <c r="L40" s="32"/>
      <c r="M40" s="32"/>
      <c r="O40" s="18"/>
    </row>
    <row r="41" spans="1:15">
      <c r="A41" s="84"/>
      <c r="B41" s="26">
        <f>B40+7</f>
        <v>42421</v>
      </c>
      <c r="C41" s="27">
        <f>D40</f>
        <v>0</v>
      </c>
      <c r="D41" s="28"/>
      <c r="E41" s="33"/>
      <c r="F41" s="33"/>
      <c r="G41" s="33"/>
      <c r="H41" s="29"/>
      <c r="I41" s="29"/>
      <c r="J41" s="30"/>
      <c r="K41" s="31"/>
      <c r="L41" s="32"/>
      <c r="M41" s="32"/>
      <c r="O41" s="18"/>
    </row>
    <row r="42" spans="1:15">
      <c r="A42" s="35"/>
      <c r="B42" s="35"/>
      <c r="C42" s="36"/>
      <c r="D42" s="37"/>
      <c r="E42" s="38"/>
      <c r="F42" s="38"/>
      <c r="G42" s="38"/>
      <c r="H42" s="37"/>
      <c r="I42" s="39"/>
      <c r="J42" s="40"/>
      <c r="K42" s="41"/>
      <c r="L42" s="37"/>
      <c r="M42" s="37"/>
      <c r="O42" s="19"/>
    </row>
    <row r="43" spans="1:15">
      <c r="A43" s="82">
        <v>12</v>
      </c>
      <c r="B43" s="26">
        <f>B41+7</f>
        <v>42428</v>
      </c>
      <c r="C43" s="27">
        <f>D41</f>
        <v>0</v>
      </c>
      <c r="D43" s="28"/>
      <c r="E43" s="33"/>
      <c r="F43" s="33"/>
      <c r="G43" s="33"/>
      <c r="H43" s="29"/>
      <c r="I43" s="29"/>
      <c r="J43" s="30"/>
      <c r="K43" s="31"/>
      <c r="L43" s="32"/>
      <c r="M43" s="32"/>
      <c r="O43" s="18"/>
    </row>
    <row r="44" spans="1:15">
      <c r="A44" s="83"/>
      <c r="B44" s="26">
        <f>B43+7</f>
        <v>42435</v>
      </c>
      <c r="C44" s="27">
        <f>D43</f>
        <v>0</v>
      </c>
      <c r="D44" s="28"/>
      <c r="E44" s="33"/>
      <c r="F44" s="33"/>
      <c r="G44" s="33"/>
      <c r="H44" s="29"/>
      <c r="I44" s="29"/>
      <c r="J44" s="30"/>
      <c r="K44" s="31"/>
      <c r="L44" s="32"/>
      <c r="M44" s="32"/>
      <c r="O44" s="18"/>
    </row>
    <row r="45" spans="1:15">
      <c r="A45" s="83"/>
      <c r="B45" s="26">
        <f>B44+7</f>
        <v>42442</v>
      </c>
      <c r="C45" s="27">
        <f>D44</f>
        <v>0</v>
      </c>
      <c r="D45" s="28"/>
      <c r="E45" s="33"/>
      <c r="F45" s="33"/>
      <c r="G45" s="33"/>
      <c r="H45" s="29"/>
      <c r="I45" s="29"/>
      <c r="J45" s="30"/>
      <c r="K45" s="31"/>
      <c r="L45" s="32"/>
      <c r="M45" s="32"/>
      <c r="O45" s="18"/>
    </row>
    <row r="46" spans="1:15">
      <c r="A46" s="84"/>
      <c r="B46" s="26">
        <f>B45+7</f>
        <v>42449</v>
      </c>
      <c r="C46" s="27">
        <f>D45</f>
        <v>0</v>
      </c>
      <c r="D46" s="28"/>
      <c r="E46" s="33"/>
      <c r="F46" s="33"/>
      <c r="G46" s="33"/>
      <c r="H46" s="29"/>
      <c r="I46" s="29"/>
      <c r="J46" s="30"/>
      <c r="K46" s="31"/>
      <c r="L46" s="32"/>
      <c r="M46" s="32"/>
      <c r="O46" s="18"/>
    </row>
    <row r="47" spans="1:15">
      <c r="A47" s="35"/>
      <c r="B47" s="35"/>
      <c r="C47" s="36"/>
      <c r="D47" s="37"/>
      <c r="E47" s="38"/>
      <c r="F47" s="38"/>
      <c r="G47" s="38"/>
      <c r="H47" s="37"/>
      <c r="I47" s="39"/>
      <c r="J47" s="40"/>
      <c r="K47" s="41"/>
      <c r="L47" s="37"/>
      <c r="M47" s="37"/>
      <c r="O47" s="19"/>
    </row>
    <row r="48" spans="1:15">
      <c r="A48" s="82">
        <v>13</v>
      </c>
      <c r="B48" s="26">
        <f>B46+7</f>
        <v>42456</v>
      </c>
      <c r="C48" s="27">
        <f>D46</f>
        <v>0</v>
      </c>
      <c r="D48" s="28"/>
      <c r="E48" s="33"/>
      <c r="F48" s="33"/>
      <c r="G48" s="33"/>
      <c r="H48" s="29"/>
      <c r="I48" s="29"/>
      <c r="J48" s="30"/>
      <c r="K48" s="31"/>
      <c r="L48" s="32"/>
      <c r="M48" s="32"/>
      <c r="O48" s="18"/>
    </row>
    <row r="49" spans="1:15">
      <c r="A49" s="83"/>
      <c r="B49" s="26">
        <f>B48+7</f>
        <v>42463</v>
      </c>
      <c r="C49" s="27">
        <f>D48</f>
        <v>0</v>
      </c>
      <c r="D49" s="28"/>
      <c r="E49" s="33"/>
      <c r="F49" s="33"/>
      <c r="G49" s="33"/>
      <c r="H49" s="29"/>
      <c r="I49" s="29"/>
      <c r="J49" s="30"/>
      <c r="K49" s="31"/>
      <c r="L49" s="32"/>
      <c r="M49" s="32"/>
      <c r="O49" s="18"/>
    </row>
    <row r="50" spans="1:15">
      <c r="A50" s="83"/>
      <c r="B50" s="26">
        <f>B49+7</f>
        <v>42470</v>
      </c>
      <c r="C50" s="27">
        <f>D49</f>
        <v>0</v>
      </c>
      <c r="D50" s="28"/>
      <c r="E50" s="33"/>
      <c r="F50" s="33"/>
      <c r="G50" s="33"/>
      <c r="H50" s="29"/>
      <c r="I50" s="29"/>
      <c r="J50" s="30"/>
      <c r="K50" s="31"/>
      <c r="L50" s="32"/>
      <c r="M50" s="32"/>
      <c r="O50" s="18"/>
    </row>
    <row r="51" spans="1:15">
      <c r="A51" s="84"/>
      <c r="B51" s="26">
        <f>B50+7</f>
        <v>42477</v>
      </c>
      <c r="C51" s="27">
        <f>D50</f>
        <v>0</v>
      </c>
      <c r="D51" s="28"/>
      <c r="E51" s="33"/>
      <c r="F51" s="33"/>
      <c r="G51" s="33"/>
      <c r="H51" s="29"/>
      <c r="I51" s="29"/>
      <c r="J51" s="30"/>
      <c r="K51" s="31"/>
      <c r="L51" s="32"/>
      <c r="M51" s="32"/>
      <c r="O51" s="18"/>
    </row>
    <row r="52" spans="1:15">
      <c r="A52" s="35"/>
      <c r="B52" s="35"/>
      <c r="C52" s="36"/>
      <c r="D52" s="37"/>
      <c r="E52" s="38"/>
      <c r="F52" s="38"/>
      <c r="G52" s="38"/>
      <c r="H52" s="37"/>
      <c r="I52" s="39"/>
      <c r="J52" s="40"/>
      <c r="K52" s="41"/>
      <c r="L52" s="37"/>
      <c r="M52" s="37"/>
      <c r="O52" s="19"/>
    </row>
    <row r="53" spans="1:15">
      <c r="A53" s="82">
        <v>14</v>
      </c>
      <c r="B53" s="26">
        <f>B51+7</f>
        <v>42484</v>
      </c>
      <c r="C53" s="27">
        <f>D51</f>
        <v>0</v>
      </c>
      <c r="D53" s="28"/>
      <c r="E53" s="33"/>
      <c r="F53" s="33"/>
      <c r="G53" s="33"/>
      <c r="H53" s="29"/>
      <c r="I53" s="29"/>
      <c r="J53" s="30"/>
      <c r="K53" s="31"/>
      <c r="L53" s="32"/>
      <c r="M53" s="32"/>
      <c r="O53" s="18"/>
    </row>
    <row r="54" spans="1:15">
      <c r="A54" s="83"/>
      <c r="B54" s="26">
        <f>B53+7</f>
        <v>42491</v>
      </c>
      <c r="C54" s="27">
        <f>D53</f>
        <v>0</v>
      </c>
      <c r="D54" s="28"/>
      <c r="E54" s="33"/>
      <c r="F54" s="33"/>
      <c r="G54" s="33"/>
      <c r="H54" s="29"/>
      <c r="I54" s="29"/>
      <c r="J54" s="30"/>
      <c r="K54" s="31"/>
      <c r="L54" s="32"/>
      <c r="M54" s="32"/>
      <c r="O54" s="18"/>
    </row>
    <row r="55" spans="1:15">
      <c r="A55" s="83"/>
      <c r="B55" s="26">
        <f>B54+7</f>
        <v>42498</v>
      </c>
      <c r="C55" s="27">
        <f>D54</f>
        <v>0</v>
      </c>
      <c r="D55" s="28"/>
      <c r="E55" s="33"/>
      <c r="F55" s="33"/>
      <c r="G55" s="33"/>
      <c r="H55" s="29"/>
      <c r="I55" s="29"/>
      <c r="J55" s="30"/>
      <c r="K55" s="31"/>
      <c r="L55" s="32"/>
      <c r="M55" s="32"/>
      <c r="O55" s="18"/>
    </row>
    <row r="56" spans="1:15">
      <c r="A56" s="84"/>
      <c r="B56" s="26">
        <f>B55+7</f>
        <v>42505</v>
      </c>
      <c r="C56" s="27">
        <f>D55</f>
        <v>0</v>
      </c>
      <c r="D56" s="42"/>
      <c r="E56" s="43"/>
      <c r="F56" s="43"/>
      <c r="G56" s="43"/>
      <c r="H56" s="44"/>
      <c r="I56" s="44"/>
      <c r="J56" s="30"/>
      <c r="K56" s="45"/>
      <c r="L56" s="46"/>
      <c r="M56" s="46"/>
      <c r="O56" s="18"/>
    </row>
    <row r="57" spans="1:15">
      <c r="A57" s="35"/>
      <c r="B57" s="35"/>
      <c r="C57" s="36"/>
      <c r="D57" s="37"/>
      <c r="E57" s="38"/>
      <c r="F57" s="38"/>
      <c r="G57" s="38"/>
      <c r="H57" s="37"/>
      <c r="I57" s="39"/>
      <c r="J57" s="40"/>
      <c r="K57" s="41"/>
      <c r="L57" s="37"/>
      <c r="M57" s="37"/>
      <c r="O57" s="19"/>
    </row>
    <row r="58" spans="1:15">
      <c r="A58" s="82">
        <v>15</v>
      </c>
      <c r="B58" s="26">
        <f>B56+7</f>
        <v>42512</v>
      </c>
      <c r="C58" s="27">
        <f>D56</f>
        <v>0</v>
      </c>
      <c r="D58" s="28"/>
      <c r="E58" s="33"/>
      <c r="F58" s="33"/>
      <c r="G58" s="33"/>
      <c r="H58" s="29"/>
      <c r="I58" s="29"/>
      <c r="J58" s="30"/>
      <c r="K58" s="31"/>
      <c r="L58" s="32"/>
      <c r="M58" s="32"/>
      <c r="O58" s="18"/>
    </row>
    <row r="59" spans="1:15">
      <c r="A59" s="83"/>
      <c r="B59" s="26">
        <f>B58+7</f>
        <v>42519</v>
      </c>
      <c r="C59" s="27">
        <f>D58</f>
        <v>0</v>
      </c>
      <c r="D59" s="28"/>
      <c r="E59" s="33"/>
      <c r="F59" s="33"/>
      <c r="G59" s="33"/>
      <c r="H59" s="29"/>
      <c r="I59" s="29"/>
      <c r="J59" s="30"/>
      <c r="K59" s="31"/>
      <c r="L59" s="32"/>
      <c r="M59" s="32"/>
      <c r="O59" s="18"/>
    </row>
    <row r="60" spans="1:15">
      <c r="A60" s="83"/>
      <c r="B60" s="26">
        <f>B59+7</f>
        <v>42526</v>
      </c>
      <c r="C60" s="27">
        <f>D59</f>
        <v>0</v>
      </c>
      <c r="D60" s="28"/>
      <c r="E60" s="33"/>
      <c r="F60" s="33"/>
      <c r="G60" s="33"/>
      <c r="H60" s="29"/>
      <c r="I60" s="29"/>
      <c r="J60" s="30"/>
      <c r="K60" s="31"/>
      <c r="L60" s="32"/>
      <c r="M60" s="32"/>
      <c r="O60" s="18"/>
    </row>
    <row r="61" spans="1:15">
      <c r="A61" s="84"/>
      <c r="B61" s="26">
        <f>B60+7</f>
        <v>42533</v>
      </c>
      <c r="C61" s="27">
        <f>D60</f>
        <v>0</v>
      </c>
      <c r="D61" s="28"/>
      <c r="E61" s="33"/>
      <c r="F61" s="33"/>
      <c r="G61" s="33"/>
      <c r="H61" s="29"/>
      <c r="I61" s="29"/>
      <c r="J61" s="30"/>
      <c r="K61" s="31"/>
      <c r="L61" s="32"/>
      <c r="M61" s="32"/>
      <c r="O61" s="18"/>
    </row>
    <row r="62" spans="1:15">
      <c r="A62" s="35"/>
      <c r="B62" s="35"/>
      <c r="C62" s="36"/>
      <c r="D62" s="37"/>
      <c r="E62" s="38"/>
      <c r="F62" s="38"/>
      <c r="G62" s="38"/>
      <c r="H62" s="37"/>
      <c r="I62" s="39"/>
      <c r="J62" s="40"/>
      <c r="K62" s="41"/>
      <c r="L62" s="37"/>
      <c r="M62" s="37"/>
      <c r="O62" s="19"/>
    </row>
    <row r="63" spans="1:15">
      <c r="A63" s="82">
        <v>16</v>
      </c>
      <c r="B63" s="26">
        <f>B61+7</f>
        <v>42540</v>
      </c>
      <c r="C63" s="27">
        <f>D61</f>
        <v>0</v>
      </c>
      <c r="D63" s="28"/>
      <c r="E63" s="33"/>
      <c r="F63" s="33"/>
      <c r="G63" s="33"/>
      <c r="H63" s="29"/>
      <c r="I63" s="29"/>
      <c r="J63" s="30"/>
      <c r="K63" s="31"/>
      <c r="L63" s="32"/>
      <c r="M63" s="32"/>
      <c r="O63" s="18"/>
    </row>
    <row r="64" spans="1:15">
      <c r="A64" s="83"/>
      <c r="B64" s="26">
        <f>B63+7</f>
        <v>42547</v>
      </c>
      <c r="C64" s="27">
        <f>D63</f>
        <v>0</v>
      </c>
      <c r="D64" s="28"/>
      <c r="E64" s="33"/>
      <c r="F64" s="33"/>
      <c r="G64" s="33"/>
      <c r="H64" s="29"/>
      <c r="I64" s="29"/>
      <c r="J64" s="30"/>
      <c r="K64" s="31"/>
      <c r="L64" s="32"/>
      <c r="M64" s="32"/>
      <c r="O64" s="18"/>
    </row>
    <row r="65" spans="1:15">
      <c r="A65" s="83"/>
      <c r="B65" s="26">
        <f>B64+7</f>
        <v>42554</v>
      </c>
      <c r="C65" s="27">
        <f>D64</f>
        <v>0</v>
      </c>
      <c r="D65" s="28"/>
      <c r="E65" s="33"/>
      <c r="F65" s="33"/>
      <c r="G65" s="33"/>
      <c r="H65" s="29"/>
      <c r="I65" s="29"/>
      <c r="J65" s="30"/>
      <c r="K65" s="31"/>
      <c r="L65" s="32"/>
      <c r="M65" s="32"/>
      <c r="O65" s="18"/>
    </row>
    <row r="66" spans="1:15">
      <c r="A66" s="84"/>
      <c r="B66" s="26">
        <f>B65+7</f>
        <v>42561</v>
      </c>
      <c r="C66" s="27">
        <f>D65</f>
        <v>0</v>
      </c>
      <c r="D66" s="28"/>
      <c r="E66" s="33"/>
      <c r="F66" s="33"/>
      <c r="G66" s="33"/>
      <c r="H66" s="29"/>
      <c r="I66" s="29"/>
      <c r="J66" s="30"/>
      <c r="K66" s="31"/>
      <c r="L66" s="32"/>
      <c r="M66" s="32"/>
      <c r="O66" s="18"/>
    </row>
    <row r="67" spans="1:15">
      <c r="A67" s="35"/>
      <c r="B67" s="35"/>
      <c r="C67" s="36"/>
      <c r="D67" s="37"/>
      <c r="E67" s="38"/>
      <c r="F67" s="38"/>
      <c r="G67" s="38"/>
      <c r="H67" s="37"/>
      <c r="I67" s="39"/>
      <c r="J67" s="40"/>
      <c r="K67" s="41"/>
      <c r="L67" s="37"/>
      <c r="M67" s="37"/>
      <c r="O67" s="19"/>
    </row>
    <row r="68" spans="1:15">
      <c r="A68" s="82">
        <v>17</v>
      </c>
      <c r="B68" s="26">
        <f>B66+7</f>
        <v>42568</v>
      </c>
      <c r="C68" s="27">
        <f>D66</f>
        <v>0</v>
      </c>
      <c r="D68" s="28"/>
      <c r="E68" s="33"/>
      <c r="F68" s="33"/>
      <c r="G68" s="33"/>
      <c r="H68" s="29"/>
      <c r="I68" s="29"/>
      <c r="J68" s="30"/>
      <c r="K68" s="31"/>
      <c r="L68" s="32"/>
      <c r="M68" s="32"/>
      <c r="O68" s="18"/>
    </row>
    <row r="69" spans="1:15">
      <c r="A69" s="83"/>
      <c r="B69" s="26">
        <f>B68+7</f>
        <v>42575</v>
      </c>
      <c r="C69" s="27">
        <f>D68</f>
        <v>0</v>
      </c>
      <c r="D69" s="28"/>
      <c r="E69" s="33"/>
      <c r="F69" s="33"/>
      <c r="G69" s="33"/>
      <c r="H69" s="29"/>
      <c r="I69" s="29"/>
      <c r="J69" s="30"/>
      <c r="K69" s="31"/>
      <c r="L69" s="32"/>
      <c r="M69" s="32"/>
      <c r="O69" s="18"/>
    </row>
    <row r="70" spans="1:15">
      <c r="A70" s="83"/>
      <c r="B70" s="26">
        <f>B69+7</f>
        <v>42582</v>
      </c>
      <c r="C70" s="27">
        <f>D69</f>
        <v>0</v>
      </c>
      <c r="D70" s="28"/>
      <c r="E70" s="33"/>
      <c r="F70" s="33"/>
      <c r="G70" s="33"/>
      <c r="H70" s="29"/>
      <c r="I70" s="29"/>
      <c r="J70" s="30"/>
      <c r="K70" s="31"/>
      <c r="L70" s="32"/>
      <c r="M70" s="32"/>
      <c r="O70" s="18"/>
    </row>
    <row r="71" spans="1:15">
      <c r="A71" s="84"/>
      <c r="B71" s="26">
        <f>B70+7</f>
        <v>42589</v>
      </c>
      <c r="C71" s="27">
        <f>D70</f>
        <v>0</v>
      </c>
      <c r="D71" s="28"/>
      <c r="E71" s="33"/>
      <c r="F71" s="33"/>
      <c r="G71" s="33"/>
      <c r="H71" s="29"/>
      <c r="I71" s="29"/>
      <c r="J71" s="30"/>
      <c r="K71" s="31"/>
      <c r="L71" s="32"/>
      <c r="M71" s="32"/>
      <c r="O71" s="18"/>
    </row>
    <row r="72" spans="1:15">
      <c r="A72" s="35"/>
      <c r="B72" s="35"/>
      <c r="C72" s="36"/>
      <c r="D72" s="37"/>
      <c r="E72" s="38"/>
      <c r="F72" s="38"/>
      <c r="G72" s="38"/>
      <c r="H72" s="37"/>
      <c r="I72" s="39"/>
      <c r="J72" s="40"/>
      <c r="K72" s="41"/>
      <c r="L72" s="37"/>
      <c r="M72" s="37"/>
      <c r="O72" s="19"/>
    </row>
    <row r="73" spans="1:15">
      <c r="A73" s="82">
        <v>18</v>
      </c>
      <c r="B73" s="26">
        <f>B71+7</f>
        <v>42596</v>
      </c>
      <c r="C73" s="27">
        <f>D71</f>
        <v>0</v>
      </c>
      <c r="D73" s="28"/>
      <c r="E73" s="33"/>
      <c r="F73" s="33"/>
      <c r="G73" s="33"/>
      <c r="H73" s="29"/>
      <c r="I73" s="29"/>
      <c r="J73" s="30"/>
      <c r="K73" s="31"/>
      <c r="L73" s="32"/>
      <c r="M73" s="32"/>
      <c r="O73" s="18"/>
    </row>
    <row r="74" spans="1:15">
      <c r="A74" s="83"/>
      <c r="B74" s="26">
        <f>B73+7</f>
        <v>42603</v>
      </c>
      <c r="C74" s="27">
        <f>D73</f>
        <v>0</v>
      </c>
      <c r="D74" s="28"/>
      <c r="E74" s="33"/>
      <c r="F74" s="33"/>
      <c r="G74" s="33"/>
      <c r="H74" s="29"/>
      <c r="I74" s="29"/>
      <c r="J74" s="30"/>
      <c r="K74" s="31"/>
      <c r="L74" s="32"/>
      <c r="M74" s="32"/>
      <c r="O74" s="18"/>
    </row>
    <row r="75" spans="1:15">
      <c r="A75" s="83"/>
      <c r="B75" s="26">
        <f>B74+7</f>
        <v>42610</v>
      </c>
      <c r="C75" s="27">
        <f>D74</f>
        <v>0</v>
      </c>
      <c r="D75" s="28"/>
      <c r="E75" s="33"/>
      <c r="F75" s="33"/>
      <c r="G75" s="33"/>
      <c r="H75" s="29"/>
      <c r="I75" s="29"/>
      <c r="J75" s="30"/>
      <c r="K75" s="31"/>
      <c r="L75" s="32"/>
      <c r="M75" s="32"/>
      <c r="O75" s="18"/>
    </row>
    <row r="76" spans="1:15">
      <c r="A76" s="84"/>
      <c r="B76" s="26">
        <f>B75+7</f>
        <v>42617</v>
      </c>
      <c r="C76" s="27">
        <f>D75</f>
        <v>0</v>
      </c>
      <c r="D76" s="28"/>
      <c r="E76" s="33"/>
      <c r="F76" s="33"/>
      <c r="G76" s="33"/>
      <c r="H76" s="29"/>
      <c r="I76" s="29"/>
      <c r="J76" s="30"/>
      <c r="K76" s="31"/>
      <c r="L76" s="32"/>
      <c r="M76" s="32"/>
      <c r="O76" s="18"/>
    </row>
    <row r="77" spans="1:15">
      <c r="A77" s="35"/>
      <c r="B77" s="35"/>
      <c r="C77" s="36"/>
      <c r="D77" s="37"/>
      <c r="E77" s="38"/>
      <c r="F77" s="38"/>
      <c r="G77" s="38"/>
      <c r="H77" s="37"/>
      <c r="I77" s="39"/>
      <c r="J77" s="40"/>
      <c r="K77" s="41"/>
      <c r="L77" s="37"/>
      <c r="M77" s="37"/>
      <c r="O77" s="19"/>
    </row>
    <row r="78" spans="1:15">
      <c r="A78" s="82">
        <v>19</v>
      </c>
      <c r="B78" s="26">
        <f>B76+7</f>
        <v>42624</v>
      </c>
      <c r="C78" s="27">
        <f>D76</f>
        <v>0</v>
      </c>
      <c r="D78" s="28"/>
      <c r="E78" s="33"/>
      <c r="F78" s="33"/>
      <c r="G78" s="33"/>
      <c r="H78" s="29"/>
      <c r="I78" s="29"/>
      <c r="J78" s="30"/>
      <c r="K78" s="31"/>
      <c r="L78" s="32"/>
      <c r="M78" s="32"/>
      <c r="O78" s="18"/>
    </row>
    <row r="79" spans="1:15">
      <c r="A79" s="83"/>
      <c r="B79" s="26">
        <f>B78+7</f>
        <v>42631</v>
      </c>
      <c r="C79" s="27">
        <f>D78</f>
        <v>0</v>
      </c>
      <c r="D79" s="28"/>
      <c r="E79" s="33"/>
      <c r="F79" s="33"/>
      <c r="G79" s="33"/>
      <c r="H79" s="29"/>
      <c r="I79" s="29"/>
      <c r="J79" s="30"/>
      <c r="K79" s="31"/>
      <c r="L79" s="32"/>
      <c r="M79" s="32"/>
      <c r="O79" s="18"/>
    </row>
    <row r="80" spans="1:15">
      <c r="A80" s="83"/>
      <c r="B80" s="26">
        <f>B79+7</f>
        <v>42638</v>
      </c>
      <c r="C80" s="27">
        <f>D79</f>
        <v>0</v>
      </c>
      <c r="D80" s="28"/>
      <c r="E80" s="33"/>
      <c r="F80" s="33"/>
      <c r="G80" s="33"/>
      <c r="H80" s="29"/>
      <c r="I80" s="29"/>
      <c r="J80" s="30"/>
      <c r="K80" s="31"/>
      <c r="L80" s="32"/>
      <c r="M80" s="32"/>
      <c r="O80" s="18"/>
    </row>
    <row r="81" spans="1:15">
      <c r="A81" s="84"/>
      <c r="B81" s="26">
        <f>B80+7</f>
        <v>42645</v>
      </c>
      <c r="C81" s="27">
        <f>D80</f>
        <v>0</v>
      </c>
      <c r="D81" s="28"/>
      <c r="E81" s="33"/>
      <c r="F81" s="33"/>
      <c r="G81" s="33"/>
      <c r="H81" s="29"/>
      <c r="I81" s="29"/>
      <c r="J81" s="30"/>
      <c r="K81" s="31"/>
      <c r="L81" s="32"/>
      <c r="M81" s="32"/>
      <c r="O81" s="18"/>
    </row>
    <row r="82" spans="1:15">
      <c r="A82" s="35"/>
      <c r="B82" s="35"/>
      <c r="C82" s="36"/>
      <c r="D82" s="37"/>
      <c r="E82" s="38"/>
      <c r="F82" s="38"/>
      <c r="G82" s="38"/>
      <c r="H82" s="37"/>
      <c r="I82" s="39"/>
      <c r="J82" s="40"/>
      <c r="K82" s="41"/>
      <c r="L82" s="37"/>
      <c r="M82" s="37"/>
      <c r="O82" s="19"/>
    </row>
    <row r="83" spans="1:15">
      <c r="A83" s="82">
        <v>20</v>
      </c>
      <c r="B83" s="26">
        <f>B81+7</f>
        <v>42652</v>
      </c>
      <c r="C83" s="27">
        <f>D81</f>
        <v>0</v>
      </c>
      <c r="D83" s="28"/>
      <c r="E83" s="33"/>
      <c r="F83" s="33"/>
      <c r="G83" s="33"/>
      <c r="H83" s="29"/>
      <c r="I83" s="29"/>
      <c r="J83" s="30"/>
      <c r="K83" s="31"/>
      <c r="L83" s="32"/>
      <c r="M83" s="32"/>
      <c r="O83" s="18"/>
    </row>
    <row r="84" spans="1:15">
      <c r="A84" s="83"/>
      <c r="B84" s="26">
        <f>B83+7</f>
        <v>42659</v>
      </c>
      <c r="C84" s="27">
        <f>D83</f>
        <v>0</v>
      </c>
      <c r="D84" s="28"/>
      <c r="E84" s="33"/>
      <c r="F84" s="33"/>
      <c r="G84" s="33"/>
      <c r="H84" s="29"/>
      <c r="I84" s="29"/>
      <c r="J84" s="30"/>
      <c r="K84" s="31"/>
      <c r="L84" s="32"/>
      <c r="M84" s="32"/>
      <c r="O84" s="18"/>
    </row>
    <row r="85" spans="1:15">
      <c r="A85" s="83"/>
      <c r="B85" s="26">
        <f>B84+7</f>
        <v>42666</v>
      </c>
      <c r="C85" s="27">
        <f>D84</f>
        <v>0</v>
      </c>
      <c r="D85" s="28"/>
      <c r="E85" s="33"/>
      <c r="F85" s="33"/>
      <c r="G85" s="33"/>
      <c r="H85" s="29"/>
      <c r="I85" s="29"/>
      <c r="J85" s="30"/>
      <c r="K85" s="31"/>
      <c r="L85" s="32"/>
      <c r="M85" s="32"/>
      <c r="O85" s="18"/>
    </row>
    <row r="86" spans="1:15">
      <c r="A86" s="84"/>
      <c r="B86" s="26">
        <f>B85+7</f>
        <v>42673</v>
      </c>
      <c r="C86" s="27">
        <f>D85</f>
        <v>0</v>
      </c>
      <c r="D86" s="28"/>
      <c r="E86" s="33"/>
      <c r="F86" s="33"/>
      <c r="G86" s="33"/>
      <c r="H86" s="29"/>
      <c r="I86" s="29"/>
      <c r="J86" s="30"/>
      <c r="K86" s="31"/>
      <c r="L86" s="32"/>
      <c r="M86" s="32"/>
      <c r="O86" s="18"/>
    </row>
    <row r="87" spans="1:15">
      <c r="A87" s="35"/>
      <c r="B87" s="35"/>
      <c r="C87" s="36"/>
      <c r="D87" s="37"/>
      <c r="E87" s="38"/>
      <c r="F87" s="38"/>
      <c r="G87" s="38"/>
      <c r="H87" s="37"/>
      <c r="I87" s="39"/>
      <c r="J87" s="40"/>
      <c r="K87" s="41"/>
      <c r="L87" s="37"/>
      <c r="M87" s="37"/>
      <c r="O87" s="19"/>
    </row>
    <row r="88" spans="1:15">
      <c r="A88" s="82">
        <v>21</v>
      </c>
      <c r="B88" s="26">
        <f>B86+7</f>
        <v>42680</v>
      </c>
      <c r="C88" s="27">
        <f>D86</f>
        <v>0</v>
      </c>
      <c r="D88" s="28"/>
      <c r="E88" s="33"/>
      <c r="F88" s="33"/>
      <c r="G88" s="33"/>
      <c r="H88" s="29"/>
      <c r="I88" s="29"/>
      <c r="J88" s="30"/>
      <c r="K88" s="31"/>
      <c r="L88" s="32"/>
      <c r="M88" s="32"/>
      <c r="O88" s="18"/>
    </row>
    <row r="89" spans="1:15">
      <c r="A89" s="83"/>
      <c r="B89" s="26">
        <f>B88+7</f>
        <v>42687</v>
      </c>
      <c r="C89" s="27">
        <f>D88</f>
        <v>0</v>
      </c>
      <c r="D89" s="28"/>
      <c r="E89" s="33"/>
      <c r="F89" s="33"/>
      <c r="G89" s="33"/>
      <c r="H89" s="29"/>
      <c r="I89" s="29"/>
      <c r="J89" s="30"/>
      <c r="K89" s="31"/>
      <c r="L89" s="32"/>
      <c r="M89" s="32"/>
      <c r="O89" s="18"/>
    </row>
    <row r="90" spans="1:15">
      <c r="A90" s="83"/>
      <c r="B90" s="26">
        <f>B89+7</f>
        <v>42694</v>
      </c>
      <c r="C90" s="27">
        <f>D89</f>
        <v>0</v>
      </c>
      <c r="D90" s="28"/>
      <c r="E90" s="33"/>
      <c r="F90" s="33"/>
      <c r="G90" s="33"/>
      <c r="H90" s="29"/>
      <c r="I90" s="29"/>
      <c r="J90" s="30"/>
      <c r="K90" s="31"/>
      <c r="L90" s="32"/>
      <c r="M90" s="32"/>
      <c r="O90" s="18"/>
    </row>
    <row r="91" spans="1:15">
      <c r="A91" s="84"/>
      <c r="B91" s="26">
        <f>B90+7</f>
        <v>42701</v>
      </c>
      <c r="C91" s="27">
        <f>D90</f>
        <v>0</v>
      </c>
      <c r="D91" s="28"/>
      <c r="E91" s="33"/>
      <c r="F91" s="33"/>
      <c r="G91" s="33"/>
      <c r="H91" s="29"/>
      <c r="I91" s="29"/>
      <c r="J91" s="30"/>
      <c r="K91" s="31"/>
      <c r="L91" s="32"/>
      <c r="M91" s="32"/>
      <c r="O91" s="18"/>
    </row>
    <row r="92" spans="1:15">
      <c r="A92" s="35"/>
      <c r="B92" s="35"/>
      <c r="C92" s="36"/>
      <c r="D92" s="37"/>
      <c r="E92" s="38"/>
      <c r="F92" s="38"/>
      <c r="G92" s="38"/>
      <c r="H92" s="37"/>
      <c r="I92" s="39"/>
      <c r="J92" s="40"/>
      <c r="K92" s="41"/>
      <c r="L92" s="37"/>
      <c r="M92" s="37"/>
      <c r="O92" s="19"/>
    </row>
    <row r="93" spans="1:15">
      <c r="A93" s="82">
        <v>22</v>
      </c>
      <c r="B93" s="26">
        <f>B91+7</f>
        <v>42708</v>
      </c>
      <c r="C93" s="27">
        <f>D91</f>
        <v>0</v>
      </c>
      <c r="D93" s="28"/>
      <c r="E93" s="33"/>
      <c r="F93" s="33"/>
      <c r="G93" s="33"/>
      <c r="H93" s="29"/>
      <c r="I93" s="29"/>
      <c r="J93" s="30"/>
      <c r="K93" s="31"/>
      <c r="L93" s="32"/>
      <c r="M93" s="32"/>
      <c r="O93" s="18"/>
    </row>
    <row r="94" spans="1:15">
      <c r="A94" s="83"/>
      <c r="B94" s="26">
        <f>B93+7</f>
        <v>42715</v>
      </c>
      <c r="C94" s="27">
        <f>D93</f>
        <v>0</v>
      </c>
      <c r="D94" s="28"/>
      <c r="E94" s="33"/>
      <c r="F94" s="33"/>
      <c r="G94" s="33"/>
      <c r="H94" s="29"/>
      <c r="I94" s="29"/>
      <c r="J94" s="30"/>
      <c r="K94" s="31"/>
      <c r="L94" s="32"/>
      <c r="M94" s="32"/>
      <c r="O94" s="18"/>
    </row>
    <row r="95" spans="1:15">
      <c r="A95" s="83"/>
      <c r="B95" s="26">
        <f>B94+7</f>
        <v>42722</v>
      </c>
      <c r="C95" s="27">
        <f>D94</f>
        <v>0</v>
      </c>
      <c r="D95" s="28"/>
      <c r="E95" s="33"/>
      <c r="F95" s="33"/>
      <c r="G95" s="33"/>
      <c r="H95" s="29"/>
      <c r="I95" s="29"/>
      <c r="J95" s="30"/>
      <c r="K95" s="31"/>
      <c r="L95" s="32"/>
      <c r="M95" s="32"/>
      <c r="O95" s="18"/>
    </row>
    <row r="96" spans="1:15">
      <c r="A96" s="84"/>
      <c r="B96" s="26">
        <f>B95+7</f>
        <v>42729</v>
      </c>
      <c r="C96" s="27">
        <f>D95</f>
        <v>0</v>
      </c>
      <c r="D96" s="28"/>
      <c r="E96" s="33"/>
      <c r="F96" s="33"/>
      <c r="G96" s="33"/>
      <c r="H96" s="29"/>
      <c r="I96" s="29"/>
      <c r="J96" s="30"/>
      <c r="K96" s="31"/>
      <c r="L96" s="32"/>
      <c r="M96" s="32"/>
      <c r="O96" s="18"/>
    </row>
    <row r="97" spans="1:15">
      <c r="A97" s="35"/>
      <c r="B97" s="35"/>
      <c r="C97" s="36"/>
      <c r="D97" s="37"/>
      <c r="E97" s="38"/>
      <c r="F97" s="38"/>
      <c r="G97" s="38"/>
      <c r="H97" s="37"/>
      <c r="I97" s="39"/>
      <c r="J97" s="40"/>
      <c r="K97" s="41"/>
      <c r="L97" s="37"/>
      <c r="M97" s="37"/>
      <c r="O97" s="19"/>
    </row>
    <row r="98" spans="1:15">
      <c r="A98" s="82">
        <v>23</v>
      </c>
      <c r="B98" s="26">
        <f>B96+7</f>
        <v>42736</v>
      </c>
      <c r="C98" s="27">
        <f>D96</f>
        <v>0</v>
      </c>
      <c r="D98" s="28"/>
      <c r="E98" s="33"/>
      <c r="F98" s="33"/>
      <c r="G98" s="33"/>
      <c r="H98" s="29"/>
      <c r="I98" s="29"/>
      <c r="J98" s="30"/>
      <c r="K98" s="31"/>
      <c r="L98" s="32"/>
      <c r="M98" s="32"/>
      <c r="O98" s="18"/>
    </row>
    <row r="99" spans="1:15">
      <c r="A99" s="83"/>
      <c r="B99" s="26">
        <f>B98+7</f>
        <v>42743</v>
      </c>
      <c r="C99" s="27">
        <f>D98</f>
        <v>0</v>
      </c>
      <c r="D99" s="28"/>
      <c r="E99" s="33"/>
      <c r="F99" s="33"/>
      <c r="G99" s="33"/>
      <c r="H99" s="29"/>
      <c r="I99" s="29"/>
      <c r="J99" s="30"/>
      <c r="K99" s="31"/>
      <c r="L99" s="32"/>
      <c r="M99" s="32"/>
      <c r="O99" s="18"/>
    </row>
    <row r="100" spans="1:15">
      <c r="A100" s="83"/>
      <c r="B100" s="26">
        <f>B99+7</f>
        <v>42750</v>
      </c>
      <c r="C100" s="27">
        <f>D99</f>
        <v>0</v>
      </c>
      <c r="D100" s="28"/>
      <c r="E100" s="33"/>
      <c r="F100" s="33"/>
      <c r="G100" s="33"/>
      <c r="H100" s="29"/>
      <c r="I100" s="29"/>
      <c r="J100" s="30"/>
      <c r="K100" s="31"/>
      <c r="L100" s="32"/>
      <c r="M100" s="32"/>
      <c r="O100" s="18"/>
    </row>
    <row r="101" spans="1:15">
      <c r="A101" s="84"/>
      <c r="B101" s="26">
        <f>B100+7</f>
        <v>42757</v>
      </c>
      <c r="C101" s="27">
        <f>D100</f>
        <v>0</v>
      </c>
      <c r="D101" s="28"/>
      <c r="E101" s="33"/>
      <c r="F101" s="33"/>
      <c r="G101" s="33"/>
      <c r="H101" s="29"/>
      <c r="I101" s="29"/>
      <c r="J101" s="30"/>
      <c r="K101" s="31"/>
      <c r="L101" s="32"/>
      <c r="M101" s="32"/>
      <c r="O101" s="18"/>
    </row>
    <row r="102" spans="1:15">
      <c r="A102" s="35"/>
      <c r="B102" s="35"/>
      <c r="C102" s="36"/>
      <c r="D102" s="37"/>
      <c r="E102" s="38"/>
      <c r="F102" s="38"/>
      <c r="G102" s="38"/>
      <c r="H102" s="37"/>
      <c r="I102" s="39"/>
      <c r="J102" s="40"/>
      <c r="K102" s="41"/>
      <c r="L102" s="37"/>
      <c r="M102" s="37"/>
      <c r="O102" s="19"/>
    </row>
    <row r="103" spans="1:15">
      <c r="A103" s="82">
        <v>24</v>
      </c>
      <c r="B103" s="26">
        <f>B101+7</f>
        <v>42764</v>
      </c>
      <c r="C103" s="27">
        <f>D101</f>
        <v>0</v>
      </c>
      <c r="D103" s="28"/>
      <c r="E103" s="33"/>
      <c r="F103" s="33"/>
      <c r="G103" s="33"/>
      <c r="H103" s="29"/>
      <c r="I103" s="29"/>
      <c r="J103" s="30"/>
      <c r="K103" s="31"/>
      <c r="L103" s="32"/>
      <c r="M103" s="32"/>
      <c r="O103" s="18"/>
    </row>
    <row r="104" spans="1:15">
      <c r="A104" s="83"/>
      <c r="B104" s="26">
        <f>B103+7</f>
        <v>42771</v>
      </c>
      <c r="C104" s="27">
        <f>D103</f>
        <v>0</v>
      </c>
      <c r="D104" s="28"/>
      <c r="E104" s="33"/>
      <c r="F104" s="33"/>
      <c r="G104" s="33"/>
      <c r="H104" s="29"/>
      <c r="I104" s="29"/>
      <c r="J104" s="30"/>
      <c r="K104" s="31"/>
      <c r="L104" s="32"/>
      <c r="M104" s="32"/>
      <c r="O104" s="18"/>
    </row>
    <row r="105" spans="1:15">
      <c r="A105" s="83"/>
      <c r="B105" s="26">
        <f>B104+7</f>
        <v>42778</v>
      </c>
      <c r="C105" s="27">
        <f>D104</f>
        <v>0</v>
      </c>
      <c r="D105" s="28"/>
      <c r="E105" s="33"/>
      <c r="F105" s="33"/>
      <c r="G105" s="33"/>
      <c r="H105" s="29"/>
      <c r="I105" s="29"/>
      <c r="J105" s="30"/>
      <c r="K105" s="31"/>
      <c r="L105" s="32"/>
      <c r="M105" s="32"/>
      <c r="O105" s="18"/>
    </row>
    <row r="106" spans="1:15">
      <c r="A106" s="84"/>
      <c r="B106" s="26">
        <f>B105+7</f>
        <v>42785</v>
      </c>
      <c r="C106" s="27">
        <f>D105</f>
        <v>0</v>
      </c>
      <c r="D106" s="28"/>
      <c r="E106" s="33"/>
      <c r="F106" s="33"/>
      <c r="G106" s="33"/>
      <c r="H106" s="29"/>
      <c r="I106" s="29"/>
      <c r="J106" s="30"/>
      <c r="K106" s="31"/>
      <c r="L106" s="32"/>
      <c r="M106" s="32"/>
      <c r="O106" s="18"/>
    </row>
    <row r="107" spans="1:15">
      <c r="A107" s="35"/>
      <c r="B107" s="35"/>
      <c r="C107" s="36"/>
      <c r="D107" s="37"/>
      <c r="E107" s="38"/>
      <c r="F107" s="38"/>
      <c r="G107" s="38"/>
      <c r="H107" s="37"/>
      <c r="I107" s="39"/>
      <c r="J107" s="40"/>
      <c r="K107" s="41"/>
      <c r="L107" s="37"/>
      <c r="M107" s="37"/>
      <c r="O107" s="19"/>
    </row>
    <row r="108" spans="1:15">
      <c r="A108" s="82">
        <v>25</v>
      </c>
      <c r="B108" s="26">
        <f>B106+7</f>
        <v>42792</v>
      </c>
      <c r="C108" s="27">
        <f>D106</f>
        <v>0</v>
      </c>
      <c r="D108" s="28"/>
      <c r="E108" s="33"/>
      <c r="F108" s="33"/>
      <c r="G108" s="33"/>
      <c r="H108" s="29"/>
      <c r="I108" s="29"/>
      <c r="J108" s="30"/>
      <c r="K108" s="31"/>
      <c r="L108" s="32"/>
      <c r="M108" s="32"/>
      <c r="O108" s="18"/>
    </row>
    <row r="109" spans="1:15">
      <c r="A109" s="83"/>
      <c r="B109" s="26">
        <f>B108+7</f>
        <v>42799</v>
      </c>
      <c r="C109" s="27">
        <f>D108</f>
        <v>0</v>
      </c>
      <c r="D109" s="28"/>
      <c r="E109" s="33"/>
      <c r="F109" s="33"/>
      <c r="G109" s="33"/>
      <c r="H109" s="29"/>
      <c r="I109" s="29"/>
      <c r="J109" s="30"/>
      <c r="K109" s="31"/>
      <c r="L109" s="32"/>
      <c r="M109" s="32"/>
      <c r="O109" s="18"/>
    </row>
    <row r="110" spans="1:15">
      <c r="A110" s="83"/>
      <c r="B110" s="26">
        <f>B109+7</f>
        <v>42806</v>
      </c>
      <c r="C110" s="27">
        <f>D109</f>
        <v>0</v>
      </c>
      <c r="D110" s="28"/>
      <c r="E110" s="33"/>
      <c r="F110" s="33"/>
      <c r="G110" s="33"/>
      <c r="H110" s="29"/>
      <c r="I110" s="29"/>
      <c r="J110" s="30"/>
      <c r="K110" s="31"/>
      <c r="L110" s="32"/>
      <c r="M110" s="32"/>
      <c r="O110" s="18"/>
    </row>
    <row r="111" spans="1:15">
      <c r="A111" s="84"/>
      <c r="B111" s="26">
        <f>B110+7</f>
        <v>42813</v>
      </c>
      <c r="C111" s="27">
        <f>D110</f>
        <v>0</v>
      </c>
      <c r="D111" s="28"/>
      <c r="E111" s="33"/>
      <c r="F111" s="33"/>
      <c r="G111" s="33"/>
      <c r="H111" s="29"/>
      <c r="I111" s="29"/>
      <c r="J111" s="30"/>
      <c r="K111" s="31"/>
      <c r="L111" s="32"/>
      <c r="M111" s="32"/>
      <c r="O111" s="18"/>
    </row>
    <row r="112" spans="1:15">
      <c r="A112" s="35"/>
      <c r="B112" s="35"/>
      <c r="C112" s="36"/>
      <c r="D112" s="37"/>
      <c r="E112" s="38"/>
      <c r="F112" s="38"/>
      <c r="G112" s="38"/>
      <c r="H112" s="37"/>
      <c r="I112" s="39"/>
      <c r="J112" s="40"/>
      <c r="K112" s="41"/>
      <c r="L112" s="37"/>
      <c r="M112" s="37"/>
      <c r="O112" s="19"/>
    </row>
    <row r="113" spans="1:15">
      <c r="A113" s="82">
        <v>26</v>
      </c>
      <c r="B113" s="26">
        <f>B111+7</f>
        <v>42820</v>
      </c>
      <c r="C113" s="27">
        <f>D111</f>
        <v>0</v>
      </c>
      <c r="D113" s="28"/>
      <c r="E113" s="33"/>
      <c r="F113" s="33"/>
      <c r="G113" s="33"/>
      <c r="H113" s="29"/>
      <c r="I113" s="29"/>
      <c r="J113" s="30"/>
      <c r="K113" s="31"/>
      <c r="L113" s="32"/>
      <c r="M113" s="32"/>
      <c r="O113" s="18"/>
    </row>
    <row r="114" spans="1:15">
      <c r="A114" s="83"/>
      <c r="B114" s="26">
        <f>B113+7</f>
        <v>42827</v>
      </c>
      <c r="C114" s="27">
        <f>D113</f>
        <v>0</v>
      </c>
      <c r="D114" s="28"/>
      <c r="E114" s="33"/>
      <c r="F114" s="33"/>
      <c r="G114" s="33"/>
      <c r="H114" s="29"/>
      <c r="I114" s="29"/>
      <c r="J114" s="30"/>
      <c r="K114" s="31"/>
      <c r="L114" s="32"/>
      <c r="M114" s="32"/>
      <c r="O114" s="18"/>
    </row>
    <row r="115" spans="1:15">
      <c r="A115" s="83"/>
      <c r="B115" s="26">
        <f>B114+7</f>
        <v>42834</v>
      </c>
      <c r="C115" s="27">
        <f>D114</f>
        <v>0</v>
      </c>
      <c r="D115" s="28"/>
      <c r="E115" s="33"/>
      <c r="F115" s="33"/>
      <c r="G115" s="33"/>
      <c r="H115" s="29"/>
      <c r="I115" s="29"/>
      <c r="J115" s="30"/>
      <c r="K115" s="31"/>
      <c r="L115" s="32"/>
      <c r="M115" s="32"/>
      <c r="O115" s="18"/>
    </row>
    <row r="116" spans="1:15">
      <c r="A116" s="84"/>
      <c r="B116" s="26">
        <f>B115+7</f>
        <v>42841</v>
      </c>
      <c r="C116" s="27">
        <f>D115</f>
        <v>0</v>
      </c>
      <c r="D116" s="28"/>
      <c r="E116" s="33"/>
      <c r="F116" s="33"/>
      <c r="G116" s="33"/>
      <c r="H116" s="29"/>
      <c r="I116" s="29"/>
      <c r="J116" s="30"/>
      <c r="K116" s="31"/>
      <c r="L116" s="32"/>
      <c r="M116" s="32"/>
      <c r="O116" s="18"/>
    </row>
    <row r="117" spans="1:15">
      <c r="A117" s="35"/>
      <c r="B117" s="35"/>
      <c r="C117" s="36"/>
      <c r="D117" s="37"/>
      <c r="E117" s="38"/>
      <c r="F117" s="38"/>
      <c r="G117" s="38"/>
      <c r="H117" s="37"/>
      <c r="I117" s="39"/>
      <c r="J117" s="40"/>
      <c r="K117" s="41"/>
      <c r="L117" s="37"/>
      <c r="M117" s="37"/>
      <c r="O117" s="19"/>
    </row>
    <row r="118" spans="1:15">
      <c r="A118" s="82">
        <v>27</v>
      </c>
      <c r="B118" s="26">
        <f>B116+7</f>
        <v>42848</v>
      </c>
      <c r="C118" s="27">
        <f>D116</f>
        <v>0</v>
      </c>
      <c r="D118" s="28"/>
      <c r="E118" s="33"/>
      <c r="F118" s="33"/>
      <c r="G118" s="33"/>
      <c r="H118" s="29"/>
      <c r="I118" s="29"/>
      <c r="J118" s="30"/>
      <c r="K118" s="31"/>
      <c r="L118" s="32"/>
      <c r="M118" s="32"/>
      <c r="O118" s="18"/>
    </row>
    <row r="119" spans="1:15">
      <c r="A119" s="83"/>
      <c r="B119" s="26">
        <f>B118+7</f>
        <v>42855</v>
      </c>
      <c r="C119" s="27">
        <f>D118</f>
        <v>0</v>
      </c>
      <c r="D119" s="28"/>
      <c r="E119" s="33"/>
      <c r="F119" s="33"/>
      <c r="G119" s="33"/>
      <c r="H119" s="29"/>
      <c r="I119" s="29"/>
      <c r="J119" s="30"/>
      <c r="K119" s="31"/>
      <c r="L119" s="32"/>
      <c r="M119" s="32"/>
      <c r="O119" s="18"/>
    </row>
    <row r="120" spans="1:15">
      <c r="A120" s="83"/>
      <c r="B120" s="26">
        <f>B119+7</f>
        <v>42862</v>
      </c>
      <c r="C120" s="27">
        <f>D119</f>
        <v>0</v>
      </c>
      <c r="D120" s="28"/>
      <c r="E120" s="33"/>
      <c r="F120" s="33"/>
      <c r="G120" s="33"/>
      <c r="H120" s="29"/>
      <c r="I120" s="29"/>
      <c r="J120" s="30"/>
      <c r="K120" s="31"/>
      <c r="L120" s="32"/>
      <c r="M120" s="32"/>
      <c r="O120" s="18"/>
    </row>
    <row r="121" spans="1:15">
      <c r="A121" s="84"/>
      <c r="B121" s="26">
        <f>B120+7</f>
        <v>42869</v>
      </c>
      <c r="C121" s="27">
        <f>D120</f>
        <v>0</v>
      </c>
      <c r="D121" s="28"/>
      <c r="E121" s="33"/>
      <c r="F121" s="33"/>
      <c r="G121" s="33"/>
      <c r="H121" s="29"/>
      <c r="I121" s="29"/>
      <c r="J121" s="30"/>
      <c r="K121" s="31"/>
      <c r="L121" s="32"/>
      <c r="M121" s="32"/>
      <c r="O121" s="18"/>
    </row>
    <row r="122" spans="1:15">
      <c r="A122" s="35"/>
      <c r="B122" s="35"/>
      <c r="C122" s="36"/>
      <c r="D122" s="37"/>
      <c r="E122" s="38"/>
      <c r="F122" s="38"/>
      <c r="G122" s="38"/>
      <c r="H122" s="37"/>
      <c r="I122" s="39"/>
      <c r="J122" s="40"/>
      <c r="K122" s="41"/>
      <c r="L122" s="37"/>
      <c r="M122" s="37"/>
      <c r="O122" s="19"/>
    </row>
    <row r="123" spans="1:15">
      <c r="A123" s="82">
        <v>28</v>
      </c>
      <c r="B123" s="26">
        <f>B121+7</f>
        <v>42876</v>
      </c>
      <c r="C123" s="27">
        <f>D121</f>
        <v>0</v>
      </c>
      <c r="D123" s="28"/>
      <c r="E123" s="33"/>
      <c r="F123" s="33"/>
      <c r="G123" s="33"/>
      <c r="H123" s="29"/>
      <c r="I123" s="29"/>
      <c r="J123" s="30"/>
      <c r="K123" s="31"/>
      <c r="L123" s="32"/>
      <c r="M123" s="32"/>
      <c r="O123" s="18"/>
    </row>
    <row r="124" spans="1:15">
      <c r="A124" s="83"/>
      <c r="B124" s="26">
        <f>B123+7</f>
        <v>42883</v>
      </c>
      <c r="C124" s="27">
        <f>D123</f>
        <v>0</v>
      </c>
      <c r="D124" s="28"/>
      <c r="E124" s="33"/>
      <c r="F124" s="33"/>
      <c r="G124" s="33"/>
      <c r="H124" s="29"/>
      <c r="I124" s="29"/>
      <c r="J124" s="30"/>
      <c r="K124" s="31"/>
      <c r="L124" s="32"/>
      <c r="M124" s="32"/>
      <c r="O124" s="18"/>
    </row>
    <row r="125" spans="1:15">
      <c r="A125" s="83"/>
      <c r="B125" s="26">
        <f>B124+7</f>
        <v>42890</v>
      </c>
      <c r="C125" s="27">
        <f>D124</f>
        <v>0</v>
      </c>
      <c r="D125" s="28"/>
      <c r="E125" s="33"/>
      <c r="F125" s="33"/>
      <c r="G125" s="33"/>
      <c r="H125" s="29"/>
      <c r="I125" s="29"/>
      <c r="J125" s="30"/>
      <c r="K125" s="31"/>
      <c r="L125" s="32"/>
      <c r="M125" s="32"/>
      <c r="O125" s="18"/>
    </row>
    <row r="126" spans="1:15">
      <c r="A126" s="84"/>
      <c r="B126" s="26">
        <f>B125+7</f>
        <v>42897</v>
      </c>
      <c r="C126" s="27">
        <f>D125</f>
        <v>0</v>
      </c>
      <c r="D126" s="28"/>
      <c r="E126" s="33"/>
      <c r="F126" s="33"/>
      <c r="G126" s="33"/>
      <c r="H126" s="29"/>
      <c r="I126" s="29"/>
      <c r="J126" s="30"/>
      <c r="K126" s="31"/>
      <c r="L126" s="32"/>
      <c r="M126" s="32"/>
      <c r="O126" s="18"/>
    </row>
    <row r="127" spans="1:15">
      <c r="A127" s="35"/>
      <c r="B127" s="35"/>
      <c r="C127" s="36"/>
      <c r="D127" s="37"/>
      <c r="E127" s="38"/>
      <c r="F127" s="38"/>
      <c r="G127" s="38"/>
      <c r="H127" s="37"/>
      <c r="I127" s="39"/>
      <c r="J127" s="40"/>
      <c r="K127" s="41"/>
      <c r="L127" s="37"/>
      <c r="M127" s="37"/>
      <c r="O127" s="19"/>
    </row>
    <row r="128" spans="1:15">
      <c r="A128" s="82">
        <v>29</v>
      </c>
      <c r="B128" s="26">
        <f>B126+7</f>
        <v>42904</v>
      </c>
      <c r="C128" s="27">
        <f>D126</f>
        <v>0</v>
      </c>
      <c r="D128" s="28"/>
      <c r="E128" s="33"/>
      <c r="F128" s="33"/>
      <c r="G128" s="33"/>
      <c r="H128" s="29"/>
      <c r="I128" s="29"/>
      <c r="J128" s="30"/>
      <c r="K128" s="31"/>
      <c r="L128" s="32"/>
      <c r="M128" s="32"/>
      <c r="O128" s="18"/>
    </row>
    <row r="129" spans="1:15">
      <c r="A129" s="83"/>
      <c r="B129" s="26">
        <f>B128+7</f>
        <v>42911</v>
      </c>
      <c r="C129" s="27">
        <f>D128</f>
        <v>0</v>
      </c>
      <c r="D129" s="28"/>
      <c r="E129" s="33"/>
      <c r="F129" s="33"/>
      <c r="G129" s="33"/>
      <c r="H129" s="29"/>
      <c r="I129" s="29"/>
      <c r="J129" s="30"/>
      <c r="K129" s="31"/>
      <c r="L129" s="32"/>
      <c r="M129" s="32"/>
      <c r="O129" s="18"/>
    </row>
    <row r="130" spans="1:15">
      <c r="A130" s="83"/>
      <c r="B130" s="26">
        <f>B129+7</f>
        <v>42918</v>
      </c>
      <c r="C130" s="27">
        <f>D129</f>
        <v>0</v>
      </c>
      <c r="D130" s="28"/>
      <c r="E130" s="33"/>
      <c r="F130" s="33"/>
      <c r="G130" s="33"/>
      <c r="H130" s="29"/>
      <c r="I130" s="29"/>
      <c r="J130" s="30"/>
      <c r="K130" s="31"/>
      <c r="L130" s="32"/>
      <c r="M130" s="32"/>
      <c r="O130" s="18"/>
    </row>
    <row r="131" spans="1:15">
      <c r="A131" s="84"/>
      <c r="B131" s="26">
        <f>B130+7</f>
        <v>42925</v>
      </c>
      <c r="C131" s="27">
        <f>D130</f>
        <v>0</v>
      </c>
      <c r="D131" s="28"/>
      <c r="E131" s="33"/>
      <c r="F131" s="33"/>
      <c r="G131" s="33"/>
      <c r="H131" s="29"/>
      <c r="I131" s="29"/>
      <c r="J131" s="30"/>
      <c r="K131" s="31"/>
      <c r="L131" s="32"/>
      <c r="M131" s="32"/>
      <c r="O131" s="18"/>
    </row>
    <row r="132" spans="1:15">
      <c r="A132" s="35"/>
      <c r="B132" s="35"/>
      <c r="C132" s="36"/>
      <c r="D132" s="37"/>
      <c r="E132" s="38"/>
      <c r="F132" s="38"/>
      <c r="G132" s="38"/>
      <c r="H132" s="37"/>
      <c r="I132" s="39"/>
      <c r="J132" s="40"/>
      <c r="K132" s="41"/>
      <c r="L132" s="37"/>
      <c r="M132" s="37"/>
      <c r="O132" s="19"/>
    </row>
    <row r="133" spans="1:15">
      <c r="A133" s="82">
        <v>30</v>
      </c>
      <c r="B133" s="26">
        <f>B131+7</f>
        <v>42932</v>
      </c>
      <c r="C133" s="27">
        <f>D131</f>
        <v>0</v>
      </c>
      <c r="D133" s="28"/>
      <c r="E133" s="33"/>
      <c r="F133" s="33"/>
      <c r="G133" s="33"/>
      <c r="H133" s="29"/>
      <c r="I133" s="29"/>
      <c r="J133" s="30"/>
      <c r="K133" s="31"/>
      <c r="L133" s="32"/>
      <c r="M133" s="32"/>
      <c r="O133" s="18"/>
    </row>
    <row r="134" spans="1:15">
      <c r="A134" s="83"/>
      <c r="B134" s="26">
        <f>B133+7</f>
        <v>42939</v>
      </c>
      <c r="C134" s="27">
        <f>D133</f>
        <v>0</v>
      </c>
      <c r="D134" s="28"/>
      <c r="E134" s="33"/>
      <c r="F134" s="33"/>
      <c r="G134" s="33"/>
      <c r="H134" s="29"/>
      <c r="I134" s="29"/>
      <c r="J134" s="30"/>
      <c r="K134" s="31"/>
      <c r="L134" s="32"/>
      <c r="M134" s="32"/>
      <c r="O134" s="18"/>
    </row>
    <row r="135" spans="1:15">
      <c r="A135" s="83"/>
      <c r="B135" s="26">
        <f>B134+7</f>
        <v>42946</v>
      </c>
      <c r="C135" s="27">
        <f>D134</f>
        <v>0</v>
      </c>
      <c r="D135" s="28"/>
      <c r="E135" s="33"/>
      <c r="F135" s="33"/>
      <c r="G135" s="33"/>
      <c r="H135" s="29"/>
      <c r="I135" s="29"/>
      <c r="J135" s="30"/>
      <c r="K135" s="31"/>
      <c r="L135" s="32"/>
      <c r="M135" s="32"/>
      <c r="O135" s="18"/>
    </row>
    <row r="136" spans="1:15">
      <c r="A136" s="83"/>
      <c r="B136" s="26">
        <f>B135+7</f>
        <v>42953</v>
      </c>
      <c r="C136" s="27">
        <f>D135</f>
        <v>0</v>
      </c>
      <c r="D136" s="28"/>
      <c r="E136" s="33"/>
      <c r="F136" s="33"/>
      <c r="G136" s="33"/>
      <c r="H136" s="29"/>
      <c r="I136" s="29"/>
      <c r="J136" s="30"/>
      <c r="K136" s="31"/>
      <c r="L136" s="32"/>
      <c r="M136" s="32"/>
      <c r="O136" s="18"/>
    </row>
    <row r="137" spans="1:15">
      <c r="A137" s="79"/>
      <c r="B137" s="79"/>
      <c r="C137" s="79"/>
      <c r="D137" s="79"/>
      <c r="E137" s="79"/>
      <c r="F137" s="79"/>
      <c r="G137" s="79"/>
      <c r="H137" s="79"/>
      <c r="I137" s="79"/>
      <c r="J137" s="79"/>
      <c r="K137" s="79"/>
      <c r="L137" s="79"/>
      <c r="M137" s="79"/>
    </row>
  </sheetData>
  <mergeCells count="1">
    <mergeCell ref="B7:L7"/>
  </mergeCells>
  <pageMargins left="0.7" right="0.7" top="0.75" bottom="0.75" header="0.3" footer="0.3"/>
  <pageSetup paperSize="9" orientation="portrait" horizontalDpi="4294967293" verticalDpi="4294967293" r:id="rId1"/>
  <ignoredErrors>
    <ignoredError sqref="C10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AD52"/>
  <sheetViews>
    <sheetView workbookViewId="0">
      <selection activeCell="B12" sqref="B12"/>
    </sheetView>
  </sheetViews>
  <sheetFormatPr defaultRowHeight="15"/>
  <cols>
    <col min="1" max="1" width="14" style="18" bestFit="1" customWidth="1"/>
    <col min="2" max="2" width="6.5703125" style="18" bestFit="1" customWidth="1"/>
    <col min="3" max="3" width="8.140625" style="18" bestFit="1" customWidth="1"/>
    <col min="4" max="4" width="12.42578125" style="18" customWidth="1"/>
    <col min="5" max="5" width="1.42578125" style="186" customWidth="1"/>
    <col min="6" max="6" width="12" style="18" bestFit="1" customWidth="1"/>
    <col min="7" max="7" width="6.5703125" style="18" bestFit="1" customWidth="1"/>
    <col min="8" max="8" width="8.140625" style="18" bestFit="1" customWidth="1"/>
    <col min="9" max="9" width="12.7109375" style="18" bestFit="1" customWidth="1"/>
    <col min="10" max="10" width="1.42578125" style="186" customWidth="1"/>
    <col min="11" max="11" width="12" style="18" bestFit="1" customWidth="1"/>
    <col min="12" max="12" width="6.5703125" style="18" bestFit="1" customWidth="1"/>
    <col min="13" max="13" width="8.140625" style="18" bestFit="1" customWidth="1"/>
    <col min="14" max="14" width="12.7109375" style="18" bestFit="1" customWidth="1"/>
    <col min="15" max="15" width="1.42578125" style="186" customWidth="1"/>
    <col min="16" max="16" width="12" style="18" bestFit="1" customWidth="1"/>
    <col min="17" max="17" width="6.5703125" style="18" bestFit="1" customWidth="1"/>
    <col min="18" max="18" width="8.140625" style="18" bestFit="1" customWidth="1"/>
    <col min="19" max="19" width="12.7109375" style="18" bestFit="1" customWidth="1"/>
    <col min="20" max="251" width="9.140625" style="18"/>
    <col min="252" max="252" width="14" style="18" bestFit="1" customWidth="1"/>
    <col min="253" max="253" width="3" style="18" bestFit="1" customWidth="1"/>
    <col min="254" max="254" width="8.28515625" style="18" bestFit="1" customWidth="1"/>
    <col min="255" max="255" width="8.140625" style="18" bestFit="1" customWidth="1"/>
    <col min="256" max="256" width="1.42578125" style="18" customWidth="1"/>
    <col min="257" max="257" width="12" style="18" bestFit="1" customWidth="1"/>
    <col min="258" max="258" width="3" style="18" bestFit="1" customWidth="1"/>
    <col min="259" max="259" width="8.42578125" style="18" bestFit="1" customWidth="1"/>
    <col min="260" max="260" width="8.140625" style="18" bestFit="1" customWidth="1"/>
    <col min="261" max="261" width="1.42578125" style="18" customWidth="1"/>
    <col min="262" max="262" width="12" style="18" bestFit="1" customWidth="1"/>
    <col min="263" max="263" width="3" style="18" bestFit="1" customWidth="1"/>
    <col min="264" max="264" width="8.28515625" style="18" bestFit="1" customWidth="1"/>
    <col min="265" max="265" width="8.140625" style="18" bestFit="1" customWidth="1"/>
    <col min="266" max="266" width="1.42578125" style="18" customWidth="1"/>
    <col min="267" max="267" width="12" style="18" bestFit="1" customWidth="1"/>
    <col min="268" max="268" width="3" style="18" bestFit="1" customWidth="1"/>
    <col min="269" max="269" width="8.28515625" style="18" bestFit="1" customWidth="1"/>
    <col min="270" max="270" width="8.140625" style="18" bestFit="1" customWidth="1"/>
    <col min="271" max="271" width="1.42578125" style="18" customWidth="1"/>
    <col min="272" max="272" width="12" style="18" bestFit="1" customWidth="1"/>
    <col min="273" max="273" width="3" style="18" bestFit="1" customWidth="1"/>
    <col min="274" max="274" width="8.28515625" style="18" bestFit="1" customWidth="1"/>
    <col min="275" max="507" width="9.140625" style="18"/>
    <col min="508" max="508" width="14" style="18" bestFit="1" customWidth="1"/>
    <col min="509" max="509" width="3" style="18" bestFit="1" customWidth="1"/>
    <col min="510" max="510" width="8.28515625" style="18" bestFit="1" customWidth="1"/>
    <col min="511" max="511" width="8.140625" style="18" bestFit="1" customWidth="1"/>
    <col min="512" max="512" width="1.42578125" style="18" customWidth="1"/>
    <col min="513" max="513" width="12" style="18" bestFit="1" customWidth="1"/>
    <col min="514" max="514" width="3" style="18" bestFit="1" customWidth="1"/>
    <col min="515" max="515" width="8.42578125" style="18" bestFit="1" customWidth="1"/>
    <col min="516" max="516" width="8.140625" style="18" bestFit="1" customWidth="1"/>
    <col min="517" max="517" width="1.42578125" style="18" customWidth="1"/>
    <col min="518" max="518" width="12" style="18" bestFit="1" customWidth="1"/>
    <col min="519" max="519" width="3" style="18" bestFit="1" customWidth="1"/>
    <col min="520" max="520" width="8.28515625" style="18" bestFit="1" customWidth="1"/>
    <col min="521" max="521" width="8.140625" style="18" bestFit="1" customWidth="1"/>
    <col min="522" max="522" width="1.42578125" style="18" customWidth="1"/>
    <col min="523" max="523" width="12" style="18" bestFit="1" customWidth="1"/>
    <col min="524" max="524" width="3" style="18" bestFit="1" customWidth="1"/>
    <col min="525" max="525" width="8.28515625" style="18" bestFit="1" customWidth="1"/>
    <col min="526" max="526" width="8.140625" style="18" bestFit="1" customWidth="1"/>
    <col min="527" max="527" width="1.42578125" style="18" customWidth="1"/>
    <col min="528" max="528" width="12" style="18" bestFit="1" customWidth="1"/>
    <col min="529" max="529" width="3" style="18" bestFit="1" customWidth="1"/>
    <col min="530" max="530" width="8.28515625" style="18" bestFit="1" customWidth="1"/>
    <col min="531" max="763" width="9.140625" style="18"/>
    <col min="764" max="764" width="14" style="18" bestFit="1" customWidth="1"/>
    <col min="765" max="765" width="3" style="18" bestFit="1" customWidth="1"/>
    <col min="766" max="766" width="8.28515625" style="18" bestFit="1" customWidth="1"/>
    <col min="767" max="767" width="8.140625" style="18" bestFit="1" customWidth="1"/>
    <col min="768" max="768" width="1.42578125" style="18" customWidth="1"/>
    <col min="769" max="769" width="12" style="18" bestFit="1" customWidth="1"/>
    <col min="770" max="770" width="3" style="18" bestFit="1" customWidth="1"/>
    <col min="771" max="771" width="8.42578125" style="18" bestFit="1" customWidth="1"/>
    <col min="772" max="772" width="8.140625" style="18" bestFit="1" customWidth="1"/>
    <col min="773" max="773" width="1.42578125" style="18" customWidth="1"/>
    <col min="774" max="774" width="12" style="18" bestFit="1" customWidth="1"/>
    <col min="775" max="775" width="3" style="18" bestFit="1" customWidth="1"/>
    <col min="776" max="776" width="8.28515625" style="18" bestFit="1" customWidth="1"/>
    <col min="777" max="777" width="8.140625" style="18" bestFit="1" customWidth="1"/>
    <col min="778" max="778" width="1.42578125" style="18" customWidth="1"/>
    <col min="779" max="779" width="12" style="18" bestFit="1" customWidth="1"/>
    <col min="780" max="780" width="3" style="18" bestFit="1" customWidth="1"/>
    <col min="781" max="781" width="8.28515625" style="18" bestFit="1" customWidth="1"/>
    <col min="782" max="782" width="8.140625" style="18" bestFit="1" customWidth="1"/>
    <col min="783" max="783" width="1.42578125" style="18" customWidth="1"/>
    <col min="784" max="784" width="12" style="18" bestFit="1" customWidth="1"/>
    <col min="785" max="785" width="3" style="18" bestFit="1" customWidth="1"/>
    <col min="786" max="786" width="8.28515625" style="18" bestFit="1" customWidth="1"/>
    <col min="787" max="1019" width="9.140625" style="18"/>
    <col min="1020" max="1020" width="14" style="18" bestFit="1" customWidth="1"/>
    <col min="1021" max="1021" width="3" style="18" bestFit="1" customWidth="1"/>
    <col min="1022" max="1022" width="8.28515625" style="18" bestFit="1" customWidth="1"/>
    <col min="1023" max="1023" width="8.140625" style="18" bestFit="1" customWidth="1"/>
    <col min="1024" max="1024" width="1.42578125" style="18" customWidth="1"/>
    <col min="1025" max="1025" width="12" style="18" bestFit="1" customWidth="1"/>
    <col min="1026" max="1026" width="3" style="18" bestFit="1" customWidth="1"/>
    <col min="1027" max="1027" width="8.42578125" style="18" bestFit="1" customWidth="1"/>
    <col min="1028" max="1028" width="8.140625" style="18" bestFit="1" customWidth="1"/>
    <col min="1029" max="1029" width="1.42578125" style="18" customWidth="1"/>
    <col min="1030" max="1030" width="12" style="18" bestFit="1" customWidth="1"/>
    <col min="1031" max="1031" width="3" style="18" bestFit="1" customWidth="1"/>
    <col min="1032" max="1032" width="8.28515625" style="18" bestFit="1" customWidth="1"/>
    <col min="1033" max="1033" width="8.140625" style="18" bestFit="1" customWidth="1"/>
    <col min="1034" max="1034" width="1.42578125" style="18" customWidth="1"/>
    <col min="1035" max="1035" width="12" style="18" bestFit="1" customWidth="1"/>
    <col min="1036" max="1036" width="3" style="18" bestFit="1" customWidth="1"/>
    <col min="1037" max="1037" width="8.28515625" style="18" bestFit="1" customWidth="1"/>
    <col min="1038" max="1038" width="8.140625" style="18" bestFit="1" customWidth="1"/>
    <col min="1039" max="1039" width="1.42578125" style="18" customWidth="1"/>
    <col min="1040" max="1040" width="12" style="18" bestFit="1" customWidth="1"/>
    <col min="1041" max="1041" width="3" style="18" bestFit="1" customWidth="1"/>
    <col min="1042" max="1042" width="8.28515625" style="18" bestFit="1" customWidth="1"/>
    <col min="1043" max="1275" width="9.140625" style="18"/>
    <col min="1276" max="1276" width="14" style="18" bestFit="1" customWidth="1"/>
    <col min="1277" max="1277" width="3" style="18" bestFit="1" customWidth="1"/>
    <col min="1278" max="1278" width="8.28515625" style="18" bestFit="1" customWidth="1"/>
    <col min="1279" max="1279" width="8.140625" style="18" bestFit="1" customWidth="1"/>
    <col min="1280" max="1280" width="1.42578125" style="18" customWidth="1"/>
    <col min="1281" max="1281" width="12" style="18" bestFit="1" customWidth="1"/>
    <col min="1282" max="1282" width="3" style="18" bestFit="1" customWidth="1"/>
    <col min="1283" max="1283" width="8.42578125" style="18" bestFit="1" customWidth="1"/>
    <col min="1284" max="1284" width="8.140625" style="18" bestFit="1" customWidth="1"/>
    <col min="1285" max="1285" width="1.42578125" style="18" customWidth="1"/>
    <col min="1286" max="1286" width="12" style="18" bestFit="1" customWidth="1"/>
    <col min="1287" max="1287" width="3" style="18" bestFit="1" customWidth="1"/>
    <col min="1288" max="1288" width="8.28515625" style="18" bestFit="1" customWidth="1"/>
    <col min="1289" max="1289" width="8.140625" style="18" bestFit="1" customWidth="1"/>
    <col min="1290" max="1290" width="1.42578125" style="18" customWidth="1"/>
    <col min="1291" max="1291" width="12" style="18" bestFit="1" customWidth="1"/>
    <col min="1292" max="1292" width="3" style="18" bestFit="1" customWidth="1"/>
    <col min="1293" max="1293" width="8.28515625" style="18" bestFit="1" customWidth="1"/>
    <col min="1294" max="1294" width="8.140625" style="18" bestFit="1" customWidth="1"/>
    <col min="1295" max="1295" width="1.42578125" style="18" customWidth="1"/>
    <col min="1296" max="1296" width="12" style="18" bestFit="1" customWidth="1"/>
    <col min="1297" max="1297" width="3" style="18" bestFit="1" customWidth="1"/>
    <col min="1298" max="1298" width="8.28515625" style="18" bestFit="1" customWidth="1"/>
    <col min="1299" max="1531" width="9.140625" style="18"/>
    <col min="1532" max="1532" width="14" style="18" bestFit="1" customWidth="1"/>
    <col min="1533" max="1533" width="3" style="18" bestFit="1" customWidth="1"/>
    <col min="1534" max="1534" width="8.28515625" style="18" bestFit="1" customWidth="1"/>
    <col min="1535" max="1535" width="8.140625" style="18" bestFit="1" customWidth="1"/>
    <col min="1536" max="1536" width="1.42578125" style="18" customWidth="1"/>
    <col min="1537" max="1537" width="12" style="18" bestFit="1" customWidth="1"/>
    <col min="1538" max="1538" width="3" style="18" bestFit="1" customWidth="1"/>
    <col min="1539" max="1539" width="8.42578125" style="18" bestFit="1" customWidth="1"/>
    <col min="1540" max="1540" width="8.140625" style="18" bestFit="1" customWidth="1"/>
    <col min="1541" max="1541" width="1.42578125" style="18" customWidth="1"/>
    <col min="1542" max="1542" width="12" style="18" bestFit="1" customWidth="1"/>
    <col min="1543" max="1543" width="3" style="18" bestFit="1" customWidth="1"/>
    <col min="1544" max="1544" width="8.28515625" style="18" bestFit="1" customWidth="1"/>
    <col min="1545" max="1545" width="8.140625" style="18" bestFit="1" customWidth="1"/>
    <col min="1546" max="1546" width="1.42578125" style="18" customWidth="1"/>
    <col min="1547" max="1547" width="12" style="18" bestFit="1" customWidth="1"/>
    <col min="1548" max="1548" width="3" style="18" bestFit="1" customWidth="1"/>
    <col min="1549" max="1549" width="8.28515625" style="18" bestFit="1" customWidth="1"/>
    <col min="1550" max="1550" width="8.140625" style="18" bestFit="1" customWidth="1"/>
    <col min="1551" max="1551" width="1.42578125" style="18" customWidth="1"/>
    <col min="1552" max="1552" width="12" style="18" bestFit="1" customWidth="1"/>
    <col min="1553" max="1553" width="3" style="18" bestFit="1" customWidth="1"/>
    <col min="1554" max="1554" width="8.28515625" style="18" bestFit="1" customWidth="1"/>
    <col min="1555" max="1787" width="9.140625" style="18"/>
    <col min="1788" max="1788" width="14" style="18" bestFit="1" customWidth="1"/>
    <col min="1789" max="1789" width="3" style="18" bestFit="1" customWidth="1"/>
    <col min="1790" max="1790" width="8.28515625" style="18" bestFit="1" customWidth="1"/>
    <col min="1791" max="1791" width="8.140625" style="18" bestFit="1" customWidth="1"/>
    <col min="1792" max="1792" width="1.42578125" style="18" customWidth="1"/>
    <col min="1793" max="1793" width="12" style="18" bestFit="1" customWidth="1"/>
    <col min="1794" max="1794" width="3" style="18" bestFit="1" customWidth="1"/>
    <col min="1795" max="1795" width="8.42578125" style="18" bestFit="1" customWidth="1"/>
    <col min="1796" max="1796" width="8.140625" style="18" bestFit="1" customWidth="1"/>
    <col min="1797" max="1797" width="1.42578125" style="18" customWidth="1"/>
    <col min="1798" max="1798" width="12" style="18" bestFit="1" customWidth="1"/>
    <col min="1799" max="1799" width="3" style="18" bestFit="1" customWidth="1"/>
    <col min="1800" max="1800" width="8.28515625" style="18" bestFit="1" customWidth="1"/>
    <col min="1801" max="1801" width="8.140625" style="18" bestFit="1" customWidth="1"/>
    <col min="1802" max="1802" width="1.42578125" style="18" customWidth="1"/>
    <col min="1803" max="1803" width="12" style="18" bestFit="1" customWidth="1"/>
    <col min="1804" max="1804" width="3" style="18" bestFit="1" customWidth="1"/>
    <col min="1805" max="1805" width="8.28515625" style="18" bestFit="1" customWidth="1"/>
    <col min="1806" max="1806" width="8.140625" style="18" bestFit="1" customWidth="1"/>
    <col min="1807" max="1807" width="1.42578125" style="18" customWidth="1"/>
    <col min="1808" max="1808" width="12" style="18" bestFit="1" customWidth="1"/>
    <col min="1809" max="1809" width="3" style="18" bestFit="1" customWidth="1"/>
    <col min="1810" max="1810" width="8.28515625" style="18" bestFit="1" customWidth="1"/>
    <col min="1811" max="2043" width="9.140625" style="18"/>
    <col min="2044" max="2044" width="14" style="18" bestFit="1" customWidth="1"/>
    <col min="2045" max="2045" width="3" style="18" bestFit="1" customWidth="1"/>
    <col min="2046" max="2046" width="8.28515625" style="18" bestFit="1" customWidth="1"/>
    <col min="2047" max="2047" width="8.140625" style="18" bestFit="1" customWidth="1"/>
    <col min="2048" max="2048" width="1.42578125" style="18" customWidth="1"/>
    <col min="2049" max="2049" width="12" style="18" bestFit="1" customWidth="1"/>
    <col min="2050" max="2050" width="3" style="18" bestFit="1" customWidth="1"/>
    <col min="2051" max="2051" width="8.42578125" style="18" bestFit="1" customWidth="1"/>
    <col min="2052" max="2052" width="8.140625" style="18" bestFit="1" customWidth="1"/>
    <col min="2053" max="2053" width="1.42578125" style="18" customWidth="1"/>
    <col min="2054" max="2054" width="12" style="18" bestFit="1" customWidth="1"/>
    <col min="2055" max="2055" width="3" style="18" bestFit="1" customWidth="1"/>
    <col min="2056" max="2056" width="8.28515625" style="18" bestFit="1" customWidth="1"/>
    <col min="2057" max="2057" width="8.140625" style="18" bestFit="1" customWidth="1"/>
    <col min="2058" max="2058" width="1.42578125" style="18" customWidth="1"/>
    <col min="2059" max="2059" width="12" style="18" bestFit="1" customWidth="1"/>
    <col min="2060" max="2060" width="3" style="18" bestFit="1" customWidth="1"/>
    <col min="2061" max="2061" width="8.28515625" style="18" bestFit="1" customWidth="1"/>
    <col min="2062" max="2062" width="8.140625" style="18" bestFit="1" customWidth="1"/>
    <col min="2063" max="2063" width="1.42578125" style="18" customWidth="1"/>
    <col min="2064" max="2064" width="12" style="18" bestFit="1" customWidth="1"/>
    <col min="2065" max="2065" width="3" style="18" bestFit="1" customWidth="1"/>
    <col min="2066" max="2066" width="8.28515625" style="18" bestFit="1" customWidth="1"/>
    <col min="2067" max="2299" width="9.140625" style="18"/>
    <col min="2300" max="2300" width="14" style="18" bestFit="1" customWidth="1"/>
    <col min="2301" max="2301" width="3" style="18" bestFit="1" customWidth="1"/>
    <col min="2302" max="2302" width="8.28515625" style="18" bestFit="1" customWidth="1"/>
    <col min="2303" max="2303" width="8.140625" style="18" bestFit="1" customWidth="1"/>
    <col min="2304" max="2304" width="1.42578125" style="18" customWidth="1"/>
    <col min="2305" max="2305" width="12" style="18" bestFit="1" customWidth="1"/>
    <col min="2306" max="2306" width="3" style="18" bestFit="1" customWidth="1"/>
    <col min="2307" max="2307" width="8.42578125" style="18" bestFit="1" customWidth="1"/>
    <col min="2308" max="2308" width="8.140625" style="18" bestFit="1" customWidth="1"/>
    <col min="2309" max="2309" width="1.42578125" style="18" customWidth="1"/>
    <col min="2310" max="2310" width="12" style="18" bestFit="1" customWidth="1"/>
    <col min="2311" max="2311" width="3" style="18" bestFit="1" customWidth="1"/>
    <col min="2312" max="2312" width="8.28515625" style="18" bestFit="1" customWidth="1"/>
    <col min="2313" max="2313" width="8.140625" style="18" bestFit="1" customWidth="1"/>
    <col min="2314" max="2314" width="1.42578125" style="18" customWidth="1"/>
    <col min="2315" max="2315" width="12" style="18" bestFit="1" customWidth="1"/>
    <col min="2316" max="2316" width="3" style="18" bestFit="1" customWidth="1"/>
    <col min="2317" max="2317" width="8.28515625" style="18" bestFit="1" customWidth="1"/>
    <col min="2318" max="2318" width="8.140625" style="18" bestFit="1" customWidth="1"/>
    <col min="2319" max="2319" width="1.42578125" style="18" customWidth="1"/>
    <col min="2320" max="2320" width="12" style="18" bestFit="1" customWidth="1"/>
    <col min="2321" max="2321" width="3" style="18" bestFit="1" customWidth="1"/>
    <col min="2322" max="2322" width="8.28515625" style="18" bestFit="1" customWidth="1"/>
    <col min="2323" max="2555" width="9.140625" style="18"/>
    <col min="2556" max="2556" width="14" style="18" bestFit="1" customWidth="1"/>
    <col min="2557" max="2557" width="3" style="18" bestFit="1" customWidth="1"/>
    <col min="2558" max="2558" width="8.28515625" style="18" bestFit="1" customWidth="1"/>
    <col min="2559" max="2559" width="8.140625" style="18" bestFit="1" customWidth="1"/>
    <col min="2560" max="2560" width="1.42578125" style="18" customWidth="1"/>
    <col min="2561" max="2561" width="12" style="18" bestFit="1" customWidth="1"/>
    <col min="2562" max="2562" width="3" style="18" bestFit="1" customWidth="1"/>
    <col min="2563" max="2563" width="8.42578125" style="18" bestFit="1" customWidth="1"/>
    <col min="2564" max="2564" width="8.140625" style="18" bestFit="1" customWidth="1"/>
    <col min="2565" max="2565" width="1.42578125" style="18" customWidth="1"/>
    <col min="2566" max="2566" width="12" style="18" bestFit="1" customWidth="1"/>
    <col min="2567" max="2567" width="3" style="18" bestFit="1" customWidth="1"/>
    <col min="2568" max="2568" width="8.28515625" style="18" bestFit="1" customWidth="1"/>
    <col min="2569" max="2569" width="8.140625" style="18" bestFit="1" customWidth="1"/>
    <col min="2570" max="2570" width="1.42578125" style="18" customWidth="1"/>
    <col min="2571" max="2571" width="12" style="18" bestFit="1" customWidth="1"/>
    <col min="2572" max="2572" width="3" style="18" bestFit="1" customWidth="1"/>
    <col min="2573" max="2573" width="8.28515625" style="18" bestFit="1" customWidth="1"/>
    <col min="2574" max="2574" width="8.140625" style="18" bestFit="1" customWidth="1"/>
    <col min="2575" max="2575" width="1.42578125" style="18" customWidth="1"/>
    <col min="2576" max="2576" width="12" style="18" bestFit="1" customWidth="1"/>
    <col min="2577" max="2577" width="3" style="18" bestFit="1" customWidth="1"/>
    <col min="2578" max="2578" width="8.28515625" style="18" bestFit="1" customWidth="1"/>
    <col min="2579" max="2811" width="9.140625" style="18"/>
    <col min="2812" max="2812" width="14" style="18" bestFit="1" customWidth="1"/>
    <col min="2813" max="2813" width="3" style="18" bestFit="1" customWidth="1"/>
    <col min="2814" max="2814" width="8.28515625" style="18" bestFit="1" customWidth="1"/>
    <col min="2815" max="2815" width="8.140625" style="18" bestFit="1" customWidth="1"/>
    <col min="2816" max="2816" width="1.42578125" style="18" customWidth="1"/>
    <col min="2817" max="2817" width="12" style="18" bestFit="1" customWidth="1"/>
    <col min="2818" max="2818" width="3" style="18" bestFit="1" customWidth="1"/>
    <col min="2819" max="2819" width="8.42578125" style="18" bestFit="1" customWidth="1"/>
    <col min="2820" max="2820" width="8.140625" style="18" bestFit="1" customWidth="1"/>
    <col min="2821" max="2821" width="1.42578125" style="18" customWidth="1"/>
    <col min="2822" max="2822" width="12" style="18" bestFit="1" customWidth="1"/>
    <col min="2823" max="2823" width="3" style="18" bestFit="1" customWidth="1"/>
    <col min="2824" max="2824" width="8.28515625" style="18" bestFit="1" customWidth="1"/>
    <col min="2825" max="2825" width="8.140625" style="18" bestFit="1" customWidth="1"/>
    <col min="2826" max="2826" width="1.42578125" style="18" customWidth="1"/>
    <col min="2827" max="2827" width="12" style="18" bestFit="1" customWidth="1"/>
    <col min="2828" max="2828" width="3" style="18" bestFit="1" customWidth="1"/>
    <col min="2829" max="2829" width="8.28515625" style="18" bestFit="1" customWidth="1"/>
    <col min="2830" max="2830" width="8.140625" style="18" bestFit="1" customWidth="1"/>
    <col min="2831" max="2831" width="1.42578125" style="18" customWidth="1"/>
    <col min="2832" max="2832" width="12" style="18" bestFit="1" customWidth="1"/>
    <col min="2833" max="2833" width="3" style="18" bestFit="1" customWidth="1"/>
    <col min="2834" max="2834" width="8.28515625" style="18" bestFit="1" customWidth="1"/>
    <col min="2835" max="3067" width="9.140625" style="18"/>
    <col min="3068" max="3068" width="14" style="18" bestFit="1" customWidth="1"/>
    <col min="3069" max="3069" width="3" style="18" bestFit="1" customWidth="1"/>
    <col min="3070" max="3070" width="8.28515625" style="18" bestFit="1" customWidth="1"/>
    <col min="3071" max="3071" width="8.140625" style="18" bestFit="1" customWidth="1"/>
    <col min="3072" max="3072" width="1.42578125" style="18" customWidth="1"/>
    <col min="3073" max="3073" width="12" style="18" bestFit="1" customWidth="1"/>
    <col min="3074" max="3074" width="3" style="18" bestFit="1" customWidth="1"/>
    <col min="3075" max="3075" width="8.42578125" style="18" bestFit="1" customWidth="1"/>
    <col min="3076" max="3076" width="8.140625" style="18" bestFit="1" customWidth="1"/>
    <col min="3077" max="3077" width="1.42578125" style="18" customWidth="1"/>
    <col min="3078" max="3078" width="12" style="18" bestFit="1" customWidth="1"/>
    <col min="3079" max="3079" width="3" style="18" bestFit="1" customWidth="1"/>
    <col min="3080" max="3080" width="8.28515625" style="18" bestFit="1" customWidth="1"/>
    <col min="3081" max="3081" width="8.140625" style="18" bestFit="1" customWidth="1"/>
    <col min="3082" max="3082" width="1.42578125" style="18" customWidth="1"/>
    <col min="3083" max="3083" width="12" style="18" bestFit="1" customWidth="1"/>
    <col min="3084" max="3084" width="3" style="18" bestFit="1" customWidth="1"/>
    <col min="3085" max="3085" width="8.28515625" style="18" bestFit="1" customWidth="1"/>
    <col min="3086" max="3086" width="8.140625" style="18" bestFit="1" customWidth="1"/>
    <col min="3087" max="3087" width="1.42578125" style="18" customWidth="1"/>
    <col min="3088" max="3088" width="12" style="18" bestFit="1" customWidth="1"/>
    <col min="3089" max="3089" width="3" style="18" bestFit="1" customWidth="1"/>
    <col min="3090" max="3090" width="8.28515625" style="18" bestFit="1" customWidth="1"/>
    <col min="3091" max="3323" width="9.140625" style="18"/>
    <col min="3324" max="3324" width="14" style="18" bestFit="1" customWidth="1"/>
    <col min="3325" max="3325" width="3" style="18" bestFit="1" customWidth="1"/>
    <col min="3326" max="3326" width="8.28515625" style="18" bestFit="1" customWidth="1"/>
    <col min="3327" max="3327" width="8.140625" style="18" bestFit="1" customWidth="1"/>
    <col min="3328" max="3328" width="1.42578125" style="18" customWidth="1"/>
    <col min="3329" max="3329" width="12" style="18" bestFit="1" customWidth="1"/>
    <col min="3330" max="3330" width="3" style="18" bestFit="1" customWidth="1"/>
    <col min="3331" max="3331" width="8.42578125" style="18" bestFit="1" customWidth="1"/>
    <col min="3332" max="3332" width="8.140625" style="18" bestFit="1" customWidth="1"/>
    <col min="3333" max="3333" width="1.42578125" style="18" customWidth="1"/>
    <col min="3334" max="3334" width="12" style="18" bestFit="1" customWidth="1"/>
    <col min="3335" max="3335" width="3" style="18" bestFit="1" customWidth="1"/>
    <col min="3336" max="3336" width="8.28515625" style="18" bestFit="1" customWidth="1"/>
    <col min="3337" max="3337" width="8.140625" style="18" bestFit="1" customWidth="1"/>
    <col min="3338" max="3338" width="1.42578125" style="18" customWidth="1"/>
    <col min="3339" max="3339" width="12" style="18" bestFit="1" customWidth="1"/>
    <col min="3340" max="3340" width="3" style="18" bestFit="1" customWidth="1"/>
    <col min="3341" max="3341" width="8.28515625" style="18" bestFit="1" customWidth="1"/>
    <col min="3342" max="3342" width="8.140625" style="18" bestFit="1" customWidth="1"/>
    <col min="3343" max="3343" width="1.42578125" style="18" customWidth="1"/>
    <col min="3344" max="3344" width="12" style="18" bestFit="1" customWidth="1"/>
    <col min="3345" max="3345" width="3" style="18" bestFit="1" customWidth="1"/>
    <col min="3346" max="3346" width="8.28515625" style="18" bestFit="1" customWidth="1"/>
    <col min="3347" max="3579" width="9.140625" style="18"/>
    <col min="3580" max="3580" width="14" style="18" bestFit="1" customWidth="1"/>
    <col min="3581" max="3581" width="3" style="18" bestFit="1" customWidth="1"/>
    <col min="3582" max="3582" width="8.28515625" style="18" bestFit="1" customWidth="1"/>
    <col min="3583" max="3583" width="8.140625" style="18" bestFit="1" customWidth="1"/>
    <col min="3584" max="3584" width="1.42578125" style="18" customWidth="1"/>
    <col min="3585" max="3585" width="12" style="18" bestFit="1" customWidth="1"/>
    <col min="3586" max="3586" width="3" style="18" bestFit="1" customWidth="1"/>
    <col min="3587" max="3587" width="8.42578125" style="18" bestFit="1" customWidth="1"/>
    <col min="3588" max="3588" width="8.140625" style="18" bestFit="1" customWidth="1"/>
    <col min="3589" max="3589" width="1.42578125" style="18" customWidth="1"/>
    <col min="3590" max="3590" width="12" style="18" bestFit="1" customWidth="1"/>
    <col min="3591" max="3591" width="3" style="18" bestFit="1" customWidth="1"/>
    <col min="3592" max="3592" width="8.28515625" style="18" bestFit="1" customWidth="1"/>
    <col min="3593" max="3593" width="8.140625" style="18" bestFit="1" customWidth="1"/>
    <col min="3594" max="3594" width="1.42578125" style="18" customWidth="1"/>
    <col min="3595" max="3595" width="12" style="18" bestFit="1" customWidth="1"/>
    <col min="3596" max="3596" width="3" style="18" bestFit="1" customWidth="1"/>
    <col min="3597" max="3597" width="8.28515625" style="18" bestFit="1" customWidth="1"/>
    <col min="3598" max="3598" width="8.140625" style="18" bestFit="1" customWidth="1"/>
    <col min="3599" max="3599" width="1.42578125" style="18" customWidth="1"/>
    <col min="3600" max="3600" width="12" style="18" bestFit="1" customWidth="1"/>
    <col min="3601" max="3601" width="3" style="18" bestFit="1" customWidth="1"/>
    <col min="3602" max="3602" width="8.28515625" style="18" bestFit="1" customWidth="1"/>
    <col min="3603" max="3835" width="9.140625" style="18"/>
    <col min="3836" max="3836" width="14" style="18" bestFit="1" customWidth="1"/>
    <col min="3837" max="3837" width="3" style="18" bestFit="1" customWidth="1"/>
    <col min="3838" max="3838" width="8.28515625" style="18" bestFit="1" customWidth="1"/>
    <col min="3839" max="3839" width="8.140625" style="18" bestFit="1" customWidth="1"/>
    <col min="3840" max="3840" width="1.42578125" style="18" customWidth="1"/>
    <col min="3841" max="3841" width="12" style="18" bestFit="1" customWidth="1"/>
    <col min="3842" max="3842" width="3" style="18" bestFit="1" customWidth="1"/>
    <col min="3843" max="3843" width="8.42578125" style="18" bestFit="1" customWidth="1"/>
    <col min="3844" max="3844" width="8.140625" style="18" bestFit="1" customWidth="1"/>
    <col min="3845" max="3845" width="1.42578125" style="18" customWidth="1"/>
    <col min="3846" max="3846" width="12" style="18" bestFit="1" customWidth="1"/>
    <col min="3847" max="3847" width="3" style="18" bestFit="1" customWidth="1"/>
    <col min="3848" max="3848" width="8.28515625" style="18" bestFit="1" customWidth="1"/>
    <col min="3849" max="3849" width="8.140625" style="18" bestFit="1" customWidth="1"/>
    <col min="3850" max="3850" width="1.42578125" style="18" customWidth="1"/>
    <col min="3851" max="3851" width="12" style="18" bestFit="1" customWidth="1"/>
    <col min="3852" max="3852" width="3" style="18" bestFit="1" customWidth="1"/>
    <col min="3853" max="3853" width="8.28515625" style="18" bestFit="1" customWidth="1"/>
    <col min="3854" max="3854" width="8.140625" style="18" bestFit="1" customWidth="1"/>
    <col min="3855" max="3855" width="1.42578125" style="18" customWidth="1"/>
    <col min="3856" max="3856" width="12" style="18" bestFit="1" customWidth="1"/>
    <col min="3857" max="3857" width="3" style="18" bestFit="1" customWidth="1"/>
    <col min="3858" max="3858" width="8.28515625" style="18" bestFit="1" customWidth="1"/>
    <col min="3859" max="4091" width="9.140625" style="18"/>
    <col min="4092" max="4092" width="14" style="18" bestFit="1" customWidth="1"/>
    <col min="4093" max="4093" width="3" style="18" bestFit="1" customWidth="1"/>
    <col min="4094" max="4094" width="8.28515625" style="18" bestFit="1" customWidth="1"/>
    <col min="4095" max="4095" width="8.140625" style="18" bestFit="1" customWidth="1"/>
    <col min="4096" max="4096" width="1.42578125" style="18" customWidth="1"/>
    <col min="4097" max="4097" width="12" style="18" bestFit="1" customWidth="1"/>
    <col min="4098" max="4098" width="3" style="18" bestFit="1" customWidth="1"/>
    <col min="4099" max="4099" width="8.42578125" style="18" bestFit="1" customWidth="1"/>
    <col min="4100" max="4100" width="8.140625" style="18" bestFit="1" customWidth="1"/>
    <col min="4101" max="4101" width="1.42578125" style="18" customWidth="1"/>
    <col min="4102" max="4102" width="12" style="18" bestFit="1" customWidth="1"/>
    <col min="4103" max="4103" width="3" style="18" bestFit="1" customWidth="1"/>
    <col min="4104" max="4104" width="8.28515625" style="18" bestFit="1" customWidth="1"/>
    <col min="4105" max="4105" width="8.140625" style="18" bestFit="1" customWidth="1"/>
    <col min="4106" max="4106" width="1.42578125" style="18" customWidth="1"/>
    <col min="4107" max="4107" width="12" style="18" bestFit="1" customWidth="1"/>
    <col min="4108" max="4108" width="3" style="18" bestFit="1" customWidth="1"/>
    <col min="4109" max="4109" width="8.28515625" style="18" bestFit="1" customWidth="1"/>
    <col min="4110" max="4110" width="8.140625" style="18" bestFit="1" customWidth="1"/>
    <col min="4111" max="4111" width="1.42578125" style="18" customWidth="1"/>
    <col min="4112" max="4112" width="12" style="18" bestFit="1" customWidth="1"/>
    <col min="4113" max="4113" width="3" style="18" bestFit="1" customWidth="1"/>
    <col min="4114" max="4114" width="8.28515625" style="18" bestFit="1" customWidth="1"/>
    <col min="4115" max="4347" width="9.140625" style="18"/>
    <col min="4348" max="4348" width="14" style="18" bestFit="1" customWidth="1"/>
    <col min="4349" max="4349" width="3" style="18" bestFit="1" customWidth="1"/>
    <col min="4350" max="4350" width="8.28515625" style="18" bestFit="1" customWidth="1"/>
    <col min="4351" max="4351" width="8.140625" style="18" bestFit="1" customWidth="1"/>
    <col min="4352" max="4352" width="1.42578125" style="18" customWidth="1"/>
    <col min="4353" max="4353" width="12" style="18" bestFit="1" customWidth="1"/>
    <col min="4354" max="4354" width="3" style="18" bestFit="1" customWidth="1"/>
    <col min="4355" max="4355" width="8.42578125" style="18" bestFit="1" customWidth="1"/>
    <col min="4356" max="4356" width="8.140625" style="18" bestFit="1" customWidth="1"/>
    <col min="4357" max="4357" width="1.42578125" style="18" customWidth="1"/>
    <col min="4358" max="4358" width="12" style="18" bestFit="1" customWidth="1"/>
    <col min="4359" max="4359" width="3" style="18" bestFit="1" customWidth="1"/>
    <col min="4360" max="4360" width="8.28515625" style="18" bestFit="1" customWidth="1"/>
    <col min="4361" max="4361" width="8.140625" style="18" bestFit="1" customWidth="1"/>
    <col min="4362" max="4362" width="1.42578125" style="18" customWidth="1"/>
    <col min="4363" max="4363" width="12" style="18" bestFit="1" customWidth="1"/>
    <col min="4364" max="4364" width="3" style="18" bestFit="1" customWidth="1"/>
    <col min="4365" max="4365" width="8.28515625" style="18" bestFit="1" customWidth="1"/>
    <col min="4366" max="4366" width="8.140625" style="18" bestFit="1" customWidth="1"/>
    <col min="4367" max="4367" width="1.42578125" style="18" customWidth="1"/>
    <col min="4368" max="4368" width="12" style="18" bestFit="1" customWidth="1"/>
    <col min="4369" max="4369" width="3" style="18" bestFit="1" customWidth="1"/>
    <col min="4370" max="4370" width="8.28515625" style="18" bestFit="1" customWidth="1"/>
    <col min="4371" max="4603" width="9.140625" style="18"/>
    <col min="4604" max="4604" width="14" style="18" bestFit="1" customWidth="1"/>
    <col min="4605" max="4605" width="3" style="18" bestFit="1" customWidth="1"/>
    <col min="4606" max="4606" width="8.28515625" style="18" bestFit="1" customWidth="1"/>
    <col min="4607" max="4607" width="8.140625" style="18" bestFit="1" customWidth="1"/>
    <col min="4608" max="4608" width="1.42578125" style="18" customWidth="1"/>
    <col min="4609" max="4609" width="12" style="18" bestFit="1" customWidth="1"/>
    <col min="4610" max="4610" width="3" style="18" bestFit="1" customWidth="1"/>
    <col min="4611" max="4611" width="8.42578125" style="18" bestFit="1" customWidth="1"/>
    <col min="4612" max="4612" width="8.140625" style="18" bestFit="1" customWidth="1"/>
    <col min="4613" max="4613" width="1.42578125" style="18" customWidth="1"/>
    <col min="4614" max="4614" width="12" style="18" bestFit="1" customWidth="1"/>
    <col min="4615" max="4615" width="3" style="18" bestFit="1" customWidth="1"/>
    <col min="4616" max="4616" width="8.28515625" style="18" bestFit="1" customWidth="1"/>
    <col min="4617" max="4617" width="8.140625" style="18" bestFit="1" customWidth="1"/>
    <col min="4618" max="4618" width="1.42578125" style="18" customWidth="1"/>
    <col min="4619" max="4619" width="12" style="18" bestFit="1" customWidth="1"/>
    <col min="4620" max="4620" width="3" style="18" bestFit="1" customWidth="1"/>
    <col min="4621" max="4621" width="8.28515625" style="18" bestFit="1" customWidth="1"/>
    <col min="4622" max="4622" width="8.140625" style="18" bestFit="1" customWidth="1"/>
    <col min="4623" max="4623" width="1.42578125" style="18" customWidth="1"/>
    <col min="4624" max="4624" width="12" style="18" bestFit="1" customWidth="1"/>
    <col min="4625" max="4625" width="3" style="18" bestFit="1" customWidth="1"/>
    <col min="4626" max="4626" width="8.28515625" style="18" bestFit="1" customWidth="1"/>
    <col min="4627" max="4859" width="9.140625" style="18"/>
    <col min="4860" max="4860" width="14" style="18" bestFit="1" customWidth="1"/>
    <col min="4861" max="4861" width="3" style="18" bestFit="1" customWidth="1"/>
    <col min="4862" max="4862" width="8.28515625" style="18" bestFit="1" customWidth="1"/>
    <col min="4863" max="4863" width="8.140625" style="18" bestFit="1" customWidth="1"/>
    <col min="4864" max="4864" width="1.42578125" style="18" customWidth="1"/>
    <col min="4865" max="4865" width="12" style="18" bestFit="1" customWidth="1"/>
    <col min="4866" max="4866" width="3" style="18" bestFit="1" customWidth="1"/>
    <col min="4867" max="4867" width="8.42578125" style="18" bestFit="1" customWidth="1"/>
    <col min="4868" max="4868" width="8.140625" style="18" bestFit="1" customWidth="1"/>
    <col min="4869" max="4869" width="1.42578125" style="18" customWidth="1"/>
    <col min="4870" max="4870" width="12" style="18" bestFit="1" customWidth="1"/>
    <col min="4871" max="4871" width="3" style="18" bestFit="1" customWidth="1"/>
    <col min="4872" max="4872" width="8.28515625" style="18" bestFit="1" customWidth="1"/>
    <col min="4873" max="4873" width="8.140625" style="18" bestFit="1" customWidth="1"/>
    <col min="4874" max="4874" width="1.42578125" style="18" customWidth="1"/>
    <col min="4875" max="4875" width="12" style="18" bestFit="1" customWidth="1"/>
    <col min="4876" max="4876" width="3" style="18" bestFit="1" customWidth="1"/>
    <col min="4877" max="4877" width="8.28515625" style="18" bestFit="1" customWidth="1"/>
    <col min="4878" max="4878" width="8.140625" style="18" bestFit="1" customWidth="1"/>
    <col min="4879" max="4879" width="1.42578125" style="18" customWidth="1"/>
    <col min="4880" max="4880" width="12" style="18" bestFit="1" customWidth="1"/>
    <col min="4881" max="4881" width="3" style="18" bestFit="1" customWidth="1"/>
    <col min="4882" max="4882" width="8.28515625" style="18" bestFit="1" customWidth="1"/>
    <col min="4883" max="5115" width="9.140625" style="18"/>
    <col min="5116" max="5116" width="14" style="18" bestFit="1" customWidth="1"/>
    <col min="5117" max="5117" width="3" style="18" bestFit="1" customWidth="1"/>
    <col min="5118" max="5118" width="8.28515625" style="18" bestFit="1" customWidth="1"/>
    <col min="5119" max="5119" width="8.140625" style="18" bestFit="1" customWidth="1"/>
    <col min="5120" max="5120" width="1.42578125" style="18" customWidth="1"/>
    <col min="5121" max="5121" width="12" style="18" bestFit="1" customWidth="1"/>
    <col min="5122" max="5122" width="3" style="18" bestFit="1" customWidth="1"/>
    <col min="5123" max="5123" width="8.42578125" style="18" bestFit="1" customWidth="1"/>
    <col min="5124" max="5124" width="8.140625" style="18" bestFit="1" customWidth="1"/>
    <col min="5125" max="5125" width="1.42578125" style="18" customWidth="1"/>
    <col min="5126" max="5126" width="12" style="18" bestFit="1" customWidth="1"/>
    <col min="5127" max="5127" width="3" style="18" bestFit="1" customWidth="1"/>
    <col min="5128" max="5128" width="8.28515625" style="18" bestFit="1" customWidth="1"/>
    <col min="5129" max="5129" width="8.140625" style="18" bestFit="1" customWidth="1"/>
    <col min="5130" max="5130" width="1.42578125" style="18" customWidth="1"/>
    <col min="5131" max="5131" width="12" style="18" bestFit="1" customWidth="1"/>
    <col min="5132" max="5132" width="3" style="18" bestFit="1" customWidth="1"/>
    <col min="5133" max="5133" width="8.28515625" style="18" bestFit="1" customWidth="1"/>
    <col min="5134" max="5134" width="8.140625" style="18" bestFit="1" customWidth="1"/>
    <col min="5135" max="5135" width="1.42578125" style="18" customWidth="1"/>
    <col min="5136" max="5136" width="12" style="18" bestFit="1" customWidth="1"/>
    <col min="5137" max="5137" width="3" style="18" bestFit="1" customWidth="1"/>
    <col min="5138" max="5138" width="8.28515625" style="18" bestFit="1" customWidth="1"/>
    <col min="5139" max="5371" width="9.140625" style="18"/>
    <col min="5372" max="5372" width="14" style="18" bestFit="1" customWidth="1"/>
    <col min="5373" max="5373" width="3" style="18" bestFit="1" customWidth="1"/>
    <col min="5374" max="5374" width="8.28515625" style="18" bestFit="1" customWidth="1"/>
    <col min="5375" max="5375" width="8.140625" style="18" bestFit="1" customWidth="1"/>
    <col min="5376" max="5376" width="1.42578125" style="18" customWidth="1"/>
    <col min="5377" max="5377" width="12" style="18" bestFit="1" customWidth="1"/>
    <col min="5378" max="5378" width="3" style="18" bestFit="1" customWidth="1"/>
    <col min="5379" max="5379" width="8.42578125" style="18" bestFit="1" customWidth="1"/>
    <col min="5380" max="5380" width="8.140625" style="18" bestFit="1" customWidth="1"/>
    <col min="5381" max="5381" width="1.42578125" style="18" customWidth="1"/>
    <col min="5382" max="5382" width="12" style="18" bestFit="1" customWidth="1"/>
    <col min="5383" max="5383" width="3" style="18" bestFit="1" customWidth="1"/>
    <col min="5384" max="5384" width="8.28515625" style="18" bestFit="1" customWidth="1"/>
    <col min="5385" max="5385" width="8.140625" style="18" bestFit="1" customWidth="1"/>
    <col min="5386" max="5386" width="1.42578125" style="18" customWidth="1"/>
    <col min="5387" max="5387" width="12" style="18" bestFit="1" customWidth="1"/>
    <col min="5388" max="5388" width="3" style="18" bestFit="1" customWidth="1"/>
    <col min="5389" max="5389" width="8.28515625" style="18" bestFit="1" customWidth="1"/>
    <col min="5390" max="5390" width="8.140625" style="18" bestFit="1" customWidth="1"/>
    <col min="5391" max="5391" width="1.42578125" style="18" customWidth="1"/>
    <col min="5392" max="5392" width="12" style="18" bestFit="1" customWidth="1"/>
    <col min="5393" max="5393" width="3" style="18" bestFit="1" customWidth="1"/>
    <col min="5394" max="5394" width="8.28515625" style="18" bestFit="1" customWidth="1"/>
    <col min="5395" max="5627" width="9.140625" style="18"/>
    <col min="5628" max="5628" width="14" style="18" bestFit="1" customWidth="1"/>
    <col min="5629" max="5629" width="3" style="18" bestFit="1" customWidth="1"/>
    <col min="5630" max="5630" width="8.28515625" style="18" bestFit="1" customWidth="1"/>
    <col min="5631" max="5631" width="8.140625" style="18" bestFit="1" customWidth="1"/>
    <col min="5632" max="5632" width="1.42578125" style="18" customWidth="1"/>
    <col min="5633" max="5633" width="12" style="18" bestFit="1" customWidth="1"/>
    <col min="5634" max="5634" width="3" style="18" bestFit="1" customWidth="1"/>
    <col min="5635" max="5635" width="8.42578125" style="18" bestFit="1" customWidth="1"/>
    <col min="5636" max="5636" width="8.140625" style="18" bestFit="1" customWidth="1"/>
    <col min="5637" max="5637" width="1.42578125" style="18" customWidth="1"/>
    <col min="5638" max="5638" width="12" style="18" bestFit="1" customWidth="1"/>
    <col min="5639" max="5639" width="3" style="18" bestFit="1" customWidth="1"/>
    <col min="5640" max="5640" width="8.28515625" style="18" bestFit="1" customWidth="1"/>
    <col min="5641" max="5641" width="8.140625" style="18" bestFit="1" customWidth="1"/>
    <col min="5642" max="5642" width="1.42578125" style="18" customWidth="1"/>
    <col min="5643" max="5643" width="12" style="18" bestFit="1" customWidth="1"/>
    <col min="5644" max="5644" width="3" style="18" bestFit="1" customWidth="1"/>
    <col min="5645" max="5645" width="8.28515625" style="18" bestFit="1" customWidth="1"/>
    <col min="5646" max="5646" width="8.140625" style="18" bestFit="1" customWidth="1"/>
    <col min="5647" max="5647" width="1.42578125" style="18" customWidth="1"/>
    <col min="5648" max="5648" width="12" style="18" bestFit="1" customWidth="1"/>
    <col min="5649" max="5649" width="3" style="18" bestFit="1" customWidth="1"/>
    <col min="5650" max="5650" width="8.28515625" style="18" bestFit="1" customWidth="1"/>
    <col min="5651" max="5883" width="9.140625" style="18"/>
    <col min="5884" max="5884" width="14" style="18" bestFit="1" customWidth="1"/>
    <col min="5885" max="5885" width="3" style="18" bestFit="1" customWidth="1"/>
    <col min="5886" max="5886" width="8.28515625" style="18" bestFit="1" customWidth="1"/>
    <col min="5887" max="5887" width="8.140625" style="18" bestFit="1" customWidth="1"/>
    <col min="5888" max="5888" width="1.42578125" style="18" customWidth="1"/>
    <col min="5889" max="5889" width="12" style="18" bestFit="1" customWidth="1"/>
    <col min="5890" max="5890" width="3" style="18" bestFit="1" customWidth="1"/>
    <col min="5891" max="5891" width="8.42578125" style="18" bestFit="1" customWidth="1"/>
    <col min="5892" max="5892" width="8.140625" style="18" bestFit="1" customWidth="1"/>
    <col min="5893" max="5893" width="1.42578125" style="18" customWidth="1"/>
    <col min="5894" max="5894" width="12" style="18" bestFit="1" customWidth="1"/>
    <col min="5895" max="5895" width="3" style="18" bestFit="1" customWidth="1"/>
    <col min="5896" max="5896" width="8.28515625" style="18" bestFit="1" customWidth="1"/>
    <col min="5897" max="5897" width="8.140625" style="18" bestFit="1" customWidth="1"/>
    <col min="5898" max="5898" width="1.42578125" style="18" customWidth="1"/>
    <col min="5899" max="5899" width="12" style="18" bestFit="1" customWidth="1"/>
    <col min="5900" max="5900" width="3" style="18" bestFit="1" customWidth="1"/>
    <col min="5901" max="5901" width="8.28515625" style="18" bestFit="1" customWidth="1"/>
    <col min="5902" max="5902" width="8.140625" style="18" bestFit="1" customWidth="1"/>
    <col min="5903" max="5903" width="1.42578125" style="18" customWidth="1"/>
    <col min="5904" max="5904" width="12" style="18" bestFit="1" customWidth="1"/>
    <col min="5905" max="5905" width="3" style="18" bestFit="1" customWidth="1"/>
    <col min="5906" max="5906" width="8.28515625" style="18" bestFit="1" customWidth="1"/>
    <col min="5907" max="6139" width="9.140625" style="18"/>
    <col min="6140" max="6140" width="14" style="18" bestFit="1" customWidth="1"/>
    <col min="6141" max="6141" width="3" style="18" bestFit="1" customWidth="1"/>
    <col min="6142" max="6142" width="8.28515625" style="18" bestFit="1" customWidth="1"/>
    <col min="6143" max="6143" width="8.140625" style="18" bestFit="1" customWidth="1"/>
    <col min="6144" max="6144" width="1.42578125" style="18" customWidth="1"/>
    <col min="6145" max="6145" width="12" style="18" bestFit="1" customWidth="1"/>
    <col min="6146" max="6146" width="3" style="18" bestFit="1" customWidth="1"/>
    <col min="6147" max="6147" width="8.42578125" style="18" bestFit="1" customWidth="1"/>
    <col min="6148" max="6148" width="8.140625" style="18" bestFit="1" customWidth="1"/>
    <col min="6149" max="6149" width="1.42578125" style="18" customWidth="1"/>
    <col min="6150" max="6150" width="12" style="18" bestFit="1" customWidth="1"/>
    <col min="6151" max="6151" width="3" style="18" bestFit="1" customWidth="1"/>
    <col min="6152" max="6152" width="8.28515625" style="18" bestFit="1" customWidth="1"/>
    <col min="6153" max="6153" width="8.140625" style="18" bestFit="1" customWidth="1"/>
    <col min="6154" max="6154" width="1.42578125" style="18" customWidth="1"/>
    <col min="6155" max="6155" width="12" style="18" bestFit="1" customWidth="1"/>
    <col min="6156" max="6156" width="3" style="18" bestFit="1" customWidth="1"/>
    <col min="6157" max="6157" width="8.28515625" style="18" bestFit="1" customWidth="1"/>
    <col min="6158" max="6158" width="8.140625" style="18" bestFit="1" customWidth="1"/>
    <col min="6159" max="6159" width="1.42578125" style="18" customWidth="1"/>
    <col min="6160" max="6160" width="12" style="18" bestFit="1" customWidth="1"/>
    <col min="6161" max="6161" width="3" style="18" bestFit="1" customWidth="1"/>
    <col min="6162" max="6162" width="8.28515625" style="18" bestFit="1" customWidth="1"/>
    <col min="6163" max="6395" width="9.140625" style="18"/>
    <col min="6396" max="6396" width="14" style="18" bestFit="1" customWidth="1"/>
    <col min="6397" max="6397" width="3" style="18" bestFit="1" customWidth="1"/>
    <col min="6398" max="6398" width="8.28515625" style="18" bestFit="1" customWidth="1"/>
    <col min="6399" max="6399" width="8.140625" style="18" bestFit="1" customWidth="1"/>
    <col min="6400" max="6400" width="1.42578125" style="18" customWidth="1"/>
    <col min="6401" max="6401" width="12" style="18" bestFit="1" customWidth="1"/>
    <col min="6402" max="6402" width="3" style="18" bestFit="1" customWidth="1"/>
    <col min="6403" max="6403" width="8.42578125" style="18" bestFit="1" customWidth="1"/>
    <col min="6404" max="6404" width="8.140625" style="18" bestFit="1" customWidth="1"/>
    <col min="6405" max="6405" width="1.42578125" style="18" customWidth="1"/>
    <col min="6406" max="6406" width="12" style="18" bestFit="1" customWidth="1"/>
    <col min="6407" max="6407" width="3" style="18" bestFit="1" customWidth="1"/>
    <col min="6408" max="6408" width="8.28515625" style="18" bestFit="1" customWidth="1"/>
    <col min="6409" max="6409" width="8.140625" style="18" bestFit="1" customWidth="1"/>
    <col min="6410" max="6410" width="1.42578125" style="18" customWidth="1"/>
    <col min="6411" max="6411" width="12" style="18" bestFit="1" customWidth="1"/>
    <col min="6412" max="6412" width="3" style="18" bestFit="1" customWidth="1"/>
    <col min="6413" max="6413" width="8.28515625" style="18" bestFit="1" customWidth="1"/>
    <col min="6414" max="6414" width="8.140625" style="18" bestFit="1" customWidth="1"/>
    <col min="6415" max="6415" width="1.42578125" style="18" customWidth="1"/>
    <col min="6416" max="6416" width="12" style="18" bestFit="1" customWidth="1"/>
    <col min="6417" max="6417" width="3" style="18" bestFit="1" customWidth="1"/>
    <col min="6418" max="6418" width="8.28515625" style="18" bestFit="1" customWidth="1"/>
    <col min="6419" max="6651" width="9.140625" style="18"/>
    <col min="6652" max="6652" width="14" style="18" bestFit="1" customWidth="1"/>
    <col min="6653" max="6653" width="3" style="18" bestFit="1" customWidth="1"/>
    <col min="6654" max="6654" width="8.28515625" style="18" bestFit="1" customWidth="1"/>
    <col min="6655" max="6655" width="8.140625" style="18" bestFit="1" customWidth="1"/>
    <col min="6656" max="6656" width="1.42578125" style="18" customWidth="1"/>
    <col min="6657" max="6657" width="12" style="18" bestFit="1" customWidth="1"/>
    <col min="6658" max="6658" width="3" style="18" bestFit="1" customWidth="1"/>
    <col min="6659" max="6659" width="8.42578125" style="18" bestFit="1" customWidth="1"/>
    <col min="6660" max="6660" width="8.140625" style="18" bestFit="1" customWidth="1"/>
    <col min="6661" max="6661" width="1.42578125" style="18" customWidth="1"/>
    <col min="6662" max="6662" width="12" style="18" bestFit="1" customWidth="1"/>
    <col min="6663" max="6663" width="3" style="18" bestFit="1" customWidth="1"/>
    <col min="6664" max="6664" width="8.28515625" style="18" bestFit="1" customWidth="1"/>
    <col min="6665" max="6665" width="8.140625" style="18" bestFit="1" customWidth="1"/>
    <col min="6666" max="6666" width="1.42578125" style="18" customWidth="1"/>
    <col min="6667" max="6667" width="12" style="18" bestFit="1" customWidth="1"/>
    <col min="6668" max="6668" width="3" style="18" bestFit="1" customWidth="1"/>
    <col min="6669" max="6669" width="8.28515625" style="18" bestFit="1" customWidth="1"/>
    <col min="6670" max="6670" width="8.140625" style="18" bestFit="1" customWidth="1"/>
    <col min="6671" max="6671" width="1.42578125" style="18" customWidth="1"/>
    <col min="6672" max="6672" width="12" style="18" bestFit="1" customWidth="1"/>
    <col min="6673" max="6673" width="3" style="18" bestFit="1" customWidth="1"/>
    <col min="6674" max="6674" width="8.28515625" style="18" bestFit="1" customWidth="1"/>
    <col min="6675" max="6907" width="9.140625" style="18"/>
    <col min="6908" max="6908" width="14" style="18" bestFit="1" customWidth="1"/>
    <col min="6909" max="6909" width="3" style="18" bestFit="1" customWidth="1"/>
    <col min="6910" max="6910" width="8.28515625" style="18" bestFit="1" customWidth="1"/>
    <col min="6911" max="6911" width="8.140625" style="18" bestFit="1" customWidth="1"/>
    <col min="6912" max="6912" width="1.42578125" style="18" customWidth="1"/>
    <col min="6913" max="6913" width="12" style="18" bestFit="1" customWidth="1"/>
    <col min="6914" max="6914" width="3" style="18" bestFit="1" customWidth="1"/>
    <col min="6915" max="6915" width="8.42578125" style="18" bestFit="1" customWidth="1"/>
    <col min="6916" max="6916" width="8.140625" style="18" bestFit="1" customWidth="1"/>
    <col min="6917" max="6917" width="1.42578125" style="18" customWidth="1"/>
    <col min="6918" max="6918" width="12" style="18" bestFit="1" customWidth="1"/>
    <col min="6919" max="6919" width="3" style="18" bestFit="1" customWidth="1"/>
    <col min="6920" max="6920" width="8.28515625" style="18" bestFit="1" customWidth="1"/>
    <col min="6921" max="6921" width="8.140625" style="18" bestFit="1" customWidth="1"/>
    <col min="6922" max="6922" width="1.42578125" style="18" customWidth="1"/>
    <col min="6923" max="6923" width="12" style="18" bestFit="1" customWidth="1"/>
    <col min="6924" max="6924" width="3" style="18" bestFit="1" customWidth="1"/>
    <col min="6925" max="6925" width="8.28515625" style="18" bestFit="1" customWidth="1"/>
    <col min="6926" max="6926" width="8.140625" style="18" bestFit="1" customWidth="1"/>
    <col min="6927" max="6927" width="1.42578125" style="18" customWidth="1"/>
    <col min="6928" max="6928" width="12" style="18" bestFit="1" customWidth="1"/>
    <col min="6929" max="6929" width="3" style="18" bestFit="1" customWidth="1"/>
    <col min="6930" max="6930" width="8.28515625" style="18" bestFit="1" customWidth="1"/>
    <col min="6931" max="7163" width="9.140625" style="18"/>
    <col min="7164" max="7164" width="14" style="18" bestFit="1" customWidth="1"/>
    <col min="7165" max="7165" width="3" style="18" bestFit="1" customWidth="1"/>
    <col min="7166" max="7166" width="8.28515625" style="18" bestFit="1" customWidth="1"/>
    <col min="7167" max="7167" width="8.140625" style="18" bestFit="1" customWidth="1"/>
    <col min="7168" max="7168" width="1.42578125" style="18" customWidth="1"/>
    <col min="7169" max="7169" width="12" style="18" bestFit="1" customWidth="1"/>
    <col min="7170" max="7170" width="3" style="18" bestFit="1" customWidth="1"/>
    <col min="7171" max="7171" width="8.42578125" style="18" bestFit="1" customWidth="1"/>
    <col min="7172" max="7172" width="8.140625" style="18" bestFit="1" customWidth="1"/>
    <col min="7173" max="7173" width="1.42578125" style="18" customWidth="1"/>
    <col min="7174" max="7174" width="12" style="18" bestFit="1" customWidth="1"/>
    <col min="7175" max="7175" width="3" style="18" bestFit="1" customWidth="1"/>
    <col min="7176" max="7176" width="8.28515625" style="18" bestFit="1" customWidth="1"/>
    <col min="7177" max="7177" width="8.140625" style="18" bestFit="1" customWidth="1"/>
    <col min="7178" max="7178" width="1.42578125" style="18" customWidth="1"/>
    <col min="7179" max="7179" width="12" style="18" bestFit="1" customWidth="1"/>
    <col min="7180" max="7180" width="3" style="18" bestFit="1" customWidth="1"/>
    <col min="7181" max="7181" width="8.28515625" style="18" bestFit="1" customWidth="1"/>
    <col min="7182" max="7182" width="8.140625" style="18" bestFit="1" customWidth="1"/>
    <col min="7183" max="7183" width="1.42578125" style="18" customWidth="1"/>
    <col min="7184" max="7184" width="12" style="18" bestFit="1" customWidth="1"/>
    <col min="7185" max="7185" width="3" style="18" bestFit="1" customWidth="1"/>
    <col min="7186" max="7186" width="8.28515625" style="18" bestFit="1" customWidth="1"/>
    <col min="7187" max="7419" width="9.140625" style="18"/>
    <col min="7420" max="7420" width="14" style="18" bestFit="1" customWidth="1"/>
    <col min="7421" max="7421" width="3" style="18" bestFit="1" customWidth="1"/>
    <col min="7422" max="7422" width="8.28515625" style="18" bestFit="1" customWidth="1"/>
    <col min="7423" max="7423" width="8.140625" style="18" bestFit="1" customWidth="1"/>
    <col min="7424" max="7424" width="1.42578125" style="18" customWidth="1"/>
    <col min="7425" max="7425" width="12" style="18" bestFit="1" customWidth="1"/>
    <col min="7426" max="7426" width="3" style="18" bestFit="1" customWidth="1"/>
    <col min="7427" max="7427" width="8.42578125" style="18" bestFit="1" customWidth="1"/>
    <col min="7428" max="7428" width="8.140625" style="18" bestFit="1" customWidth="1"/>
    <col min="7429" max="7429" width="1.42578125" style="18" customWidth="1"/>
    <col min="7430" max="7430" width="12" style="18" bestFit="1" customWidth="1"/>
    <col min="7431" max="7431" width="3" style="18" bestFit="1" customWidth="1"/>
    <col min="7432" max="7432" width="8.28515625" style="18" bestFit="1" customWidth="1"/>
    <col min="7433" max="7433" width="8.140625" style="18" bestFit="1" customWidth="1"/>
    <col min="7434" max="7434" width="1.42578125" style="18" customWidth="1"/>
    <col min="7435" max="7435" width="12" style="18" bestFit="1" customWidth="1"/>
    <col min="7436" max="7436" width="3" style="18" bestFit="1" customWidth="1"/>
    <col min="7437" max="7437" width="8.28515625" style="18" bestFit="1" customWidth="1"/>
    <col min="7438" max="7438" width="8.140625" style="18" bestFit="1" customWidth="1"/>
    <col min="7439" max="7439" width="1.42578125" style="18" customWidth="1"/>
    <col min="7440" max="7440" width="12" style="18" bestFit="1" customWidth="1"/>
    <col min="7441" max="7441" width="3" style="18" bestFit="1" customWidth="1"/>
    <col min="7442" max="7442" width="8.28515625" style="18" bestFit="1" customWidth="1"/>
    <col min="7443" max="7675" width="9.140625" style="18"/>
    <col min="7676" max="7676" width="14" style="18" bestFit="1" customWidth="1"/>
    <col min="7677" max="7677" width="3" style="18" bestFit="1" customWidth="1"/>
    <col min="7678" max="7678" width="8.28515625" style="18" bestFit="1" customWidth="1"/>
    <col min="7679" max="7679" width="8.140625" style="18" bestFit="1" customWidth="1"/>
    <col min="7680" max="7680" width="1.42578125" style="18" customWidth="1"/>
    <col min="7681" max="7681" width="12" style="18" bestFit="1" customWidth="1"/>
    <col min="7682" max="7682" width="3" style="18" bestFit="1" customWidth="1"/>
    <col min="7683" max="7683" width="8.42578125" style="18" bestFit="1" customWidth="1"/>
    <col min="7684" max="7684" width="8.140625" style="18" bestFit="1" customWidth="1"/>
    <col min="7685" max="7685" width="1.42578125" style="18" customWidth="1"/>
    <col min="7686" max="7686" width="12" style="18" bestFit="1" customWidth="1"/>
    <col min="7687" max="7687" width="3" style="18" bestFit="1" customWidth="1"/>
    <col min="7688" max="7688" width="8.28515625" style="18" bestFit="1" customWidth="1"/>
    <col min="7689" max="7689" width="8.140625" style="18" bestFit="1" customWidth="1"/>
    <col min="7690" max="7690" width="1.42578125" style="18" customWidth="1"/>
    <col min="7691" max="7691" width="12" style="18" bestFit="1" customWidth="1"/>
    <col min="7692" max="7692" width="3" style="18" bestFit="1" customWidth="1"/>
    <col min="7693" max="7693" width="8.28515625" style="18" bestFit="1" customWidth="1"/>
    <col min="7694" max="7694" width="8.140625" style="18" bestFit="1" customWidth="1"/>
    <col min="7695" max="7695" width="1.42578125" style="18" customWidth="1"/>
    <col min="7696" max="7696" width="12" style="18" bestFit="1" customWidth="1"/>
    <col min="7697" max="7697" width="3" style="18" bestFit="1" customWidth="1"/>
    <col min="7698" max="7698" width="8.28515625" style="18" bestFit="1" customWidth="1"/>
    <col min="7699" max="7931" width="9.140625" style="18"/>
    <col min="7932" max="7932" width="14" style="18" bestFit="1" customWidth="1"/>
    <col min="7933" max="7933" width="3" style="18" bestFit="1" customWidth="1"/>
    <col min="7934" max="7934" width="8.28515625" style="18" bestFit="1" customWidth="1"/>
    <col min="7935" max="7935" width="8.140625" style="18" bestFit="1" customWidth="1"/>
    <col min="7936" max="7936" width="1.42578125" style="18" customWidth="1"/>
    <col min="7937" max="7937" width="12" style="18" bestFit="1" customWidth="1"/>
    <col min="7938" max="7938" width="3" style="18" bestFit="1" customWidth="1"/>
    <col min="7939" max="7939" width="8.42578125" style="18" bestFit="1" customWidth="1"/>
    <col min="7940" max="7940" width="8.140625" style="18" bestFit="1" customWidth="1"/>
    <col min="7941" max="7941" width="1.42578125" style="18" customWidth="1"/>
    <col min="7942" max="7942" width="12" style="18" bestFit="1" customWidth="1"/>
    <col min="7943" max="7943" width="3" style="18" bestFit="1" customWidth="1"/>
    <col min="7944" max="7944" width="8.28515625" style="18" bestFit="1" customWidth="1"/>
    <col min="7945" max="7945" width="8.140625" style="18" bestFit="1" customWidth="1"/>
    <col min="7946" max="7946" width="1.42578125" style="18" customWidth="1"/>
    <col min="7947" max="7947" width="12" style="18" bestFit="1" customWidth="1"/>
    <col min="7948" max="7948" width="3" style="18" bestFit="1" customWidth="1"/>
    <col min="7949" max="7949" width="8.28515625" style="18" bestFit="1" customWidth="1"/>
    <col min="7950" max="7950" width="8.140625" style="18" bestFit="1" customWidth="1"/>
    <col min="7951" max="7951" width="1.42578125" style="18" customWidth="1"/>
    <col min="7952" max="7952" width="12" style="18" bestFit="1" customWidth="1"/>
    <col min="7953" max="7953" width="3" style="18" bestFit="1" customWidth="1"/>
    <col min="7954" max="7954" width="8.28515625" style="18" bestFit="1" customWidth="1"/>
    <col min="7955" max="8187" width="9.140625" style="18"/>
    <col min="8188" max="8188" width="14" style="18" bestFit="1" customWidth="1"/>
    <col min="8189" max="8189" width="3" style="18" bestFit="1" customWidth="1"/>
    <col min="8190" max="8190" width="8.28515625" style="18" bestFit="1" customWidth="1"/>
    <col min="8191" max="8191" width="8.140625" style="18" bestFit="1" customWidth="1"/>
    <col min="8192" max="8192" width="1.42578125" style="18" customWidth="1"/>
    <col min="8193" max="8193" width="12" style="18" bestFit="1" customWidth="1"/>
    <col min="8194" max="8194" width="3" style="18" bestFit="1" customWidth="1"/>
    <col min="8195" max="8195" width="8.42578125" style="18" bestFit="1" customWidth="1"/>
    <col min="8196" max="8196" width="8.140625" style="18" bestFit="1" customWidth="1"/>
    <col min="8197" max="8197" width="1.42578125" style="18" customWidth="1"/>
    <col min="8198" max="8198" width="12" style="18" bestFit="1" customWidth="1"/>
    <col min="8199" max="8199" width="3" style="18" bestFit="1" customWidth="1"/>
    <col min="8200" max="8200" width="8.28515625" style="18" bestFit="1" customWidth="1"/>
    <col min="8201" max="8201" width="8.140625" style="18" bestFit="1" customWidth="1"/>
    <col min="8202" max="8202" width="1.42578125" style="18" customWidth="1"/>
    <col min="8203" max="8203" width="12" style="18" bestFit="1" customWidth="1"/>
    <col min="8204" max="8204" width="3" style="18" bestFit="1" customWidth="1"/>
    <col min="8205" max="8205" width="8.28515625" style="18" bestFit="1" customWidth="1"/>
    <col min="8206" max="8206" width="8.140625" style="18" bestFit="1" customWidth="1"/>
    <col min="8207" max="8207" width="1.42578125" style="18" customWidth="1"/>
    <col min="8208" max="8208" width="12" style="18" bestFit="1" customWidth="1"/>
    <col min="8209" max="8209" width="3" style="18" bestFit="1" customWidth="1"/>
    <col min="8210" max="8210" width="8.28515625" style="18" bestFit="1" customWidth="1"/>
    <col min="8211" max="8443" width="9.140625" style="18"/>
    <col min="8444" max="8444" width="14" style="18" bestFit="1" customWidth="1"/>
    <col min="8445" max="8445" width="3" style="18" bestFit="1" customWidth="1"/>
    <col min="8446" max="8446" width="8.28515625" style="18" bestFit="1" customWidth="1"/>
    <col min="8447" max="8447" width="8.140625" style="18" bestFit="1" customWidth="1"/>
    <col min="8448" max="8448" width="1.42578125" style="18" customWidth="1"/>
    <col min="8449" max="8449" width="12" style="18" bestFit="1" customWidth="1"/>
    <col min="8450" max="8450" width="3" style="18" bestFit="1" customWidth="1"/>
    <col min="8451" max="8451" width="8.42578125" style="18" bestFit="1" customWidth="1"/>
    <col min="8452" max="8452" width="8.140625" style="18" bestFit="1" customWidth="1"/>
    <col min="8453" max="8453" width="1.42578125" style="18" customWidth="1"/>
    <col min="8454" max="8454" width="12" style="18" bestFit="1" customWidth="1"/>
    <col min="8455" max="8455" width="3" style="18" bestFit="1" customWidth="1"/>
    <col min="8456" max="8456" width="8.28515625" style="18" bestFit="1" customWidth="1"/>
    <col min="8457" max="8457" width="8.140625" style="18" bestFit="1" customWidth="1"/>
    <col min="8458" max="8458" width="1.42578125" style="18" customWidth="1"/>
    <col min="8459" max="8459" width="12" style="18" bestFit="1" customWidth="1"/>
    <col min="8460" max="8460" width="3" style="18" bestFit="1" customWidth="1"/>
    <col min="8461" max="8461" width="8.28515625" style="18" bestFit="1" customWidth="1"/>
    <col min="8462" max="8462" width="8.140625" style="18" bestFit="1" customWidth="1"/>
    <col min="8463" max="8463" width="1.42578125" style="18" customWidth="1"/>
    <col min="8464" max="8464" width="12" style="18" bestFit="1" customWidth="1"/>
    <col min="8465" max="8465" width="3" style="18" bestFit="1" customWidth="1"/>
    <col min="8466" max="8466" width="8.28515625" style="18" bestFit="1" customWidth="1"/>
    <col min="8467" max="8699" width="9.140625" style="18"/>
    <col min="8700" max="8700" width="14" style="18" bestFit="1" customWidth="1"/>
    <col min="8701" max="8701" width="3" style="18" bestFit="1" customWidth="1"/>
    <col min="8702" max="8702" width="8.28515625" style="18" bestFit="1" customWidth="1"/>
    <col min="8703" max="8703" width="8.140625" style="18" bestFit="1" customWidth="1"/>
    <col min="8704" max="8704" width="1.42578125" style="18" customWidth="1"/>
    <col min="8705" max="8705" width="12" style="18" bestFit="1" customWidth="1"/>
    <col min="8706" max="8706" width="3" style="18" bestFit="1" customWidth="1"/>
    <col min="8707" max="8707" width="8.42578125" style="18" bestFit="1" customWidth="1"/>
    <col min="8708" max="8708" width="8.140625" style="18" bestFit="1" customWidth="1"/>
    <col min="8709" max="8709" width="1.42578125" style="18" customWidth="1"/>
    <col min="8710" max="8710" width="12" style="18" bestFit="1" customWidth="1"/>
    <col min="8711" max="8711" width="3" style="18" bestFit="1" customWidth="1"/>
    <col min="8712" max="8712" width="8.28515625" style="18" bestFit="1" customWidth="1"/>
    <col min="8713" max="8713" width="8.140625" style="18" bestFit="1" customWidth="1"/>
    <col min="8714" max="8714" width="1.42578125" style="18" customWidth="1"/>
    <col min="8715" max="8715" width="12" style="18" bestFit="1" customWidth="1"/>
    <col min="8716" max="8716" width="3" style="18" bestFit="1" customWidth="1"/>
    <col min="8717" max="8717" width="8.28515625" style="18" bestFit="1" customWidth="1"/>
    <col min="8718" max="8718" width="8.140625" style="18" bestFit="1" customWidth="1"/>
    <col min="8719" max="8719" width="1.42578125" style="18" customWidth="1"/>
    <col min="8720" max="8720" width="12" style="18" bestFit="1" customWidth="1"/>
    <col min="8721" max="8721" width="3" style="18" bestFit="1" customWidth="1"/>
    <col min="8722" max="8722" width="8.28515625" style="18" bestFit="1" customWidth="1"/>
    <col min="8723" max="8955" width="9.140625" style="18"/>
    <col min="8956" max="8956" width="14" style="18" bestFit="1" customWidth="1"/>
    <col min="8957" max="8957" width="3" style="18" bestFit="1" customWidth="1"/>
    <col min="8958" max="8958" width="8.28515625" style="18" bestFit="1" customWidth="1"/>
    <col min="8959" max="8959" width="8.140625" style="18" bestFit="1" customWidth="1"/>
    <col min="8960" max="8960" width="1.42578125" style="18" customWidth="1"/>
    <col min="8961" max="8961" width="12" style="18" bestFit="1" customWidth="1"/>
    <col min="8962" max="8962" width="3" style="18" bestFit="1" customWidth="1"/>
    <col min="8963" max="8963" width="8.42578125" style="18" bestFit="1" customWidth="1"/>
    <col min="8964" max="8964" width="8.140625" style="18" bestFit="1" customWidth="1"/>
    <col min="8965" max="8965" width="1.42578125" style="18" customWidth="1"/>
    <col min="8966" max="8966" width="12" style="18" bestFit="1" customWidth="1"/>
    <col min="8967" max="8967" width="3" style="18" bestFit="1" customWidth="1"/>
    <col min="8968" max="8968" width="8.28515625" style="18" bestFit="1" customWidth="1"/>
    <col min="8969" max="8969" width="8.140625" style="18" bestFit="1" customWidth="1"/>
    <col min="8970" max="8970" width="1.42578125" style="18" customWidth="1"/>
    <col min="8971" max="8971" width="12" style="18" bestFit="1" customWidth="1"/>
    <col min="8972" max="8972" width="3" style="18" bestFit="1" customWidth="1"/>
    <col min="8973" max="8973" width="8.28515625" style="18" bestFit="1" customWidth="1"/>
    <col min="8974" max="8974" width="8.140625" style="18" bestFit="1" customWidth="1"/>
    <col min="8975" max="8975" width="1.42578125" style="18" customWidth="1"/>
    <col min="8976" max="8976" width="12" style="18" bestFit="1" customWidth="1"/>
    <col min="8977" max="8977" width="3" style="18" bestFit="1" customWidth="1"/>
    <col min="8978" max="8978" width="8.28515625" style="18" bestFit="1" customWidth="1"/>
    <col min="8979" max="9211" width="9.140625" style="18"/>
    <col min="9212" max="9212" width="14" style="18" bestFit="1" customWidth="1"/>
    <col min="9213" max="9213" width="3" style="18" bestFit="1" customWidth="1"/>
    <col min="9214" max="9214" width="8.28515625" style="18" bestFit="1" customWidth="1"/>
    <col min="9215" max="9215" width="8.140625" style="18" bestFit="1" customWidth="1"/>
    <col min="9216" max="9216" width="1.42578125" style="18" customWidth="1"/>
    <col min="9217" max="9217" width="12" style="18" bestFit="1" customWidth="1"/>
    <col min="9218" max="9218" width="3" style="18" bestFit="1" customWidth="1"/>
    <col min="9219" max="9219" width="8.42578125" style="18" bestFit="1" customWidth="1"/>
    <col min="9220" max="9220" width="8.140625" style="18" bestFit="1" customWidth="1"/>
    <col min="9221" max="9221" width="1.42578125" style="18" customWidth="1"/>
    <col min="9222" max="9222" width="12" style="18" bestFit="1" customWidth="1"/>
    <col min="9223" max="9223" width="3" style="18" bestFit="1" customWidth="1"/>
    <col min="9224" max="9224" width="8.28515625" style="18" bestFit="1" customWidth="1"/>
    <col min="9225" max="9225" width="8.140625" style="18" bestFit="1" customWidth="1"/>
    <col min="9226" max="9226" width="1.42578125" style="18" customWidth="1"/>
    <col min="9227" max="9227" width="12" style="18" bestFit="1" customWidth="1"/>
    <col min="9228" max="9228" width="3" style="18" bestFit="1" customWidth="1"/>
    <col min="9229" max="9229" width="8.28515625" style="18" bestFit="1" customWidth="1"/>
    <col min="9230" max="9230" width="8.140625" style="18" bestFit="1" customWidth="1"/>
    <col min="9231" max="9231" width="1.42578125" style="18" customWidth="1"/>
    <col min="9232" max="9232" width="12" style="18" bestFit="1" customWidth="1"/>
    <col min="9233" max="9233" width="3" style="18" bestFit="1" customWidth="1"/>
    <col min="9234" max="9234" width="8.28515625" style="18" bestFit="1" customWidth="1"/>
    <col min="9235" max="9467" width="9.140625" style="18"/>
    <col min="9468" max="9468" width="14" style="18" bestFit="1" customWidth="1"/>
    <col min="9469" max="9469" width="3" style="18" bestFit="1" customWidth="1"/>
    <col min="9470" max="9470" width="8.28515625" style="18" bestFit="1" customWidth="1"/>
    <col min="9471" max="9471" width="8.140625" style="18" bestFit="1" customWidth="1"/>
    <col min="9472" max="9472" width="1.42578125" style="18" customWidth="1"/>
    <col min="9473" max="9473" width="12" style="18" bestFit="1" customWidth="1"/>
    <col min="9474" max="9474" width="3" style="18" bestFit="1" customWidth="1"/>
    <col min="9475" max="9475" width="8.42578125" style="18" bestFit="1" customWidth="1"/>
    <col min="9476" max="9476" width="8.140625" style="18" bestFit="1" customWidth="1"/>
    <col min="9477" max="9477" width="1.42578125" style="18" customWidth="1"/>
    <col min="9478" max="9478" width="12" style="18" bestFit="1" customWidth="1"/>
    <col min="9479" max="9479" width="3" style="18" bestFit="1" customWidth="1"/>
    <col min="9480" max="9480" width="8.28515625" style="18" bestFit="1" customWidth="1"/>
    <col min="9481" max="9481" width="8.140625" style="18" bestFit="1" customWidth="1"/>
    <col min="9482" max="9482" width="1.42578125" style="18" customWidth="1"/>
    <col min="9483" max="9483" width="12" style="18" bestFit="1" customWidth="1"/>
    <col min="9484" max="9484" width="3" style="18" bestFit="1" customWidth="1"/>
    <col min="9485" max="9485" width="8.28515625" style="18" bestFit="1" customWidth="1"/>
    <col min="9486" max="9486" width="8.140625" style="18" bestFit="1" customWidth="1"/>
    <col min="9487" max="9487" width="1.42578125" style="18" customWidth="1"/>
    <col min="9488" max="9488" width="12" style="18" bestFit="1" customWidth="1"/>
    <col min="9489" max="9489" width="3" style="18" bestFit="1" customWidth="1"/>
    <col min="9490" max="9490" width="8.28515625" style="18" bestFit="1" customWidth="1"/>
    <col min="9491" max="9723" width="9.140625" style="18"/>
    <col min="9724" max="9724" width="14" style="18" bestFit="1" customWidth="1"/>
    <col min="9725" max="9725" width="3" style="18" bestFit="1" customWidth="1"/>
    <col min="9726" max="9726" width="8.28515625" style="18" bestFit="1" customWidth="1"/>
    <col min="9727" max="9727" width="8.140625" style="18" bestFit="1" customWidth="1"/>
    <col min="9728" max="9728" width="1.42578125" style="18" customWidth="1"/>
    <col min="9729" max="9729" width="12" style="18" bestFit="1" customWidth="1"/>
    <col min="9730" max="9730" width="3" style="18" bestFit="1" customWidth="1"/>
    <col min="9731" max="9731" width="8.42578125" style="18" bestFit="1" customWidth="1"/>
    <col min="9732" max="9732" width="8.140625" style="18" bestFit="1" customWidth="1"/>
    <col min="9733" max="9733" width="1.42578125" style="18" customWidth="1"/>
    <col min="9734" max="9734" width="12" style="18" bestFit="1" customWidth="1"/>
    <col min="9735" max="9735" width="3" style="18" bestFit="1" customWidth="1"/>
    <col min="9736" max="9736" width="8.28515625" style="18" bestFit="1" customWidth="1"/>
    <col min="9737" max="9737" width="8.140625" style="18" bestFit="1" customWidth="1"/>
    <col min="9738" max="9738" width="1.42578125" style="18" customWidth="1"/>
    <col min="9739" max="9739" width="12" style="18" bestFit="1" customWidth="1"/>
    <col min="9740" max="9740" width="3" style="18" bestFit="1" customWidth="1"/>
    <col min="9741" max="9741" width="8.28515625" style="18" bestFit="1" customWidth="1"/>
    <col min="9742" max="9742" width="8.140625" style="18" bestFit="1" customWidth="1"/>
    <col min="9743" max="9743" width="1.42578125" style="18" customWidth="1"/>
    <col min="9744" max="9744" width="12" style="18" bestFit="1" customWidth="1"/>
    <col min="9745" max="9745" width="3" style="18" bestFit="1" customWidth="1"/>
    <col min="9746" max="9746" width="8.28515625" style="18" bestFit="1" customWidth="1"/>
    <col min="9747" max="9979" width="9.140625" style="18"/>
    <col min="9980" max="9980" width="14" style="18" bestFit="1" customWidth="1"/>
    <col min="9981" max="9981" width="3" style="18" bestFit="1" customWidth="1"/>
    <col min="9982" max="9982" width="8.28515625" style="18" bestFit="1" customWidth="1"/>
    <col min="9983" max="9983" width="8.140625" style="18" bestFit="1" customWidth="1"/>
    <col min="9984" max="9984" width="1.42578125" style="18" customWidth="1"/>
    <col min="9985" max="9985" width="12" style="18" bestFit="1" customWidth="1"/>
    <col min="9986" max="9986" width="3" style="18" bestFit="1" customWidth="1"/>
    <col min="9987" max="9987" width="8.42578125" style="18" bestFit="1" customWidth="1"/>
    <col min="9988" max="9988" width="8.140625" style="18" bestFit="1" customWidth="1"/>
    <col min="9989" max="9989" width="1.42578125" style="18" customWidth="1"/>
    <col min="9990" max="9990" width="12" style="18" bestFit="1" customWidth="1"/>
    <col min="9991" max="9991" width="3" style="18" bestFit="1" customWidth="1"/>
    <col min="9992" max="9992" width="8.28515625" style="18" bestFit="1" customWidth="1"/>
    <col min="9993" max="9993" width="8.140625" style="18" bestFit="1" customWidth="1"/>
    <col min="9994" max="9994" width="1.42578125" style="18" customWidth="1"/>
    <col min="9995" max="9995" width="12" style="18" bestFit="1" customWidth="1"/>
    <col min="9996" max="9996" width="3" style="18" bestFit="1" customWidth="1"/>
    <col min="9997" max="9997" width="8.28515625" style="18" bestFit="1" customWidth="1"/>
    <col min="9998" max="9998" width="8.140625" style="18" bestFit="1" customWidth="1"/>
    <col min="9999" max="9999" width="1.42578125" style="18" customWidth="1"/>
    <col min="10000" max="10000" width="12" style="18" bestFit="1" customWidth="1"/>
    <col min="10001" max="10001" width="3" style="18" bestFit="1" customWidth="1"/>
    <col min="10002" max="10002" width="8.28515625" style="18" bestFit="1" customWidth="1"/>
    <col min="10003" max="10235" width="9.140625" style="18"/>
    <col min="10236" max="10236" width="14" style="18" bestFit="1" customWidth="1"/>
    <col min="10237" max="10237" width="3" style="18" bestFit="1" customWidth="1"/>
    <col min="10238" max="10238" width="8.28515625" style="18" bestFit="1" customWidth="1"/>
    <col min="10239" max="10239" width="8.140625" style="18" bestFit="1" customWidth="1"/>
    <col min="10240" max="10240" width="1.42578125" style="18" customWidth="1"/>
    <col min="10241" max="10241" width="12" style="18" bestFit="1" customWidth="1"/>
    <col min="10242" max="10242" width="3" style="18" bestFit="1" customWidth="1"/>
    <col min="10243" max="10243" width="8.42578125" style="18" bestFit="1" customWidth="1"/>
    <col min="10244" max="10244" width="8.140625" style="18" bestFit="1" customWidth="1"/>
    <col min="10245" max="10245" width="1.42578125" style="18" customWidth="1"/>
    <col min="10246" max="10246" width="12" style="18" bestFit="1" customWidth="1"/>
    <col min="10247" max="10247" width="3" style="18" bestFit="1" customWidth="1"/>
    <col min="10248" max="10248" width="8.28515625" style="18" bestFit="1" customWidth="1"/>
    <col min="10249" max="10249" width="8.140625" style="18" bestFit="1" customWidth="1"/>
    <col min="10250" max="10250" width="1.42578125" style="18" customWidth="1"/>
    <col min="10251" max="10251" width="12" style="18" bestFit="1" customWidth="1"/>
    <col min="10252" max="10252" width="3" style="18" bestFit="1" customWidth="1"/>
    <col min="10253" max="10253" width="8.28515625" style="18" bestFit="1" customWidth="1"/>
    <col min="10254" max="10254" width="8.140625" style="18" bestFit="1" customWidth="1"/>
    <col min="10255" max="10255" width="1.42578125" style="18" customWidth="1"/>
    <col min="10256" max="10256" width="12" style="18" bestFit="1" customWidth="1"/>
    <col min="10257" max="10257" width="3" style="18" bestFit="1" customWidth="1"/>
    <col min="10258" max="10258" width="8.28515625" style="18" bestFit="1" customWidth="1"/>
    <col min="10259" max="10491" width="9.140625" style="18"/>
    <col min="10492" max="10492" width="14" style="18" bestFit="1" customWidth="1"/>
    <col min="10493" max="10493" width="3" style="18" bestFit="1" customWidth="1"/>
    <col min="10494" max="10494" width="8.28515625" style="18" bestFit="1" customWidth="1"/>
    <col min="10495" max="10495" width="8.140625" style="18" bestFit="1" customWidth="1"/>
    <col min="10496" max="10496" width="1.42578125" style="18" customWidth="1"/>
    <col min="10497" max="10497" width="12" style="18" bestFit="1" customWidth="1"/>
    <col min="10498" max="10498" width="3" style="18" bestFit="1" customWidth="1"/>
    <col min="10499" max="10499" width="8.42578125" style="18" bestFit="1" customWidth="1"/>
    <col min="10500" max="10500" width="8.140625" style="18" bestFit="1" customWidth="1"/>
    <col min="10501" max="10501" width="1.42578125" style="18" customWidth="1"/>
    <col min="10502" max="10502" width="12" style="18" bestFit="1" customWidth="1"/>
    <col min="10503" max="10503" width="3" style="18" bestFit="1" customWidth="1"/>
    <col min="10504" max="10504" width="8.28515625" style="18" bestFit="1" customWidth="1"/>
    <col min="10505" max="10505" width="8.140625" style="18" bestFit="1" customWidth="1"/>
    <col min="10506" max="10506" width="1.42578125" style="18" customWidth="1"/>
    <col min="10507" max="10507" width="12" style="18" bestFit="1" customWidth="1"/>
    <col min="10508" max="10508" width="3" style="18" bestFit="1" customWidth="1"/>
    <col min="10509" max="10509" width="8.28515625" style="18" bestFit="1" customWidth="1"/>
    <col min="10510" max="10510" width="8.140625" style="18" bestFit="1" customWidth="1"/>
    <col min="10511" max="10511" width="1.42578125" style="18" customWidth="1"/>
    <col min="10512" max="10512" width="12" style="18" bestFit="1" customWidth="1"/>
    <col min="10513" max="10513" width="3" style="18" bestFit="1" customWidth="1"/>
    <col min="10514" max="10514" width="8.28515625" style="18" bestFit="1" customWidth="1"/>
    <col min="10515" max="10747" width="9.140625" style="18"/>
    <col min="10748" max="10748" width="14" style="18" bestFit="1" customWidth="1"/>
    <col min="10749" max="10749" width="3" style="18" bestFit="1" customWidth="1"/>
    <col min="10750" max="10750" width="8.28515625" style="18" bestFit="1" customWidth="1"/>
    <col min="10751" max="10751" width="8.140625" style="18" bestFit="1" customWidth="1"/>
    <col min="10752" max="10752" width="1.42578125" style="18" customWidth="1"/>
    <col min="10753" max="10753" width="12" style="18" bestFit="1" customWidth="1"/>
    <col min="10754" max="10754" width="3" style="18" bestFit="1" customWidth="1"/>
    <col min="10755" max="10755" width="8.42578125" style="18" bestFit="1" customWidth="1"/>
    <col min="10756" max="10756" width="8.140625" style="18" bestFit="1" customWidth="1"/>
    <col min="10757" max="10757" width="1.42578125" style="18" customWidth="1"/>
    <col min="10758" max="10758" width="12" style="18" bestFit="1" customWidth="1"/>
    <col min="10759" max="10759" width="3" style="18" bestFit="1" customWidth="1"/>
    <col min="10760" max="10760" width="8.28515625" style="18" bestFit="1" customWidth="1"/>
    <col min="10761" max="10761" width="8.140625" style="18" bestFit="1" customWidth="1"/>
    <col min="10762" max="10762" width="1.42578125" style="18" customWidth="1"/>
    <col min="10763" max="10763" width="12" style="18" bestFit="1" customWidth="1"/>
    <col min="10764" max="10764" width="3" style="18" bestFit="1" customWidth="1"/>
    <col min="10765" max="10765" width="8.28515625" style="18" bestFit="1" customWidth="1"/>
    <col min="10766" max="10766" width="8.140625" style="18" bestFit="1" customWidth="1"/>
    <col min="10767" max="10767" width="1.42578125" style="18" customWidth="1"/>
    <col min="10768" max="10768" width="12" style="18" bestFit="1" customWidth="1"/>
    <col min="10769" max="10769" width="3" style="18" bestFit="1" customWidth="1"/>
    <col min="10770" max="10770" width="8.28515625" style="18" bestFit="1" customWidth="1"/>
    <col min="10771" max="11003" width="9.140625" style="18"/>
    <col min="11004" max="11004" width="14" style="18" bestFit="1" customWidth="1"/>
    <col min="11005" max="11005" width="3" style="18" bestFit="1" customWidth="1"/>
    <col min="11006" max="11006" width="8.28515625" style="18" bestFit="1" customWidth="1"/>
    <col min="11007" max="11007" width="8.140625" style="18" bestFit="1" customWidth="1"/>
    <col min="11008" max="11008" width="1.42578125" style="18" customWidth="1"/>
    <col min="11009" max="11009" width="12" style="18" bestFit="1" customWidth="1"/>
    <col min="11010" max="11010" width="3" style="18" bestFit="1" customWidth="1"/>
    <col min="11011" max="11011" width="8.42578125" style="18" bestFit="1" customWidth="1"/>
    <col min="11012" max="11012" width="8.140625" style="18" bestFit="1" customWidth="1"/>
    <col min="11013" max="11013" width="1.42578125" style="18" customWidth="1"/>
    <col min="11014" max="11014" width="12" style="18" bestFit="1" customWidth="1"/>
    <col min="11015" max="11015" width="3" style="18" bestFit="1" customWidth="1"/>
    <col min="11016" max="11016" width="8.28515625" style="18" bestFit="1" customWidth="1"/>
    <col min="11017" max="11017" width="8.140625" style="18" bestFit="1" customWidth="1"/>
    <col min="11018" max="11018" width="1.42578125" style="18" customWidth="1"/>
    <col min="11019" max="11019" width="12" style="18" bestFit="1" customWidth="1"/>
    <col min="11020" max="11020" width="3" style="18" bestFit="1" customWidth="1"/>
    <col min="11021" max="11021" width="8.28515625" style="18" bestFit="1" customWidth="1"/>
    <col min="11022" max="11022" width="8.140625" style="18" bestFit="1" customWidth="1"/>
    <col min="11023" max="11023" width="1.42578125" style="18" customWidth="1"/>
    <col min="11024" max="11024" width="12" style="18" bestFit="1" customWidth="1"/>
    <col min="11025" max="11025" width="3" style="18" bestFit="1" customWidth="1"/>
    <col min="11026" max="11026" width="8.28515625" style="18" bestFit="1" customWidth="1"/>
    <col min="11027" max="11259" width="9.140625" style="18"/>
    <col min="11260" max="11260" width="14" style="18" bestFit="1" customWidth="1"/>
    <col min="11261" max="11261" width="3" style="18" bestFit="1" customWidth="1"/>
    <col min="11262" max="11262" width="8.28515625" style="18" bestFit="1" customWidth="1"/>
    <col min="11263" max="11263" width="8.140625" style="18" bestFit="1" customWidth="1"/>
    <col min="11264" max="11264" width="1.42578125" style="18" customWidth="1"/>
    <col min="11265" max="11265" width="12" style="18" bestFit="1" customWidth="1"/>
    <col min="11266" max="11266" width="3" style="18" bestFit="1" customWidth="1"/>
    <col min="11267" max="11267" width="8.42578125" style="18" bestFit="1" customWidth="1"/>
    <col min="11268" max="11268" width="8.140625" style="18" bestFit="1" customWidth="1"/>
    <col min="11269" max="11269" width="1.42578125" style="18" customWidth="1"/>
    <col min="11270" max="11270" width="12" style="18" bestFit="1" customWidth="1"/>
    <col min="11271" max="11271" width="3" style="18" bestFit="1" customWidth="1"/>
    <col min="11272" max="11272" width="8.28515625" style="18" bestFit="1" customWidth="1"/>
    <col min="11273" max="11273" width="8.140625" style="18" bestFit="1" customWidth="1"/>
    <col min="11274" max="11274" width="1.42578125" style="18" customWidth="1"/>
    <col min="11275" max="11275" width="12" style="18" bestFit="1" customWidth="1"/>
    <col min="11276" max="11276" width="3" style="18" bestFit="1" customWidth="1"/>
    <col min="11277" max="11277" width="8.28515625" style="18" bestFit="1" customWidth="1"/>
    <col min="11278" max="11278" width="8.140625" style="18" bestFit="1" customWidth="1"/>
    <col min="11279" max="11279" width="1.42578125" style="18" customWidth="1"/>
    <col min="11280" max="11280" width="12" style="18" bestFit="1" customWidth="1"/>
    <col min="11281" max="11281" width="3" style="18" bestFit="1" customWidth="1"/>
    <col min="11282" max="11282" width="8.28515625" style="18" bestFit="1" customWidth="1"/>
    <col min="11283" max="11515" width="9.140625" style="18"/>
    <col min="11516" max="11516" width="14" style="18" bestFit="1" customWidth="1"/>
    <col min="11517" max="11517" width="3" style="18" bestFit="1" customWidth="1"/>
    <col min="11518" max="11518" width="8.28515625" style="18" bestFit="1" customWidth="1"/>
    <col min="11519" max="11519" width="8.140625" style="18" bestFit="1" customWidth="1"/>
    <col min="11520" max="11520" width="1.42578125" style="18" customWidth="1"/>
    <col min="11521" max="11521" width="12" style="18" bestFit="1" customWidth="1"/>
    <col min="11522" max="11522" width="3" style="18" bestFit="1" customWidth="1"/>
    <col min="11523" max="11523" width="8.42578125" style="18" bestFit="1" customWidth="1"/>
    <col min="11524" max="11524" width="8.140625" style="18" bestFit="1" customWidth="1"/>
    <col min="11525" max="11525" width="1.42578125" style="18" customWidth="1"/>
    <col min="11526" max="11526" width="12" style="18" bestFit="1" customWidth="1"/>
    <col min="11527" max="11527" width="3" style="18" bestFit="1" customWidth="1"/>
    <col min="11528" max="11528" width="8.28515625" style="18" bestFit="1" customWidth="1"/>
    <col min="11529" max="11529" width="8.140625" style="18" bestFit="1" customWidth="1"/>
    <col min="11530" max="11530" width="1.42578125" style="18" customWidth="1"/>
    <col min="11531" max="11531" width="12" style="18" bestFit="1" customWidth="1"/>
    <col min="11532" max="11532" width="3" style="18" bestFit="1" customWidth="1"/>
    <col min="11533" max="11533" width="8.28515625" style="18" bestFit="1" customWidth="1"/>
    <col min="11534" max="11534" width="8.140625" style="18" bestFit="1" customWidth="1"/>
    <col min="11535" max="11535" width="1.42578125" style="18" customWidth="1"/>
    <col min="11536" max="11536" width="12" style="18" bestFit="1" customWidth="1"/>
    <col min="11537" max="11537" width="3" style="18" bestFit="1" customWidth="1"/>
    <col min="11538" max="11538" width="8.28515625" style="18" bestFit="1" customWidth="1"/>
    <col min="11539" max="11771" width="9.140625" style="18"/>
    <col min="11772" max="11772" width="14" style="18" bestFit="1" customWidth="1"/>
    <col min="11773" max="11773" width="3" style="18" bestFit="1" customWidth="1"/>
    <col min="11774" max="11774" width="8.28515625" style="18" bestFit="1" customWidth="1"/>
    <col min="11775" max="11775" width="8.140625" style="18" bestFit="1" customWidth="1"/>
    <col min="11776" max="11776" width="1.42578125" style="18" customWidth="1"/>
    <col min="11777" max="11777" width="12" style="18" bestFit="1" customWidth="1"/>
    <col min="11778" max="11778" width="3" style="18" bestFit="1" customWidth="1"/>
    <col min="11779" max="11779" width="8.42578125" style="18" bestFit="1" customWidth="1"/>
    <col min="11780" max="11780" width="8.140625" style="18" bestFit="1" customWidth="1"/>
    <col min="11781" max="11781" width="1.42578125" style="18" customWidth="1"/>
    <col min="11782" max="11782" width="12" style="18" bestFit="1" customWidth="1"/>
    <col min="11783" max="11783" width="3" style="18" bestFit="1" customWidth="1"/>
    <col min="11784" max="11784" width="8.28515625" style="18" bestFit="1" customWidth="1"/>
    <col min="11785" max="11785" width="8.140625" style="18" bestFit="1" customWidth="1"/>
    <col min="11786" max="11786" width="1.42578125" style="18" customWidth="1"/>
    <col min="11787" max="11787" width="12" style="18" bestFit="1" customWidth="1"/>
    <col min="11788" max="11788" width="3" style="18" bestFit="1" customWidth="1"/>
    <col min="11789" max="11789" width="8.28515625" style="18" bestFit="1" customWidth="1"/>
    <col min="11790" max="11790" width="8.140625" style="18" bestFit="1" customWidth="1"/>
    <col min="11791" max="11791" width="1.42578125" style="18" customWidth="1"/>
    <col min="11792" max="11792" width="12" style="18" bestFit="1" customWidth="1"/>
    <col min="11793" max="11793" width="3" style="18" bestFit="1" customWidth="1"/>
    <col min="11794" max="11794" width="8.28515625" style="18" bestFit="1" customWidth="1"/>
    <col min="11795" max="12027" width="9.140625" style="18"/>
    <col min="12028" max="12028" width="14" style="18" bestFit="1" customWidth="1"/>
    <col min="12029" max="12029" width="3" style="18" bestFit="1" customWidth="1"/>
    <col min="12030" max="12030" width="8.28515625" style="18" bestFit="1" customWidth="1"/>
    <col min="12031" max="12031" width="8.140625" style="18" bestFit="1" customWidth="1"/>
    <col min="12032" max="12032" width="1.42578125" style="18" customWidth="1"/>
    <col min="12033" max="12033" width="12" style="18" bestFit="1" customWidth="1"/>
    <col min="12034" max="12034" width="3" style="18" bestFit="1" customWidth="1"/>
    <col min="12035" max="12035" width="8.42578125" style="18" bestFit="1" customWidth="1"/>
    <col min="12036" max="12036" width="8.140625" style="18" bestFit="1" customWidth="1"/>
    <col min="12037" max="12037" width="1.42578125" style="18" customWidth="1"/>
    <col min="12038" max="12038" width="12" style="18" bestFit="1" customWidth="1"/>
    <col min="12039" max="12039" width="3" style="18" bestFit="1" customWidth="1"/>
    <col min="12040" max="12040" width="8.28515625" style="18" bestFit="1" customWidth="1"/>
    <col min="12041" max="12041" width="8.140625" style="18" bestFit="1" customWidth="1"/>
    <col min="12042" max="12042" width="1.42578125" style="18" customWidth="1"/>
    <col min="12043" max="12043" width="12" style="18" bestFit="1" customWidth="1"/>
    <col min="12044" max="12044" width="3" style="18" bestFit="1" customWidth="1"/>
    <col min="12045" max="12045" width="8.28515625" style="18" bestFit="1" customWidth="1"/>
    <col min="12046" max="12046" width="8.140625" style="18" bestFit="1" customWidth="1"/>
    <col min="12047" max="12047" width="1.42578125" style="18" customWidth="1"/>
    <col min="12048" max="12048" width="12" style="18" bestFit="1" customWidth="1"/>
    <col min="12049" max="12049" width="3" style="18" bestFit="1" customWidth="1"/>
    <col min="12050" max="12050" width="8.28515625" style="18" bestFit="1" customWidth="1"/>
    <col min="12051" max="12283" width="9.140625" style="18"/>
    <col min="12284" max="12284" width="14" style="18" bestFit="1" customWidth="1"/>
    <col min="12285" max="12285" width="3" style="18" bestFit="1" customWidth="1"/>
    <col min="12286" max="12286" width="8.28515625" style="18" bestFit="1" customWidth="1"/>
    <col min="12287" max="12287" width="8.140625" style="18" bestFit="1" customWidth="1"/>
    <col min="12288" max="12288" width="1.42578125" style="18" customWidth="1"/>
    <col min="12289" max="12289" width="12" style="18" bestFit="1" customWidth="1"/>
    <col min="12290" max="12290" width="3" style="18" bestFit="1" customWidth="1"/>
    <col min="12291" max="12291" width="8.42578125" style="18" bestFit="1" customWidth="1"/>
    <col min="12292" max="12292" width="8.140625" style="18" bestFit="1" customWidth="1"/>
    <col min="12293" max="12293" width="1.42578125" style="18" customWidth="1"/>
    <col min="12294" max="12294" width="12" style="18" bestFit="1" customWidth="1"/>
    <col min="12295" max="12295" width="3" style="18" bestFit="1" customWidth="1"/>
    <col min="12296" max="12296" width="8.28515625" style="18" bestFit="1" customWidth="1"/>
    <col min="12297" max="12297" width="8.140625" style="18" bestFit="1" customWidth="1"/>
    <col min="12298" max="12298" width="1.42578125" style="18" customWidth="1"/>
    <col min="12299" max="12299" width="12" style="18" bestFit="1" customWidth="1"/>
    <col min="12300" max="12300" width="3" style="18" bestFit="1" customWidth="1"/>
    <col min="12301" max="12301" width="8.28515625" style="18" bestFit="1" customWidth="1"/>
    <col min="12302" max="12302" width="8.140625" style="18" bestFit="1" customWidth="1"/>
    <col min="12303" max="12303" width="1.42578125" style="18" customWidth="1"/>
    <col min="12304" max="12304" width="12" style="18" bestFit="1" customWidth="1"/>
    <col min="12305" max="12305" width="3" style="18" bestFit="1" customWidth="1"/>
    <col min="12306" max="12306" width="8.28515625" style="18" bestFit="1" customWidth="1"/>
    <col min="12307" max="12539" width="9.140625" style="18"/>
    <col min="12540" max="12540" width="14" style="18" bestFit="1" customWidth="1"/>
    <col min="12541" max="12541" width="3" style="18" bestFit="1" customWidth="1"/>
    <col min="12542" max="12542" width="8.28515625" style="18" bestFit="1" customWidth="1"/>
    <col min="12543" max="12543" width="8.140625" style="18" bestFit="1" customWidth="1"/>
    <col min="12544" max="12544" width="1.42578125" style="18" customWidth="1"/>
    <col min="12545" max="12545" width="12" style="18" bestFit="1" customWidth="1"/>
    <col min="12546" max="12546" width="3" style="18" bestFit="1" customWidth="1"/>
    <col min="12547" max="12547" width="8.42578125" style="18" bestFit="1" customWidth="1"/>
    <col min="12548" max="12548" width="8.140625" style="18" bestFit="1" customWidth="1"/>
    <col min="12549" max="12549" width="1.42578125" style="18" customWidth="1"/>
    <col min="12550" max="12550" width="12" style="18" bestFit="1" customWidth="1"/>
    <col min="12551" max="12551" width="3" style="18" bestFit="1" customWidth="1"/>
    <col min="12552" max="12552" width="8.28515625" style="18" bestFit="1" customWidth="1"/>
    <col min="12553" max="12553" width="8.140625" style="18" bestFit="1" customWidth="1"/>
    <col min="12554" max="12554" width="1.42578125" style="18" customWidth="1"/>
    <col min="12555" max="12555" width="12" style="18" bestFit="1" customWidth="1"/>
    <col min="12556" max="12556" width="3" style="18" bestFit="1" customWidth="1"/>
    <col min="12557" max="12557" width="8.28515625" style="18" bestFit="1" customWidth="1"/>
    <col min="12558" max="12558" width="8.140625" style="18" bestFit="1" customWidth="1"/>
    <col min="12559" max="12559" width="1.42578125" style="18" customWidth="1"/>
    <col min="12560" max="12560" width="12" style="18" bestFit="1" customWidth="1"/>
    <col min="12561" max="12561" width="3" style="18" bestFit="1" customWidth="1"/>
    <col min="12562" max="12562" width="8.28515625" style="18" bestFit="1" customWidth="1"/>
    <col min="12563" max="12795" width="9.140625" style="18"/>
    <col min="12796" max="12796" width="14" style="18" bestFit="1" customWidth="1"/>
    <col min="12797" max="12797" width="3" style="18" bestFit="1" customWidth="1"/>
    <col min="12798" max="12798" width="8.28515625" style="18" bestFit="1" customWidth="1"/>
    <col min="12799" max="12799" width="8.140625" style="18" bestFit="1" customWidth="1"/>
    <col min="12800" max="12800" width="1.42578125" style="18" customWidth="1"/>
    <col min="12801" max="12801" width="12" style="18" bestFit="1" customWidth="1"/>
    <col min="12802" max="12802" width="3" style="18" bestFit="1" customWidth="1"/>
    <col min="12803" max="12803" width="8.42578125" style="18" bestFit="1" customWidth="1"/>
    <col min="12804" max="12804" width="8.140625" style="18" bestFit="1" customWidth="1"/>
    <col min="12805" max="12805" width="1.42578125" style="18" customWidth="1"/>
    <col min="12806" max="12806" width="12" style="18" bestFit="1" customWidth="1"/>
    <col min="12807" max="12807" width="3" style="18" bestFit="1" customWidth="1"/>
    <col min="12808" max="12808" width="8.28515625" style="18" bestFit="1" customWidth="1"/>
    <col min="12809" max="12809" width="8.140625" style="18" bestFit="1" customWidth="1"/>
    <col min="12810" max="12810" width="1.42578125" style="18" customWidth="1"/>
    <col min="12811" max="12811" width="12" style="18" bestFit="1" customWidth="1"/>
    <col min="12812" max="12812" width="3" style="18" bestFit="1" customWidth="1"/>
    <col min="12813" max="12813" width="8.28515625" style="18" bestFit="1" customWidth="1"/>
    <col min="12814" max="12814" width="8.140625" style="18" bestFit="1" customWidth="1"/>
    <col min="12815" max="12815" width="1.42578125" style="18" customWidth="1"/>
    <col min="12816" max="12816" width="12" style="18" bestFit="1" customWidth="1"/>
    <col min="12817" max="12817" width="3" style="18" bestFit="1" customWidth="1"/>
    <col min="12818" max="12818" width="8.28515625" style="18" bestFit="1" customWidth="1"/>
    <col min="12819" max="13051" width="9.140625" style="18"/>
    <col min="13052" max="13052" width="14" style="18" bestFit="1" customWidth="1"/>
    <col min="13053" max="13053" width="3" style="18" bestFit="1" customWidth="1"/>
    <col min="13054" max="13054" width="8.28515625" style="18" bestFit="1" customWidth="1"/>
    <col min="13055" max="13055" width="8.140625" style="18" bestFit="1" customWidth="1"/>
    <col min="13056" max="13056" width="1.42578125" style="18" customWidth="1"/>
    <col min="13057" max="13057" width="12" style="18" bestFit="1" customWidth="1"/>
    <col min="13058" max="13058" width="3" style="18" bestFit="1" customWidth="1"/>
    <col min="13059" max="13059" width="8.42578125" style="18" bestFit="1" customWidth="1"/>
    <col min="13060" max="13060" width="8.140625" style="18" bestFit="1" customWidth="1"/>
    <col min="13061" max="13061" width="1.42578125" style="18" customWidth="1"/>
    <col min="13062" max="13062" width="12" style="18" bestFit="1" customWidth="1"/>
    <col min="13063" max="13063" width="3" style="18" bestFit="1" customWidth="1"/>
    <col min="13064" max="13064" width="8.28515625" style="18" bestFit="1" customWidth="1"/>
    <col min="13065" max="13065" width="8.140625" style="18" bestFit="1" customWidth="1"/>
    <col min="13066" max="13066" width="1.42578125" style="18" customWidth="1"/>
    <col min="13067" max="13067" width="12" style="18" bestFit="1" customWidth="1"/>
    <col min="13068" max="13068" width="3" style="18" bestFit="1" customWidth="1"/>
    <col min="13069" max="13069" width="8.28515625" style="18" bestFit="1" customWidth="1"/>
    <col min="13070" max="13070" width="8.140625" style="18" bestFit="1" customWidth="1"/>
    <col min="13071" max="13071" width="1.42578125" style="18" customWidth="1"/>
    <col min="13072" max="13072" width="12" style="18" bestFit="1" customWidth="1"/>
    <col min="13073" max="13073" width="3" style="18" bestFit="1" customWidth="1"/>
    <col min="13074" max="13074" width="8.28515625" style="18" bestFit="1" customWidth="1"/>
    <col min="13075" max="13307" width="9.140625" style="18"/>
    <col min="13308" max="13308" width="14" style="18" bestFit="1" customWidth="1"/>
    <col min="13309" max="13309" width="3" style="18" bestFit="1" customWidth="1"/>
    <col min="13310" max="13310" width="8.28515625" style="18" bestFit="1" customWidth="1"/>
    <col min="13311" max="13311" width="8.140625" style="18" bestFit="1" customWidth="1"/>
    <col min="13312" max="13312" width="1.42578125" style="18" customWidth="1"/>
    <col min="13313" max="13313" width="12" style="18" bestFit="1" customWidth="1"/>
    <col min="13314" max="13314" width="3" style="18" bestFit="1" customWidth="1"/>
    <col min="13315" max="13315" width="8.42578125" style="18" bestFit="1" customWidth="1"/>
    <col min="13316" max="13316" width="8.140625" style="18" bestFit="1" customWidth="1"/>
    <col min="13317" max="13317" width="1.42578125" style="18" customWidth="1"/>
    <col min="13318" max="13318" width="12" style="18" bestFit="1" customWidth="1"/>
    <col min="13319" max="13319" width="3" style="18" bestFit="1" customWidth="1"/>
    <col min="13320" max="13320" width="8.28515625" style="18" bestFit="1" customWidth="1"/>
    <col min="13321" max="13321" width="8.140625" style="18" bestFit="1" customWidth="1"/>
    <col min="13322" max="13322" width="1.42578125" style="18" customWidth="1"/>
    <col min="13323" max="13323" width="12" style="18" bestFit="1" customWidth="1"/>
    <col min="13324" max="13324" width="3" style="18" bestFit="1" customWidth="1"/>
    <col min="13325" max="13325" width="8.28515625" style="18" bestFit="1" customWidth="1"/>
    <col min="13326" max="13326" width="8.140625" style="18" bestFit="1" customWidth="1"/>
    <col min="13327" max="13327" width="1.42578125" style="18" customWidth="1"/>
    <col min="13328" max="13328" width="12" style="18" bestFit="1" customWidth="1"/>
    <col min="13329" max="13329" width="3" style="18" bestFit="1" customWidth="1"/>
    <col min="13330" max="13330" width="8.28515625" style="18" bestFit="1" customWidth="1"/>
    <col min="13331" max="13563" width="9.140625" style="18"/>
    <col min="13564" max="13564" width="14" style="18" bestFit="1" customWidth="1"/>
    <col min="13565" max="13565" width="3" style="18" bestFit="1" customWidth="1"/>
    <col min="13566" max="13566" width="8.28515625" style="18" bestFit="1" customWidth="1"/>
    <col min="13567" max="13567" width="8.140625" style="18" bestFit="1" customWidth="1"/>
    <col min="13568" max="13568" width="1.42578125" style="18" customWidth="1"/>
    <col min="13569" max="13569" width="12" style="18" bestFit="1" customWidth="1"/>
    <col min="13570" max="13570" width="3" style="18" bestFit="1" customWidth="1"/>
    <col min="13571" max="13571" width="8.42578125" style="18" bestFit="1" customWidth="1"/>
    <col min="13572" max="13572" width="8.140625" style="18" bestFit="1" customWidth="1"/>
    <col min="13573" max="13573" width="1.42578125" style="18" customWidth="1"/>
    <col min="13574" max="13574" width="12" style="18" bestFit="1" customWidth="1"/>
    <col min="13575" max="13575" width="3" style="18" bestFit="1" customWidth="1"/>
    <col min="13576" max="13576" width="8.28515625" style="18" bestFit="1" customWidth="1"/>
    <col min="13577" max="13577" width="8.140625" style="18" bestFit="1" customWidth="1"/>
    <col min="13578" max="13578" width="1.42578125" style="18" customWidth="1"/>
    <col min="13579" max="13579" width="12" style="18" bestFit="1" customWidth="1"/>
    <col min="13580" max="13580" width="3" style="18" bestFit="1" customWidth="1"/>
    <col min="13581" max="13581" width="8.28515625" style="18" bestFit="1" customWidth="1"/>
    <col min="13582" max="13582" width="8.140625" style="18" bestFit="1" customWidth="1"/>
    <col min="13583" max="13583" width="1.42578125" style="18" customWidth="1"/>
    <col min="13584" max="13584" width="12" style="18" bestFit="1" customWidth="1"/>
    <col min="13585" max="13585" width="3" style="18" bestFit="1" customWidth="1"/>
    <col min="13586" max="13586" width="8.28515625" style="18" bestFit="1" customWidth="1"/>
    <col min="13587" max="13819" width="9.140625" style="18"/>
    <col min="13820" max="13820" width="14" style="18" bestFit="1" customWidth="1"/>
    <col min="13821" max="13821" width="3" style="18" bestFit="1" customWidth="1"/>
    <col min="13822" max="13822" width="8.28515625" style="18" bestFit="1" customWidth="1"/>
    <col min="13823" max="13823" width="8.140625" style="18" bestFit="1" customWidth="1"/>
    <col min="13824" max="13824" width="1.42578125" style="18" customWidth="1"/>
    <col min="13825" max="13825" width="12" style="18" bestFit="1" customWidth="1"/>
    <col min="13826" max="13826" width="3" style="18" bestFit="1" customWidth="1"/>
    <col min="13827" max="13827" width="8.42578125" style="18" bestFit="1" customWidth="1"/>
    <col min="13828" max="13828" width="8.140625" style="18" bestFit="1" customWidth="1"/>
    <col min="13829" max="13829" width="1.42578125" style="18" customWidth="1"/>
    <col min="13830" max="13830" width="12" style="18" bestFit="1" customWidth="1"/>
    <col min="13831" max="13831" width="3" style="18" bestFit="1" customWidth="1"/>
    <col min="13832" max="13832" width="8.28515625" style="18" bestFit="1" customWidth="1"/>
    <col min="13833" max="13833" width="8.140625" style="18" bestFit="1" customWidth="1"/>
    <col min="13834" max="13834" width="1.42578125" style="18" customWidth="1"/>
    <col min="13835" max="13835" width="12" style="18" bestFit="1" customWidth="1"/>
    <col min="13836" max="13836" width="3" style="18" bestFit="1" customWidth="1"/>
    <col min="13837" max="13837" width="8.28515625" style="18" bestFit="1" customWidth="1"/>
    <col min="13838" max="13838" width="8.140625" style="18" bestFit="1" customWidth="1"/>
    <col min="13839" max="13839" width="1.42578125" style="18" customWidth="1"/>
    <col min="13840" max="13840" width="12" style="18" bestFit="1" customWidth="1"/>
    <col min="13841" max="13841" width="3" style="18" bestFit="1" customWidth="1"/>
    <col min="13842" max="13842" width="8.28515625" style="18" bestFit="1" customWidth="1"/>
    <col min="13843" max="14075" width="9.140625" style="18"/>
    <col min="14076" max="14076" width="14" style="18" bestFit="1" customWidth="1"/>
    <col min="14077" max="14077" width="3" style="18" bestFit="1" customWidth="1"/>
    <col min="14078" max="14078" width="8.28515625" style="18" bestFit="1" customWidth="1"/>
    <col min="14079" max="14079" width="8.140625" style="18" bestFit="1" customWidth="1"/>
    <col min="14080" max="14080" width="1.42578125" style="18" customWidth="1"/>
    <col min="14081" max="14081" width="12" style="18" bestFit="1" customWidth="1"/>
    <col min="14082" max="14082" width="3" style="18" bestFit="1" customWidth="1"/>
    <col min="14083" max="14083" width="8.42578125" style="18" bestFit="1" customWidth="1"/>
    <col min="14084" max="14084" width="8.140625" style="18" bestFit="1" customWidth="1"/>
    <col min="14085" max="14085" width="1.42578125" style="18" customWidth="1"/>
    <col min="14086" max="14086" width="12" style="18" bestFit="1" customWidth="1"/>
    <col min="14087" max="14087" width="3" style="18" bestFit="1" customWidth="1"/>
    <col min="14088" max="14088" width="8.28515625" style="18" bestFit="1" customWidth="1"/>
    <col min="14089" max="14089" width="8.140625" style="18" bestFit="1" customWidth="1"/>
    <col min="14090" max="14090" width="1.42578125" style="18" customWidth="1"/>
    <col min="14091" max="14091" width="12" style="18" bestFit="1" customWidth="1"/>
    <col min="14092" max="14092" width="3" style="18" bestFit="1" customWidth="1"/>
    <col min="14093" max="14093" width="8.28515625" style="18" bestFit="1" customWidth="1"/>
    <col min="14094" max="14094" width="8.140625" style="18" bestFit="1" customWidth="1"/>
    <col min="14095" max="14095" width="1.42578125" style="18" customWidth="1"/>
    <col min="14096" max="14096" width="12" style="18" bestFit="1" customWidth="1"/>
    <col min="14097" max="14097" width="3" style="18" bestFit="1" customWidth="1"/>
    <col min="14098" max="14098" width="8.28515625" style="18" bestFit="1" customWidth="1"/>
    <col min="14099" max="14331" width="9.140625" style="18"/>
    <col min="14332" max="14332" width="14" style="18" bestFit="1" customWidth="1"/>
    <col min="14333" max="14333" width="3" style="18" bestFit="1" customWidth="1"/>
    <col min="14334" max="14334" width="8.28515625" style="18" bestFit="1" customWidth="1"/>
    <col min="14335" max="14335" width="8.140625" style="18" bestFit="1" customWidth="1"/>
    <col min="14336" max="14336" width="1.42578125" style="18" customWidth="1"/>
    <col min="14337" max="14337" width="12" style="18" bestFit="1" customWidth="1"/>
    <col min="14338" max="14338" width="3" style="18" bestFit="1" customWidth="1"/>
    <col min="14339" max="14339" width="8.42578125" style="18" bestFit="1" customWidth="1"/>
    <col min="14340" max="14340" width="8.140625" style="18" bestFit="1" customWidth="1"/>
    <col min="14341" max="14341" width="1.42578125" style="18" customWidth="1"/>
    <col min="14342" max="14342" width="12" style="18" bestFit="1" customWidth="1"/>
    <col min="14343" max="14343" width="3" style="18" bestFit="1" customWidth="1"/>
    <col min="14344" max="14344" width="8.28515625" style="18" bestFit="1" customWidth="1"/>
    <col min="14345" max="14345" width="8.140625" style="18" bestFit="1" customWidth="1"/>
    <col min="14346" max="14346" width="1.42578125" style="18" customWidth="1"/>
    <col min="14347" max="14347" width="12" style="18" bestFit="1" customWidth="1"/>
    <col min="14348" max="14348" width="3" style="18" bestFit="1" customWidth="1"/>
    <col min="14349" max="14349" width="8.28515625" style="18" bestFit="1" customWidth="1"/>
    <col min="14350" max="14350" width="8.140625" style="18" bestFit="1" customWidth="1"/>
    <col min="14351" max="14351" width="1.42578125" style="18" customWidth="1"/>
    <col min="14352" max="14352" width="12" style="18" bestFit="1" customWidth="1"/>
    <col min="14353" max="14353" width="3" style="18" bestFit="1" customWidth="1"/>
    <col min="14354" max="14354" width="8.28515625" style="18" bestFit="1" customWidth="1"/>
    <col min="14355" max="14587" width="9.140625" style="18"/>
    <col min="14588" max="14588" width="14" style="18" bestFit="1" customWidth="1"/>
    <col min="14589" max="14589" width="3" style="18" bestFit="1" customWidth="1"/>
    <col min="14590" max="14590" width="8.28515625" style="18" bestFit="1" customWidth="1"/>
    <col min="14591" max="14591" width="8.140625" style="18" bestFit="1" customWidth="1"/>
    <col min="14592" max="14592" width="1.42578125" style="18" customWidth="1"/>
    <col min="14593" max="14593" width="12" style="18" bestFit="1" customWidth="1"/>
    <col min="14594" max="14594" width="3" style="18" bestFit="1" customWidth="1"/>
    <col min="14595" max="14595" width="8.42578125" style="18" bestFit="1" customWidth="1"/>
    <col min="14596" max="14596" width="8.140625" style="18" bestFit="1" customWidth="1"/>
    <col min="14597" max="14597" width="1.42578125" style="18" customWidth="1"/>
    <col min="14598" max="14598" width="12" style="18" bestFit="1" customWidth="1"/>
    <col min="14599" max="14599" width="3" style="18" bestFit="1" customWidth="1"/>
    <col min="14600" max="14600" width="8.28515625" style="18" bestFit="1" customWidth="1"/>
    <col min="14601" max="14601" width="8.140625" style="18" bestFit="1" customWidth="1"/>
    <col min="14602" max="14602" width="1.42578125" style="18" customWidth="1"/>
    <col min="14603" max="14603" width="12" style="18" bestFit="1" customWidth="1"/>
    <col min="14604" max="14604" width="3" style="18" bestFit="1" customWidth="1"/>
    <col min="14605" max="14605" width="8.28515625" style="18" bestFit="1" customWidth="1"/>
    <col min="14606" max="14606" width="8.140625" style="18" bestFit="1" customWidth="1"/>
    <col min="14607" max="14607" width="1.42578125" style="18" customWidth="1"/>
    <col min="14608" max="14608" width="12" style="18" bestFit="1" customWidth="1"/>
    <col min="14609" max="14609" width="3" style="18" bestFit="1" customWidth="1"/>
    <col min="14610" max="14610" width="8.28515625" style="18" bestFit="1" customWidth="1"/>
    <col min="14611" max="14843" width="9.140625" style="18"/>
    <col min="14844" max="14844" width="14" style="18" bestFit="1" customWidth="1"/>
    <col min="14845" max="14845" width="3" style="18" bestFit="1" customWidth="1"/>
    <col min="14846" max="14846" width="8.28515625" style="18" bestFit="1" customWidth="1"/>
    <col min="14847" max="14847" width="8.140625" style="18" bestFit="1" customWidth="1"/>
    <col min="14848" max="14848" width="1.42578125" style="18" customWidth="1"/>
    <col min="14849" max="14849" width="12" style="18" bestFit="1" customWidth="1"/>
    <col min="14850" max="14850" width="3" style="18" bestFit="1" customWidth="1"/>
    <col min="14851" max="14851" width="8.42578125" style="18" bestFit="1" customWidth="1"/>
    <col min="14852" max="14852" width="8.140625" style="18" bestFit="1" customWidth="1"/>
    <col min="14853" max="14853" width="1.42578125" style="18" customWidth="1"/>
    <col min="14854" max="14854" width="12" style="18" bestFit="1" customWidth="1"/>
    <col min="14855" max="14855" width="3" style="18" bestFit="1" customWidth="1"/>
    <col min="14856" max="14856" width="8.28515625" style="18" bestFit="1" customWidth="1"/>
    <col min="14857" max="14857" width="8.140625" style="18" bestFit="1" customWidth="1"/>
    <col min="14858" max="14858" width="1.42578125" style="18" customWidth="1"/>
    <col min="14859" max="14859" width="12" style="18" bestFit="1" customWidth="1"/>
    <col min="14860" max="14860" width="3" style="18" bestFit="1" customWidth="1"/>
    <col min="14861" max="14861" width="8.28515625" style="18" bestFit="1" customWidth="1"/>
    <col min="14862" max="14862" width="8.140625" style="18" bestFit="1" customWidth="1"/>
    <col min="14863" max="14863" width="1.42578125" style="18" customWidth="1"/>
    <col min="14864" max="14864" width="12" style="18" bestFit="1" customWidth="1"/>
    <col min="14865" max="14865" width="3" style="18" bestFit="1" customWidth="1"/>
    <col min="14866" max="14866" width="8.28515625" style="18" bestFit="1" customWidth="1"/>
    <col min="14867" max="15099" width="9.140625" style="18"/>
    <col min="15100" max="15100" width="14" style="18" bestFit="1" customWidth="1"/>
    <col min="15101" max="15101" width="3" style="18" bestFit="1" customWidth="1"/>
    <col min="15102" max="15102" width="8.28515625" style="18" bestFit="1" customWidth="1"/>
    <col min="15103" max="15103" width="8.140625" style="18" bestFit="1" customWidth="1"/>
    <col min="15104" max="15104" width="1.42578125" style="18" customWidth="1"/>
    <col min="15105" max="15105" width="12" style="18" bestFit="1" customWidth="1"/>
    <col min="15106" max="15106" width="3" style="18" bestFit="1" customWidth="1"/>
    <col min="15107" max="15107" width="8.42578125" style="18" bestFit="1" customWidth="1"/>
    <col min="15108" max="15108" width="8.140625" style="18" bestFit="1" customWidth="1"/>
    <col min="15109" max="15109" width="1.42578125" style="18" customWidth="1"/>
    <col min="15110" max="15110" width="12" style="18" bestFit="1" customWidth="1"/>
    <col min="15111" max="15111" width="3" style="18" bestFit="1" customWidth="1"/>
    <col min="15112" max="15112" width="8.28515625" style="18" bestFit="1" customWidth="1"/>
    <col min="15113" max="15113" width="8.140625" style="18" bestFit="1" customWidth="1"/>
    <col min="15114" max="15114" width="1.42578125" style="18" customWidth="1"/>
    <col min="15115" max="15115" width="12" style="18" bestFit="1" customWidth="1"/>
    <col min="15116" max="15116" width="3" style="18" bestFit="1" customWidth="1"/>
    <col min="15117" max="15117" width="8.28515625" style="18" bestFit="1" customWidth="1"/>
    <col min="15118" max="15118" width="8.140625" style="18" bestFit="1" customWidth="1"/>
    <col min="15119" max="15119" width="1.42578125" style="18" customWidth="1"/>
    <col min="15120" max="15120" width="12" style="18" bestFit="1" customWidth="1"/>
    <col min="15121" max="15121" width="3" style="18" bestFit="1" customWidth="1"/>
    <col min="15122" max="15122" width="8.28515625" style="18" bestFit="1" customWidth="1"/>
    <col min="15123" max="15355" width="9.140625" style="18"/>
    <col min="15356" max="15356" width="14" style="18" bestFit="1" customWidth="1"/>
    <col min="15357" max="15357" width="3" style="18" bestFit="1" customWidth="1"/>
    <col min="15358" max="15358" width="8.28515625" style="18" bestFit="1" customWidth="1"/>
    <col min="15359" max="15359" width="8.140625" style="18" bestFit="1" customWidth="1"/>
    <col min="15360" max="15360" width="1.42578125" style="18" customWidth="1"/>
    <col min="15361" max="15361" width="12" style="18" bestFit="1" customWidth="1"/>
    <col min="15362" max="15362" width="3" style="18" bestFit="1" customWidth="1"/>
    <col min="15363" max="15363" width="8.42578125" style="18" bestFit="1" customWidth="1"/>
    <col min="15364" max="15364" width="8.140625" style="18" bestFit="1" customWidth="1"/>
    <col min="15365" max="15365" width="1.42578125" style="18" customWidth="1"/>
    <col min="15366" max="15366" width="12" style="18" bestFit="1" customWidth="1"/>
    <col min="15367" max="15367" width="3" style="18" bestFit="1" customWidth="1"/>
    <col min="15368" max="15368" width="8.28515625" style="18" bestFit="1" customWidth="1"/>
    <col min="15369" max="15369" width="8.140625" style="18" bestFit="1" customWidth="1"/>
    <col min="15370" max="15370" width="1.42578125" style="18" customWidth="1"/>
    <col min="15371" max="15371" width="12" style="18" bestFit="1" customWidth="1"/>
    <col min="15372" max="15372" width="3" style="18" bestFit="1" customWidth="1"/>
    <col min="15373" max="15373" width="8.28515625" style="18" bestFit="1" customWidth="1"/>
    <col min="15374" max="15374" width="8.140625" style="18" bestFit="1" customWidth="1"/>
    <col min="15375" max="15375" width="1.42578125" style="18" customWidth="1"/>
    <col min="15376" max="15376" width="12" style="18" bestFit="1" customWidth="1"/>
    <col min="15377" max="15377" width="3" style="18" bestFit="1" customWidth="1"/>
    <col min="15378" max="15378" width="8.28515625" style="18" bestFit="1" customWidth="1"/>
    <col min="15379" max="15611" width="9.140625" style="18"/>
    <col min="15612" max="15612" width="14" style="18" bestFit="1" customWidth="1"/>
    <col min="15613" max="15613" width="3" style="18" bestFit="1" customWidth="1"/>
    <col min="15614" max="15614" width="8.28515625" style="18" bestFit="1" customWidth="1"/>
    <col min="15615" max="15615" width="8.140625" style="18" bestFit="1" customWidth="1"/>
    <col min="15616" max="15616" width="1.42578125" style="18" customWidth="1"/>
    <col min="15617" max="15617" width="12" style="18" bestFit="1" customWidth="1"/>
    <col min="15618" max="15618" width="3" style="18" bestFit="1" customWidth="1"/>
    <col min="15619" max="15619" width="8.42578125" style="18" bestFit="1" customWidth="1"/>
    <col min="15620" max="15620" width="8.140625" style="18" bestFit="1" customWidth="1"/>
    <col min="15621" max="15621" width="1.42578125" style="18" customWidth="1"/>
    <col min="15622" max="15622" width="12" style="18" bestFit="1" customWidth="1"/>
    <col min="15623" max="15623" width="3" style="18" bestFit="1" customWidth="1"/>
    <col min="15624" max="15624" width="8.28515625" style="18" bestFit="1" customWidth="1"/>
    <col min="15625" max="15625" width="8.140625" style="18" bestFit="1" customWidth="1"/>
    <col min="15626" max="15626" width="1.42578125" style="18" customWidth="1"/>
    <col min="15627" max="15627" width="12" style="18" bestFit="1" customWidth="1"/>
    <col min="15628" max="15628" width="3" style="18" bestFit="1" customWidth="1"/>
    <col min="15629" max="15629" width="8.28515625" style="18" bestFit="1" customWidth="1"/>
    <col min="15630" max="15630" width="8.140625" style="18" bestFit="1" customWidth="1"/>
    <col min="15631" max="15631" width="1.42578125" style="18" customWidth="1"/>
    <col min="15632" max="15632" width="12" style="18" bestFit="1" customWidth="1"/>
    <col min="15633" max="15633" width="3" style="18" bestFit="1" customWidth="1"/>
    <col min="15634" max="15634" width="8.28515625" style="18" bestFit="1" customWidth="1"/>
    <col min="15635" max="15867" width="9.140625" style="18"/>
    <col min="15868" max="15868" width="14" style="18" bestFit="1" customWidth="1"/>
    <col min="15869" max="15869" width="3" style="18" bestFit="1" customWidth="1"/>
    <col min="15870" max="15870" width="8.28515625" style="18" bestFit="1" customWidth="1"/>
    <col min="15871" max="15871" width="8.140625" style="18" bestFit="1" customWidth="1"/>
    <col min="15872" max="15872" width="1.42578125" style="18" customWidth="1"/>
    <col min="15873" max="15873" width="12" style="18" bestFit="1" customWidth="1"/>
    <col min="15874" max="15874" width="3" style="18" bestFit="1" customWidth="1"/>
    <col min="15875" max="15875" width="8.42578125" style="18" bestFit="1" customWidth="1"/>
    <col min="15876" max="15876" width="8.140625" style="18" bestFit="1" customWidth="1"/>
    <col min="15877" max="15877" width="1.42578125" style="18" customWidth="1"/>
    <col min="15878" max="15878" width="12" style="18" bestFit="1" customWidth="1"/>
    <col min="15879" max="15879" width="3" style="18" bestFit="1" customWidth="1"/>
    <col min="15880" max="15880" width="8.28515625" style="18" bestFit="1" customWidth="1"/>
    <col min="15881" max="15881" width="8.140625" style="18" bestFit="1" customWidth="1"/>
    <col min="15882" max="15882" width="1.42578125" style="18" customWidth="1"/>
    <col min="15883" max="15883" width="12" style="18" bestFit="1" customWidth="1"/>
    <col min="15884" max="15884" width="3" style="18" bestFit="1" customWidth="1"/>
    <col min="15885" max="15885" width="8.28515625" style="18" bestFit="1" customWidth="1"/>
    <col min="15886" max="15886" width="8.140625" style="18" bestFit="1" customWidth="1"/>
    <col min="15887" max="15887" width="1.42578125" style="18" customWidth="1"/>
    <col min="15888" max="15888" width="12" style="18" bestFit="1" customWidth="1"/>
    <col min="15889" max="15889" width="3" style="18" bestFit="1" customWidth="1"/>
    <col min="15890" max="15890" width="8.28515625" style="18" bestFit="1" customWidth="1"/>
    <col min="15891" max="16123" width="9.140625" style="18"/>
    <col min="16124" max="16124" width="14" style="18" bestFit="1" customWidth="1"/>
    <col min="16125" max="16125" width="3" style="18" bestFit="1" customWidth="1"/>
    <col min="16126" max="16126" width="8.28515625" style="18" bestFit="1" customWidth="1"/>
    <col min="16127" max="16127" width="8.140625" style="18" bestFit="1" customWidth="1"/>
    <col min="16128" max="16128" width="1.42578125" style="18" customWidth="1"/>
    <col min="16129" max="16129" width="12" style="18" bestFit="1" customWidth="1"/>
    <col min="16130" max="16130" width="3" style="18" bestFit="1" customWidth="1"/>
    <col min="16131" max="16131" width="8.42578125" style="18" bestFit="1" customWidth="1"/>
    <col min="16132" max="16132" width="8.140625" style="18" bestFit="1" customWidth="1"/>
    <col min="16133" max="16133" width="1.42578125" style="18" customWidth="1"/>
    <col min="16134" max="16134" width="12" style="18" bestFit="1" customWidth="1"/>
    <col min="16135" max="16135" width="3" style="18" bestFit="1" customWidth="1"/>
    <col min="16136" max="16136" width="8.28515625" style="18" bestFit="1" customWidth="1"/>
    <col min="16137" max="16137" width="8.140625" style="18" bestFit="1" customWidth="1"/>
    <col min="16138" max="16138" width="1.42578125" style="18" customWidth="1"/>
    <col min="16139" max="16139" width="12" style="18" bestFit="1" customWidth="1"/>
    <col min="16140" max="16140" width="3" style="18" bestFit="1" customWidth="1"/>
    <col min="16141" max="16141" width="8.28515625" style="18" bestFit="1" customWidth="1"/>
    <col min="16142" max="16142" width="8.140625" style="18" bestFit="1" customWidth="1"/>
    <col min="16143" max="16143" width="1.42578125" style="18" customWidth="1"/>
    <col min="16144" max="16144" width="12" style="18" bestFit="1" customWidth="1"/>
    <col min="16145" max="16145" width="3" style="18" bestFit="1" customWidth="1"/>
    <col min="16146" max="16146" width="8.28515625" style="18" bestFit="1" customWidth="1"/>
    <col min="16147" max="16384" width="9.140625" style="18"/>
  </cols>
  <sheetData>
    <row r="1" spans="1:30">
      <c r="A1" s="199" t="s">
        <v>96</v>
      </c>
      <c r="B1" s="199"/>
      <c r="C1" s="199"/>
      <c r="D1" s="199"/>
      <c r="E1" s="178"/>
      <c r="F1" s="199" t="s">
        <v>97</v>
      </c>
      <c r="G1" s="199"/>
      <c r="H1" s="199"/>
      <c r="I1" s="199"/>
      <c r="J1" s="178"/>
      <c r="K1" s="199" t="s">
        <v>98</v>
      </c>
      <c r="L1" s="199"/>
      <c r="M1" s="199"/>
      <c r="N1" s="199"/>
      <c r="O1" s="178"/>
      <c r="P1" s="199" t="s">
        <v>99</v>
      </c>
      <c r="Q1" s="199"/>
      <c r="R1" s="199"/>
      <c r="S1" s="199"/>
    </row>
    <row r="2" spans="1:30" s="182" customFormat="1" ht="22.5">
      <c r="A2" s="179" t="s">
        <v>93</v>
      </c>
      <c r="B2" s="180" t="s">
        <v>95</v>
      </c>
      <c r="C2" s="181" t="s">
        <v>84</v>
      </c>
      <c r="D2" s="200" t="s">
        <v>94</v>
      </c>
      <c r="E2" s="178"/>
      <c r="F2" s="179" t="s">
        <v>93</v>
      </c>
      <c r="G2" s="180" t="s">
        <v>95</v>
      </c>
      <c r="H2" s="181" t="s">
        <v>84</v>
      </c>
      <c r="I2" s="181" t="s">
        <v>94</v>
      </c>
      <c r="J2" s="178"/>
      <c r="K2" s="179" t="s">
        <v>93</v>
      </c>
      <c r="L2" s="180" t="s">
        <v>95</v>
      </c>
      <c r="M2" s="181" t="s">
        <v>84</v>
      </c>
      <c r="N2" s="181" t="s">
        <v>94</v>
      </c>
      <c r="O2" s="178"/>
      <c r="P2" s="179" t="s">
        <v>93</v>
      </c>
      <c r="Q2" s="180" t="s">
        <v>95</v>
      </c>
      <c r="R2" s="181" t="s">
        <v>84</v>
      </c>
      <c r="S2" s="181" t="s">
        <v>94</v>
      </c>
    </row>
    <row r="3" spans="1:30">
      <c r="A3" s="183" t="s">
        <v>15</v>
      </c>
      <c r="B3" s="184">
        <v>-207</v>
      </c>
      <c r="C3" s="184">
        <v>-80</v>
      </c>
      <c r="D3" s="187">
        <v>15</v>
      </c>
      <c r="E3" s="178"/>
      <c r="F3" s="183" t="s">
        <v>15</v>
      </c>
      <c r="G3" s="184"/>
      <c r="H3" s="185"/>
      <c r="I3" s="185"/>
      <c r="J3" s="178"/>
      <c r="K3" s="183" t="s">
        <v>15</v>
      </c>
      <c r="L3" s="184"/>
      <c r="M3" s="185"/>
      <c r="N3" s="185"/>
      <c r="O3" s="178"/>
      <c r="P3" s="183" t="s">
        <v>15</v>
      </c>
      <c r="Q3" s="184"/>
      <c r="R3" s="185"/>
      <c r="S3" s="185"/>
      <c r="T3" s="186"/>
      <c r="U3" s="186"/>
      <c r="V3" s="186"/>
    </row>
    <row r="4" spans="1:30">
      <c r="A4" s="183" t="s">
        <v>18</v>
      </c>
      <c r="B4" s="184">
        <v>-319</v>
      </c>
      <c r="C4" s="184">
        <v>-80</v>
      </c>
      <c r="D4" s="187">
        <v>15</v>
      </c>
      <c r="E4" s="178"/>
      <c r="F4" s="183" t="s">
        <v>18</v>
      </c>
      <c r="G4" s="184"/>
      <c r="H4" s="185"/>
      <c r="I4" s="185"/>
      <c r="J4" s="178"/>
      <c r="K4" s="183" t="s">
        <v>18</v>
      </c>
      <c r="L4" s="184"/>
      <c r="M4" s="185"/>
      <c r="N4" s="185"/>
      <c r="O4" s="178"/>
      <c r="P4" s="183" t="s">
        <v>18</v>
      </c>
      <c r="Q4" s="184"/>
      <c r="R4" s="185"/>
      <c r="S4" s="185"/>
      <c r="T4" s="186"/>
      <c r="U4" s="186"/>
      <c r="V4" s="186"/>
    </row>
    <row r="5" spans="1:30">
      <c r="A5" s="183" t="s">
        <v>20</v>
      </c>
      <c r="B5" s="187">
        <v>490</v>
      </c>
      <c r="C5" s="184">
        <v>-80</v>
      </c>
      <c r="D5" s="187">
        <v>15</v>
      </c>
      <c r="E5" s="178"/>
      <c r="F5" s="183" t="s">
        <v>20</v>
      </c>
      <c r="G5" s="184"/>
      <c r="H5" s="185"/>
      <c r="I5" s="185"/>
      <c r="J5" s="178"/>
      <c r="K5" s="183" t="s">
        <v>20</v>
      </c>
      <c r="L5" s="184"/>
      <c r="M5" s="185"/>
      <c r="N5" s="185"/>
      <c r="O5" s="178"/>
      <c r="P5" s="183" t="s">
        <v>20</v>
      </c>
      <c r="Q5" s="184"/>
      <c r="R5" s="185"/>
      <c r="S5" s="185"/>
      <c r="T5" s="186"/>
      <c r="U5" s="186"/>
      <c r="V5" s="186"/>
    </row>
    <row r="6" spans="1:30">
      <c r="A6" s="183" t="s">
        <v>16</v>
      </c>
      <c r="B6" s="187">
        <v>380</v>
      </c>
      <c r="C6" s="184">
        <v>-80</v>
      </c>
      <c r="D6" s="187">
        <v>15</v>
      </c>
      <c r="E6" s="178"/>
      <c r="F6" s="183" t="s">
        <v>16</v>
      </c>
      <c r="G6" s="187"/>
      <c r="H6" s="185"/>
      <c r="I6" s="185"/>
      <c r="J6" s="178"/>
      <c r="K6" s="183" t="s">
        <v>16</v>
      </c>
      <c r="L6" s="187"/>
      <c r="M6" s="185"/>
      <c r="N6" s="185"/>
      <c r="O6" s="178"/>
      <c r="P6" s="183" t="s">
        <v>16</v>
      </c>
      <c r="Q6" s="187"/>
      <c r="R6" s="185"/>
      <c r="S6" s="185"/>
      <c r="T6" s="186"/>
      <c r="U6" s="186"/>
      <c r="V6" s="186"/>
    </row>
    <row r="7" spans="1:30">
      <c r="A7" s="183" t="s">
        <v>19</v>
      </c>
      <c r="B7" s="187">
        <v>612</v>
      </c>
      <c r="C7" s="184">
        <v>-80</v>
      </c>
      <c r="D7" s="187">
        <v>15</v>
      </c>
      <c r="E7" s="178"/>
      <c r="F7" s="188" t="s">
        <v>19</v>
      </c>
      <c r="G7" s="184"/>
      <c r="H7" s="185"/>
      <c r="I7" s="185"/>
      <c r="J7" s="178"/>
      <c r="K7" s="183" t="s">
        <v>19</v>
      </c>
      <c r="L7" s="184"/>
      <c r="M7" s="185"/>
      <c r="N7" s="185"/>
      <c r="O7" s="178"/>
      <c r="P7" s="183" t="s">
        <v>19</v>
      </c>
      <c r="Q7" s="184"/>
      <c r="R7" s="185"/>
      <c r="S7" s="185"/>
      <c r="T7" s="186"/>
      <c r="U7" s="186"/>
      <c r="V7" s="186"/>
    </row>
    <row r="8" spans="1:30">
      <c r="A8" s="183" t="s">
        <v>21</v>
      </c>
      <c r="B8" s="187">
        <v>48</v>
      </c>
      <c r="C8" s="184">
        <v>-80</v>
      </c>
      <c r="D8" s="187">
        <v>15</v>
      </c>
      <c r="E8" s="178"/>
      <c r="F8" s="183" t="s">
        <v>21</v>
      </c>
      <c r="G8" s="184"/>
      <c r="H8" s="184"/>
      <c r="I8" s="184"/>
      <c r="J8" s="178"/>
      <c r="K8" s="183" t="s">
        <v>21</v>
      </c>
      <c r="L8" s="184"/>
      <c r="M8" s="184"/>
      <c r="N8" s="184"/>
      <c r="O8" s="178"/>
      <c r="P8" s="183" t="s">
        <v>21</v>
      </c>
      <c r="Q8" s="184"/>
      <c r="R8" s="184"/>
      <c r="S8" s="184"/>
      <c r="T8" s="186"/>
      <c r="U8" s="186"/>
      <c r="V8" s="186"/>
    </row>
    <row r="9" spans="1:30">
      <c r="A9" s="183" t="s">
        <v>17</v>
      </c>
      <c r="B9" s="184">
        <v>-116</v>
      </c>
      <c r="C9" s="184">
        <v>-80</v>
      </c>
      <c r="D9" s="187">
        <v>15</v>
      </c>
      <c r="E9" s="178"/>
      <c r="F9" s="183" t="s">
        <v>17</v>
      </c>
      <c r="G9" s="184"/>
      <c r="H9" s="184"/>
      <c r="I9" s="184"/>
      <c r="J9" s="178"/>
      <c r="K9" s="183" t="s">
        <v>17</v>
      </c>
      <c r="L9" s="184"/>
      <c r="M9" s="184"/>
      <c r="N9" s="184"/>
      <c r="O9" s="178"/>
      <c r="P9" s="183" t="s">
        <v>17</v>
      </c>
      <c r="Q9" s="184"/>
      <c r="R9" s="184"/>
      <c r="S9" s="184"/>
      <c r="T9" s="186"/>
      <c r="U9" s="186"/>
      <c r="V9" s="186"/>
    </row>
    <row r="10" spans="1:30">
      <c r="A10" s="183" t="s">
        <v>22</v>
      </c>
      <c r="B10" s="187">
        <v>422</v>
      </c>
      <c r="C10" s="184">
        <v>-80</v>
      </c>
      <c r="D10" s="187">
        <v>15</v>
      </c>
      <c r="E10" s="178"/>
      <c r="F10" s="183" t="s">
        <v>22</v>
      </c>
      <c r="G10" s="187"/>
      <c r="H10" s="185"/>
      <c r="I10" s="185"/>
      <c r="J10" s="178"/>
      <c r="K10" s="183" t="s">
        <v>22</v>
      </c>
      <c r="L10" s="187"/>
      <c r="M10" s="185"/>
      <c r="N10" s="185"/>
      <c r="O10" s="178"/>
      <c r="P10" s="183" t="s">
        <v>22</v>
      </c>
      <c r="Q10" s="187"/>
      <c r="R10" s="185"/>
      <c r="S10" s="185"/>
      <c r="T10" s="186"/>
      <c r="U10" s="186"/>
      <c r="V10" s="186"/>
    </row>
    <row r="11" spans="1:30">
      <c r="A11" s="183" t="s">
        <v>23</v>
      </c>
      <c r="B11" s="187">
        <v>1</v>
      </c>
      <c r="C11" s="184">
        <v>-80</v>
      </c>
      <c r="D11" s="187">
        <v>15</v>
      </c>
      <c r="E11" s="178"/>
      <c r="F11" s="183" t="s">
        <v>23</v>
      </c>
      <c r="G11" s="184"/>
      <c r="H11" s="186"/>
      <c r="I11" s="186"/>
      <c r="J11" s="178"/>
      <c r="K11" s="183" t="s">
        <v>23</v>
      </c>
      <c r="L11" s="184"/>
      <c r="M11" s="186"/>
      <c r="N11" s="186"/>
      <c r="O11" s="178"/>
      <c r="P11" s="183" t="s">
        <v>23</v>
      </c>
      <c r="Q11" s="184"/>
      <c r="R11" s="186"/>
      <c r="S11" s="186"/>
      <c r="T11" s="186"/>
      <c r="U11" s="186"/>
      <c r="V11" s="186"/>
    </row>
    <row r="12" spans="1:30">
      <c r="A12" s="183" t="s">
        <v>24</v>
      </c>
      <c r="B12" s="202">
        <v>-4</v>
      </c>
      <c r="C12" s="184">
        <v>-88</v>
      </c>
      <c r="D12" s="187">
        <v>15</v>
      </c>
      <c r="E12" s="178"/>
      <c r="F12" s="183" t="s">
        <v>24</v>
      </c>
      <c r="G12" s="189"/>
      <c r="J12" s="178"/>
      <c r="K12" s="183" t="s">
        <v>24</v>
      </c>
      <c r="L12" s="189"/>
      <c r="O12" s="178"/>
      <c r="P12" s="183" t="s">
        <v>24</v>
      </c>
      <c r="Q12" s="189"/>
      <c r="T12" s="186"/>
      <c r="U12" s="186"/>
      <c r="V12" s="186"/>
    </row>
    <row r="13" spans="1:30">
      <c r="A13" s="190" t="s">
        <v>85</v>
      </c>
      <c r="B13" s="201">
        <f>SUM(B3:B12)</f>
        <v>1307</v>
      </c>
      <c r="C13" s="191">
        <f>SUM(C3:C12)</f>
        <v>-808</v>
      </c>
      <c r="D13" s="201">
        <f t="shared" ref="D13" si="0">SUM(D3:D12)</f>
        <v>150</v>
      </c>
      <c r="E13" s="178"/>
      <c r="F13" s="190" t="s">
        <v>85</v>
      </c>
      <c r="G13" s="191">
        <f t="shared" ref="G13:I13" si="1">SUM(G3:G12)</f>
        <v>0</v>
      </c>
      <c r="H13" s="191">
        <f t="shared" si="1"/>
        <v>0</v>
      </c>
      <c r="I13" s="191">
        <f t="shared" si="1"/>
        <v>0</v>
      </c>
      <c r="J13" s="178"/>
      <c r="K13" s="190" t="s">
        <v>85</v>
      </c>
      <c r="L13" s="191">
        <f t="shared" ref="L13:N13" si="2">SUM(L3:L12)</f>
        <v>0</v>
      </c>
      <c r="M13" s="191">
        <f t="shared" si="2"/>
        <v>0</v>
      </c>
      <c r="N13" s="191">
        <f t="shared" si="2"/>
        <v>0</v>
      </c>
      <c r="O13" s="178"/>
      <c r="P13" s="190" t="s">
        <v>85</v>
      </c>
      <c r="Q13" s="191">
        <f t="shared" ref="Q13:S13" si="3">SUM(Q3:Q12)</f>
        <v>0</v>
      </c>
      <c r="R13" s="191">
        <f t="shared" si="3"/>
        <v>0</v>
      </c>
      <c r="S13" s="191">
        <f t="shared" si="3"/>
        <v>0</v>
      </c>
      <c r="T13" s="186"/>
      <c r="U13" s="186"/>
      <c r="V13" s="186"/>
    </row>
    <row r="14" spans="1:30">
      <c r="A14" s="183" t="s">
        <v>15</v>
      </c>
      <c r="B14" s="184"/>
      <c r="C14" s="187">
        <v>15</v>
      </c>
      <c r="D14" s="187">
        <v>15</v>
      </c>
      <c r="E14" s="178"/>
      <c r="F14" s="183" t="s">
        <v>15</v>
      </c>
      <c r="G14" s="184"/>
      <c r="H14" s="185"/>
      <c r="I14" s="185"/>
      <c r="J14" s="178"/>
      <c r="K14" s="183" t="s">
        <v>15</v>
      </c>
      <c r="L14" s="184"/>
      <c r="M14" s="185"/>
      <c r="N14" s="185"/>
      <c r="O14" s="178"/>
      <c r="P14" s="183" t="s">
        <v>15</v>
      </c>
      <c r="Q14" s="184"/>
      <c r="R14" s="185"/>
      <c r="S14" s="185"/>
      <c r="T14" s="186"/>
      <c r="U14" s="186"/>
      <c r="V14" s="186"/>
    </row>
    <row r="15" spans="1:30">
      <c r="A15" s="183" t="s">
        <v>18</v>
      </c>
      <c r="B15" s="184"/>
      <c r="C15" s="187">
        <v>15</v>
      </c>
      <c r="D15" s="187">
        <v>15</v>
      </c>
      <c r="E15" s="178"/>
      <c r="F15" s="183" t="s">
        <v>18</v>
      </c>
      <c r="G15" s="184"/>
      <c r="H15" s="185"/>
      <c r="I15" s="185"/>
      <c r="J15" s="178"/>
      <c r="K15" s="183" t="s">
        <v>18</v>
      </c>
      <c r="L15" s="184"/>
      <c r="M15" s="185"/>
      <c r="N15" s="185"/>
      <c r="O15" s="178"/>
      <c r="P15" s="183" t="s">
        <v>18</v>
      </c>
      <c r="Q15" s="184"/>
      <c r="R15" s="185"/>
      <c r="S15" s="185"/>
      <c r="T15" s="186"/>
      <c r="U15" s="186"/>
      <c r="V15" s="186"/>
    </row>
    <row r="16" spans="1:30">
      <c r="A16" s="183" t="s">
        <v>20</v>
      </c>
      <c r="B16" s="184"/>
      <c r="C16" s="187">
        <v>15</v>
      </c>
      <c r="D16" s="187">
        <v>15</v>
      </c>
      <c r="E16" s="178"/>
      <c r="F16" s="183" t="s">
        <v>20</v>
      </c>
      <c r="G16" s="184"/>
      <c r="H16" s="185"/>
      <c r="I16" s="185"/>
      <c r="J16" s="178"/>
      <c r="K16" s="183" t="s">
        <v>20</v>
      </c>
      <c r="L16" s="184"/>
      <c r="M16" s="185"/>
      <c r="N16" s="185"/>
      <c r="O16" s="178"/>
      <c r="P16" s="183" t="s">
        <v>20</v>
      </c>
      <c r="Q16" s="184"/>
      <c r="R16" s="185"/>
      <c r="S16" s="185"/>
      <c r="T16" s="186"/>
      <c r="U16" s="186"/>
      <c r="V16" s="186"/>
      <c r="AD16" s="187"/>
    </row>
    <row r="17" spans="1:22">
      <c r="A17" s="183" t="s">
        <v>16</v>
      </c>
      <c r="B17" s="187"/>
      <c r="C17" s="187">
        <v>15</v>
      </c>
      <c r="D17" s="187">
        <v>15</v>
      </c>
      <c r="E17" s="178"/>
      <c r="F17" s="183" t="s">
        <v>16</v>
      </c>
      <c r="G17" s="187"/>
      <c r="H17" s="185"/>
      <c r="I17" s="185"/>
      <c r="J17" s="178"/>
      <c r="K17" s="183" t="s">
        <v>16</v>
      </c>
      <c r="L17" s="187"/>
      <c r="M17" s="185"/>
      <c r="N17" s="185"/>
      <c r="O17" s="178"/>
      <c r="P17" s="183" t="s">
        <v>16</v>
      </c>
      <c r="Q17" s="187"/>
      <c r="R17" s="185"/>
      <c r="S17" s="185"/>
      <c r="T17" s="186"/>
      <c r="U17" s="186"/>
      <c r="V17" s="186"/>
    </row>
    <row r="18" spans="1:22">
      <c r="A18" s="183" t="s">
        <v>19</v>
      </c>
      <c r="B18" s="184"/>
      <c r="C18" s="187">
        <v>15</v>
      </c>
      <c r="D18" s="187">
        <v>15</v>
      </c>
      <c r="E18" s="178"/>
      <c r="F18" s="183" t="s">
        <v>19</v>
      </c>
      <c r="G18" s="184"/>
      <c r="H18" s="185"/>
      <c r="I18" s="185"/>
      <c r="J18" s="178"/>
      <c r="K18" s="183" t="s">
        <v>19</v>
      </c>
      <c r="L18" s="184"/>
      <c r="M18" s="185"/>
      <c r="N18" s="185"/>
      <c r="O18" s="178"/>
      <c r="P18" s="183" t="s">
        <v>19</v>
      </c>
      <c r="Q18" s="184"/>
      <c r="R18" s="185"/>
      <c r="S18" s="185"/>
      <c r="T18" s="186"/>
      <c r="U18" s="186"/>
      <c r="V18" s="186"/>
    </row>
    <row r="19" spans="1:22">
      <c r="A19" s="183" t="s">
        <v>21</v>
      </c>
      <c r="B19" s="184"/>
      <c r="C19" s="187">
        <v>15</v>
      </c>
      <c r="D19" s="187">
        <v>15</v>
      </c>
      <c r="E19" s="178"/>
      <c r="F19" s="183" t="s">
        <v>21</v>
      </c>
      <c r="G19" s="184"/>
      <c r="H19" s="184"/>
      <c r="I19" s="184"/>
      <c r="J19" s="178"/>
      <c r="K19" s="183" t="s">
        <v>21</v>
      </c>
      <c r="L19" s="184"/>
      <c r="M19" s="184"/>
      <c r="N19" s="184"/>
      <c r="O19" s="178"/>
      <c r="P19" s="183" t="s">
        <v>21</v>
      </c>
      <c r="Q19" s="184"/>
      <c r="R19" s="184"/>
      <c r="S19" s="184"/>
      <c r="T19" s="186"/>
      <c r="U19" s="186"/>
      <c r="V19" s="186"/>
    </row>
    <row r="20" spans="1:22">
      <c r="A20" s="183" t="s">
        <v>17</v>
      </c>
      <c r="B20" s="184"/>
      <c r="C20" s="187">
        <v>15</v>
      </c>
      <c r="D20" s="187">
        <v>15</v>
      </c>
      <c r="E20" s="178"/>
      <c r="F20" s="183" t="s">
        <v>17</v>
      </c>
      <c r="G20" s="184"/>
      <c r="H20" s="184"/>
      <c r="I20" s="184"/>
      <c r="J20" s="178"/>
      <c r="K20" s="183" t="s">
        <v>17</v>
      </c>
      <c r="L20" s="184"/>
      <c r="M20" s="184"/>
      <c r="N20" s="184"/>
      <c r="O20" s="178"/>
      <c r="P20" s="183" t="s">
        <v>17</v>
      </c>
      <c r="Q20" s="184"/>
      <c r="R20" s="184"/>
      <c r="S20" s="184"/>
      <c r="T20" s="186"/>
      <c r="U20" s="186"/>
      <c r="V20" s="186"/>
    </row>
    <row r="21" spans="1:22">
      <c r="A21" s="183" t="s">
        <v>22</v>
      </c>
      <c r="B21" s="187"/>
      <c r="C21" s="187">
        <v>15</v>
      </c>
      <c r="D21" s="187">
        <v>15</v>
      </c>
      <c r="E21" s="178"/>
      <c r="F21" s="183" t="s">
        <v>22</v>
      </c>
      <c r="G21" s="187"/>
      <c r="H21" s="185"/>
      <c r="I21" s="185"/>
      <c r="J21" s="178"/>
      <c r="K21" s="183" t="s">
        <v>22</v>
      </c>
      <c r="L21" s="187"/>
      <c r="M21" s="185"/>
      <c r="N21" s="185"/>
      <c r="O21" s="178"/>
      <c r="P21" s="183" t="s">
        <v>22</v>
      </c>
      <c r="Q21" s="187"/>
      <c r="R21" s="185"/>
      <c r="S21" s="185"/>
      <c r="T21" s="186"/>
      <c r="U21" s="186"/>
      <c r="V21" s="186"/>
    </row>
    <row r="22" spans="1:22">
      <c r="A22" s="183" t="s">
        <v>23</v>
      </c>
      <c r="B22" s="184"/>
      <c r="C22" s="187">
        <v>15</v>
      </c>
      <c r="D22" s="187">
        <v>15</v>
      </c>
      <c r="E22" s="178"/>
      <c r="F22" s="183" t="s">
        <v>23</v>
      </c>
      <c r="G22" s="184"/>
      <c r="H22" s="186"/>
      <c r="I22" s="186"/>
      <c r="J22" s="178"/>
      <c r="K22" s="183" t="s">
        <v>23</v>
      </c>
      <c r="L22" s="184"/>
      <c r="M22" s="186"/>
      <c r="N22" s="186"/>
      <c r="O22" s="178"/>
      <c r="P22" s="183" t="s">
        <v>23</v>
      </c>
      <c r="Q22" s="184"/>
      <c r="R22" s="186"/>
      <c r="S22" s="186"/>
      <c r="T22" s="186"/>
      <c r="U22" s="186"/>
      <c r="V22" s="186"/>
    </row>
    <row r="23" spans="1:22">
      <c r="A23" s="183" t="s">
        <v>24</v>
      </c>
      <c r="B23" s="189"/>
      <c r="C23" s="187">
        <v>15</v>
      </c>
      <c r="D23" s="187">
        <v>15</v>
      </c>
      <c r="E23" s="178"/>
      <c r="F23" s="183" t="s">
        <v>24</v>
      </c>
      <c r="G23" s="189"/>
      <c r="J23" s="178"/>
      <c r="K23" s="183" t="s">
        <v>24</v>
      </c>
      <c r="L23" s="189"/>
      <c r="O23" s="178"/>
      <c r="P23" s="183" t="s">
        <v>24</v>
      </c>
      <c r="Q23" s="189"/>
      <c r="T23" s="186"/>
      <c r="U23" s="186"/>
      <c r="V23" s="186"/>
    </row>
    <row r="24" spans="1:22">
      <c r="A24" s="190" t="s">
        <v>86</v>
      </c>
      <c r="B24" s="191">
        <f t="shared" ref="B24:D24" si="4">SUM(B14:B23)</f>
        <v>0</v>
      </c>
      <c r="C24" s="201">
        <f t="shared" ref="C24" si="5">SUM(C14:C23)</f>
        <v>150</v>
      </c>
      <c r="D24" s="201">
        <f t="shared" si="4"/>
        <v>150</v>
      </c>
      <c r="E24" s="178"/>
      <c r="F24" s="190" t="s">
        <v>86</v>
      </c>
      <c r="G24" s="191">
        <f t="shared" ref="G24:I24" si="6">SUM(G14:G23)</f>
        <v>0</v>
      </c>
      <c r="H24" s="191">
        <f t="shared" si="6"/>
        <v>0</v>
      </c>
      <c r="I24" s="191">
        <f t="shared" si="6"/>
        <v>0</v>
      </c>
      <c r="J24" s="178"/>
      <c r="K24" s="190" t="s">
        <v>86</v>
      </c>
      <c r="L24" s="191">
        <f t="shared" ref="L24:N24" si="7">SUM(L14:L23)</f>
        <v>0</v>
      </c>
      <c r="M24" s="191">
        <f t="shared" si="7"/>
        <v>0</v>
      </c>
      <c r="N24" s="191">
        <f t="shared" si="7"/>
        <v>0</v>
      </c>
      <c r="O24" s="178"/>
      <c r="P24" s="190" t="s">
        <v>86</v>
      </c>
      <c r="Q24" s="191">
        <f t="shared" ref="Q24:S24" si="8">SUM(Q14:Q23)</f>
        <v>0</v>
      </c>
      <c r="R24" s="191">
        <f t="shared" si="8"/>
        <v>0</v>
      </c>
      <c r="S24" s="191">
        <f t="shared" si="8"/>
        <v>0</v>
      </c>
      <c r="T24" s="186"/>
      <c r="U24" s="186"/>
      <c r="V24" s="186"/>
    </row>
    <row r="25" spans="1:22">
      <c r="A25" s="183" t="s">
        <v>15</v>
      </c>
      <c r="B25" s="184"/>
      <c r="C25" s="185"/>
      <c r="D25" s="185"/>
      <c r="E25" s="178"/>
      <c r="F25" s="183" t="s">
        <v>15</v>
      </c>
      <c r="G25" s="184"/>
      <c r="H25" s="185"/>
      <c r="I25" s="185"/>
      <c r="J25" s="178"/>
      <c r="K25" s="183" t="s">
        <v>15</v>
      </c>
      <c r="L25" s="184"/>
      <c r="M25" s="185"/>
      <c r="N25" s="185"/>
      <c r="O25" s="178"/>
      <c r="P25" s="183" t="s">
        <v>15</v>
      </c>
      <c r="Q25" s="184"/>
      <c r="R25" s="185"/>
      <c r="S25" s="185"/>
      <c r="T25" s="186"/>
      <c r="U25" s="186"/>
      <c r="V25" s="186"/>
    </row>
    <row r="26" spans="1:22">
      <c r="A26" s="183" t="s">
        <v>18</v>
      </c>
      <c r="B26" s="184"/>
      <c r="C26" s="185"/>
      <c r="D26" s="185"/>
      <c r="E26" s="178"/>
      <c r="F26" s="183" t="s">
        <v>18</v>
      </c>
      <c r="G26" s="184"/>
      <c r="H26" s="185"/>
      <c r="I26" s="185"/>
      <c r="J26" s="178"/>
      <c r="K26" s="183" t="s">
        <v>18</v>
      </c>
      <c r="L26" s="184"/>
      <c r="M26" s="185"/>
      <c r="N26" s="185"/>
      <c r="O26" s="178"/>
      <c r="P26" s="183" t="s">
        <v>18</v>
      </c>
      <c r="Q26" s="184"/>
      <c r="R26" s="185"/>
      <c r="S26" s="185"/>
      <c r="T26" s="186"/>
      <c r="U26" s="186"/>
      <c r="V26" s="186"/>
    </row>
    <row r="27" spans="1:22">
      <c r="A27" s="183" t="s">
        <v>20</v>
      </c>
      <c r="B27" s="184"/>
      <c r="C27" s="185"/>
      <c r="D27" s="185"/>
      <c r="E27" s="178"/>
      <c r="F27" s="183" t="s">
        <v>20</v>
      </c>
      <c r="G27" s="184"/>
      <c r="H27" s="185"/>
      <c r="I27" s="185"/>
      <c r="J27" s="178"/>
      <c r="K27" s="183" t="s">
        <v>20</v>
      </c>
      <c r="L27" s="184"/>
      <c r="M27" s="185"/>
      <c r="N27" s="185"/>
      <c r="O27" s="178"/>
      <c r="P27" s="183" t="s">
        <v>20</v>
      </c>
      <c r="Q27" s="184"/>
      <c r="R27" s="185"/>
      <c r="S27" s="185"/>
      <c r="T27" s="186"/>
      <c r="U27" s="186"/>
      <c r="V27" s="186"/>
    </row>
    <row r="28" spans="1:22">
      <c r="A28" s="183" t="s">
        <v>16</v>
      </c>
      <c r="B28" s="187"/>
      <c r="C28" s="185"/>
      <c r="D28" s="185"/>
      <c r="E28" s="178"/>
      <c r="F28" s="183" t="s">
        <v>16</v>
      </c>
      <c r="G28" s="187"/>
      <c r="H28" s="185"/>
      <c r="I28" s="185"/>
      <c r="J28" s="178"/>
      <c r="K28" s="183" t="s">
        <v>16</v>
      </c>
      <c r="L28" s="187"/>
      <c r="M28" s="185"/>
      <c r="N28" s="185"/>
      <c r="O28" s="178"/>
      <c r="P28" s="183" t="s">
        <v>16</v>
      </c>
      <c r="Q28" s="187"/>
      <c r="R28" s="185"/>
      <c r="S28" s="185"/>
      <c r="T28" s="186"/>
      <c r="U28" s="186"/>
      <c r="V28" s="186"/>
    </row>
    <row r="29" spans="1:22">
      <c r="A29" s="183" t="s">
        <v>19</v>
      </c>
      <c r="B29" s="184"/>
      <c r="C29" s="185"/>
      <c r="D29" s="185"/>
      <c r="E29" s="178"/>
      <c r="F29" s="183" t="s">
        <v>19</v>
      </c>
      <c r="G29" s="184"/>
      <c r="H29" s="185"/>
      <c r="I29" s="185"/>
      <c r="J29" s="178"/>
      <c r="K29" s="183" t="s">
        <v>19</v>
      </c>
      <c r="L29" s="184"/>
      <c r="M29" s="185"/>
      <c r="N29" s="185"/>
      <c r="O29" s="178"/>
      <c r="P29" s="183" t="s">
        <v>19</v>
      </c>
      <c r="Q29" s="184"/>
      <c r="R29" s="185"/>
      <c r="S29" s="185"/>
      <c r="T29" s="186"/>
      <c r="U29" s="186"/>
      <c r="V29" s="186"/>
    </row>
    <row r="30" spans="1:22">
      <c r="A30" s="183" t="s">
        <v>21</v>
      </c>
      <c r="B30" s="184"/>
      <c r="C30" s="184"/>
      <c r="D30" s="184"/>
      <c r="E30" s="178"/>
      <c r="F30" s="183" t="s">
        <v>21</v>
      </c>
      <c r="G30" s="184"/>
      <c r="H30" s="184"/>
      <c r="I30" s="184"/>
      <c r="J30" s="178"/>
      <c r="K30" s="183" t="s">
        <v>21</v>
      </c>
      <c r="L30" s="184"/>
      <c r="M30" s="184"/>
      <c r="N30" s="184"/>
      <c r="O30" s="178"/>
      <c r="P30" s="183" t="s">
        <v>21</v>
      </c>
      <c r="Q30" s="184"/>
      <c r="R30" s="184"/>
      <c r="S30" s="184"/>
      <c r="T30" s="186"/>
      <c r="U30" s="186"/>
      <c r="V30" s="186"/>
    </row>
    <row r="31" spans="1:22">
      <c r="A31" s="183" t="s">
        <v>17</v>
      </c>
      <c r="B31" s="184"/>
      <c r="C31" s="184"/>
      <c r="D31" s="184"/>
      <c r="E31" s="178"/>
      <c r="F31" s="183" t="s">
        <v>17</v>
      </c>
      <c r="G31" s="184"/>
      <c r="H31" s="184"/>
      <c r="I31" s="184"/>
      <c r="J31" s="178"/>
      <c r="K31" s="183" t="s">
        <v>17</v>
      </c>
      <c r="L31" s="184"/>
      <c r="M31" s="184"/>
      <c r="N31" s="184"/>
      <c r="O31" s="178"/>
      <c r="P31" s="183" t="s">
        <v>17</v>
      </c>
      <c r="Q31" s="184"/>
      <c r="R31" s="184"/>
      <c r="S31" s="184"/>
      <c r="T31" s="186"/>
      <c r="U31" s="186"/>
      <c r="V31" s="186"/>
    </row>
    <row r="32" spans="1:22">
      <c r="A32" s="183" t="s">
        <v>22</v>
      </c>
      <c r="B32" s="187"/>
      <c r="C32" s="185"/>
      <c r="D32" s="185"/>
      <c r="E32" s="178"/>
      <c r="F32" s="183" t="s">
        <v>22</v>
      </c>
      <c r="G32" s="187"/>
      <c r="H32" s="185"/>
      <c r="I32" s="185"/>
      <c r="J32" s="178"/>
      <c r="K32" s="183" t="s">
        <v>22</v>
      </c>
      <c r="L32" s="187"/>
      <c r="M32" s="185"/>
      <c r="N32" s="185"/>
      <c r="O32" s="178"/>
      <c r="P32" s="183" t="s">
        <v>22</v>
      </c>
      <c r="Q32" s="187"/>
      <c r="R32" s="185"/>
      <c r="S32" s="185"/>
      <c r="T32" s="186"/>
      <c r="U32" s="186"/>
      <c r="V32" s="186"/>
    </row>
    <row r="33" spans="1:22">
      <c r="A33" s="183" t="s">
        <v>23</v>
      </c>
      <c r="B33" s="184"/>
      <c r="C33" s="186"/>
      <c r="D33" s="186"/>
      <c r="E33" s="178"/>
      <c r="F33" s="183" t="s">
        <v>23</v>
      </c>
      <c r="G33" s="184"/>
      <c r="H33" s="186"/>
      <c r="I33" s="186"/>
      <c r="J33" s="178"/>
      <c r="K33" s="183" t="s">
        <v>23</v>
      </c>
      <c r="L33" s="184"/>
      <c r="M33" s="186"/>
      <c r="N33" s="186"/>
      <c r="O33" s="178"/>
      <c r="P33" s="183" t="s">
        <v>23</v>
      </c>
      <c r="Q33" s="184"/>
      <c r="R33" s="186"/>
      <c r="S33" s="186"/>
      <c r="T33" s="186"/>
      <c r="U33" s="186"/>
      <c r="V33" s="186"/>
    </row>
    <row r="34" spans="1:22">
      <c r="A34" s="183" t="s">
        <v>24</v>
      </c>
      <c r="B34" s="189"/>
      <c r="E34" s="178"/>
      <c r="F34" s="183" t="s">
        <v>24</v>
      </c>
      <c r="G34" s="189"/>
      <c r="J34" s="178"/>
      <c r="K34" s="183" t="s">
        <v>24</v>
      </c>
      <c r="L34" s="189"/>
      <c r="O34" s="178"/>
      <c r="P34" s="183" t="s">
        <v>24</v>
      </c>
      <c r="Q34" s="189"/>
      <c r="T34" s="186"/>
      <c r="U34" s="186"/>
      <c r="V34" s="186"/>
    </row>
    <row r="35" spans="1:22">
      <c r="A35" s="190" t="s">
        <v>87</v>
      </c>
      <c r="B35" s="191">
        <f t="shared" ref="B35:D35" si="9">SUM(B25:B34)</f>
        <v>0</v>
      </c>
      <c r="C35" s="191">
        <f t="shared" si="9"/>
        <v>0</v>
      </c>
      <c r="D35" s="191">
        <f t="shared" si="9"/>
        <v>0</v>
      </c>
      <c r="E35" s="178"/>
      <c r="F35" s="190" t="s">
        <v>87</v>
      </c>
      <c r="G35" s="191">
        <f t="shared" ref="G35:I35" si="10">SUM(G25:G34)</f>
        <v>0</v>
      </c>
      <c r="H35" s="191">
        <f t="shared" si="10"/>
        <v>0</v>
      </c>
      <c r="I35" s="191">
        <f t="shared" si="10"/>
        <v>0</v>
      </c>
      <c r="J35" s="178"/>
      <c r="K35" s="190" t="s">
        <v>87</v>
      </c>
      <c r="L35" s="191">
        <f t="shared" ref="L35:N35" si="11">SUM(L25:L34)</f>
        <v>0</v>
      </c>
      <c r="M35" s="191">
        <f t="shared" si="11"/>
        <v>0</v>
      </c>
      <c r="N35" s="191">
        <f t="shared" si="11"/>
        <v>0</v>
      </c>
      <c r="O35" s="178"/>
      <c r="P35" s="190" t="s">
        <v>87</v>
      </c>
      <c r="Q35" s="191">
        <f t="shared" ref="Q35:S35" si="12">SUM(Q25:Q34)</f>
        <v>0</v>
      </c>
      <c r="R35" s="191">
        <f t="shared" si="12"/>
        <v>0</v>
      </c>
      <c r="S35" s="191">
        <f t="shared" si="12"/>
        <v>0</v>
      </c>
      <c r="T35" s="186"/>
      <c r="U35" s="186"/>
      <c r="V35" s="186"/>
    </row>
    <row r="36" spans="1:22">
      <c r="A36" s="183" t="s">
        <v>15</v>
      </c>
      <c r="B36" s="184"/>
      <c r="C36" s="185"/>
      <c r="D36" s="185"/>
      <c r="E36" s="178"/>
      <c r="F36" s="183" t="s">
        <v>15</v>
      </c>
      <c r="G36" s="184"/>
      <c r="H36" s="185"/>
      <c r="I36" s="185"/>
      <c r="J36" s="178"/>
      <c r="K36" s="183" t="s">
        <v>15</v>
      </c>
      <c r="L36" s="184"/>
      <c r="M36" s="185"/>
      <c r="N36" s="185"/>
      <c r="O36" s="178"/>
      <c r="P36" s="183" t="s">
        <v>15</v>
      </c>
      <c r="Q36" s="184"/>
      <c r="R36" s="185"/>
      <c r="S36" s="185"/>
      <c r="T36" s="186"/>
      <c r="U36" s="186"/>
      <c r="V36" s="186"/>
    </row>
    <row r="37" spans="1:22">
      <c r="A37" s="183" t="s">
        <v>18</v>
      </c>
      <c r="B37" s="184"/>
      <c r="C37" s="185"/>
      <c r="D37" s="185"/>
      <c r="E37" s="178"/>
      <c r="F37" s="183" t="s">
        <v>18</v>
      </c>
      <c r="G37" s="184"/>
      <c r="H37" s="185"/>
      <c r="I37" s="185"/>
      <c r="J37" s="178"/>
      <c r="K37" s="183" t="s">
        <v>18</v>
      </c>
      <c r="L37" s="184"/>
      <c r="M37" s="185"/>
      <c r="N37" s="185"/>
      <c r="O37" s="178"/>
      <c r="P37" s="183" t="s">
        <v>18</v>
      </c>
      <c r="Q37" s="184"/>
      <c r="R37" s="185"/>
      <c r="S37" s="185"/>
      <c r="T37" s="186"/>
      <c r="U37" s="186"/>
      <c r="V37" s="186"/>
    </row>
    <row r="38" spans="1:22">
      <c r="A38" s="183" t="s">
        <v>20</v>
      </c>
      <c r="B38" s="184"/>
      <c r="C38" s="185"/>
      <c r="D38" s="185"/>
      <c r="E38" s="178"/>
      <c r="F38" s="183" t="s">
        <v>20</v>
      </c>
      <c r="G38" s="184"/>
      <c r="H38" s="185"/>
      <c r="I38" s="185"/>
      <c r="J38" s="178"/>
      <c r="K38" s="183" t="s">
        <v>20</v>
      </c>
      <c r="L38" s="184"/>
      <c r="M38" s="185"/>
      <c r="N38" s="185"/>
      <c r="O38" s="178"/>
      <c r="P38" s="183" t="s">
        <v>20</v>
      </c>
      <c r="Q38" s="184"/>
      <c r="R38" s="185"/>
      <c r="S38" s="185"/>
      <c r="T38" s="186"/>
      <c r="U38" s="186"/>
      <c r="V38" s="186"/>
    </row>
    <row r="39" spans="1:22">
      <c r="A39" s="183" t="s">
        <v>16</v>
      </c>
      <c r="B39" s="187"/>
      <c r="C39" s="185"/>
      <c r="D39" s="185"/>
      <c r="E39" s="178"/>
      <c r="F39" s="183" t="s">
        <v>16</v>
      </c>
      <c r="G39" s="187"/>
      <c r="H39" s="185"/>
      <c r="I39" s="185"/>
      <c r="J39" s="178"/>
      <c r="K39" s="183" t="s">
        <v>16</v>
      </c>
      <c r="L39" s="187"/>
      <c r="M39" s="185"/>
      <c r="N39" s="185"/>
      <c r="O39" s="178"/>
      <c r="P39" s="183" t="s">
        <v>16</v>
      </c>
      <c r="Q39" s="187"/>
      <c r="R39" s="185"/>
      <c r="S39" s="185"/>
      <c r="T39" s="186"/>
      <c r="U39" s="186"/>
      <c r="V39" s="186"/>
    </row>
    <row r="40" spans="1:22">
      <c r="A40" s="183" t="s">
        <v>19</v>
      </c>
      <c r="B40" s="184"/>
      <c r="C40" s="185"/>
      <c r="D40" s="185"/>
      <c r="E40" s="178"/>
      <c r="F40" s="183" t="s">
        <v>19</v>
      </c>
      <c r="G40" s="184"/>
      <c r="H40" s="185"/>
      <c r="I40" s="185"/>
      <c r="J40" s="178"/>
      <c r="K40" s="183" t="s">
        <v>19</v>
      </c>
      <c r="L40" s="184"/>
      <c r="M40" s="185"/>
      <c r="N40" s="185"/>
      <c r="O40" s="178"/>
      <c r="P40" s="183" t="s">
        <v>19</v>
      </c>
      <c r="Q40" s="184"/>
      <c r="R40" s="185"/>
      <c r="S40" s="185"/>
      <c r="T40" s="186"/>
      <c r="U40" s="186"/>
      <c r="V40" s="186"/>
    </row>
    <row r="41" spans="1:22">
      <c r="A41" s="183" t="s">
        <v>21</v>
      </c>
      <c r="B41" s="184"/>
      <c r="C41" s="184"/>
      <c r="D41" s="184"/>
      <c r="E41" s="178"/>
      <c r="F41" s="183" t="s">
        <v>21</v>
      </c>
      <c r="G41" s="184"/>
      <c r="H41" s="184"/>
      <c r="I41" s="184"/>
      <c r="J41" s="178"/>
      <c r="K41" s="183" t="s">
        <v>21</v>
      </c>
      <c r="L41" s="184"/>
      <c r="M41" s="184"/>
      <c r="N41" s="184"/>
      <c r="O41" s="178"/>
      <c r="P41" s="183" t="s">
        <v>21</v>
      </c>
      <c r="Q41" s="184"/>
      <c r="R41" s="184"/>
      <c r="S41" s="184"/>
      <c r="T41" s="186"/>
      <c r="U41" s="186"/>
      <c r="V41" s="186"/>
    </row>
    <row r="42" spans="1:22">
      <c r="A42" s="183" t="s">
        <v>17</v>
      </c>
      <c r="B42" s="184"/>
      <c r="C42" s="184"/>
      <c r="D42" s="184"/>
      <c r="E42" s="178"/>
      <c r="F42" s="183" t="s">
        <v>17</v>
      </c>
      <c r="G42" s="184"/>
      <c r="H42" s="184"/>
      <c r="I42" s="184"/>
      <c r="J42" s="178"/>
      <c r="K42" s="183" t="s">
        <v>17</v>
      </c>
      <c r="L42" s="184"/>
      <c r="M42" s="184"/>
      <c r="N42" s="184"/>
      <c r="O42" s="178"/>
      <c r="P42" s="183" t="s">
        <v>17</v>
      </c>
      <c r="Q42" s="184"/>
      <c r="R42" s="184"/>
      <c r="S42" s="184"/>
      <c r="T42" s="186"/>
      <c r="U42" s="186"/>
      <c r="V42" s="186"/>
    </row>
    <row r="43" spans="1:22">
      <c r="A43" s="183" t="s">
        <v>22</v>
      </c>
      <c r="B43" s="187"/>
      <c r="C43" s="185"/>
      <c r="D43" s="185"/>
      <c r="E43" s="178"/>
      <c r="F43" s="183" t="s">
        <v>22</v>
      </c>
      <c r="G43" s="187"/>
      <c r="H43" s="185"/>
      <c r="I43" s="185"/>
      <c r="J43" s="178"/>
      <c r="K43" s="183" t="s">
        <v>22</v>
      </c>
      <c r="L43" s="187"/>
      <c r="M43" s="185"/>
      <c r="N43" s="185"/>
      <c r="O43" s="178"/>
      <c r="P43" s="183" t="s">
        <v>22</v>
      </c>
      <c r="Q43" s="187"/>
      <c r="R43" s="185"/>
      <c r="S43" s="185"/>
      <c r="T43" s="186"/>
      <c r="U43" s="186"/>
      <c r="V43" s="186"/>
    </row>
    <row r="44" spans="1:22">
      <c r="A44" s="183" t="s">
        <v>23</v>
      </c>
      <c r="B44" s="184"/>
      <c r="C44" s="186"/>
      <c r="D44" s="186"/>
      <c r="E44" s="178"/>
      <c r="F44" s="183" t="s">
        <v>23</v>
      </c>
      <c r="G44" s="184"/>
      <c r="H44" s="186"/>
      <c r="I44" s="186"/>
      <c r="J44" s="178"/>
      <c r="K44" s="183" t="s">
        <v>23</v>
      </c>
      <c r="L44" s="184"/>
      <c r="M44" s="186"/>
      <c r="N44" s="186"/>
      <c r="O44" s="178"/>
      <c r="P44" s="183" t="s">
        <v>23</v>
      </c>
      <c r="Q44" s="184"/>
      <c r="R44" s="186"/>
      <c r="S44" s="186"/>
      <c r="T44" s="186"/>
      <c r="U44" s="186"/>
      <c r="V44" s="186"/>
    </row>
    <row r="45" spans="1:22">
      <c r="A45" s="183" t="s">
        <v>24</v>
      </c>
      <c r="B45" s="189"/>
      <c r="E45" s="178"/>
      <c r="F45" s="183" t="s">
        <v>24</v>
      </c>
      <c r="G45" s="189"/>
      <c r="J45" s="178"/>
      <c r="K45" s="183" t="s">
        <v>24</v>
      </c>
      <c r="L45" s="189"/>
      <c r="O45" s="178"/>
      <c r="P45" s="183" t="s">
        <v>24</v>
      </c>
      <c r="Q45" s="189"/>
      <c r="T45" s="186"/>
      <c r="U45" s="186"/>
      <c r="V45" s="186"/>
    </row>
    <row r="46" spans="1:22">
      <c r="A46" s="190" t="s">
        <v>88</v>
      </c>
      <c r="B46" s="191">
        <f t="shared" ref="B46:D46" si="13">SUM(B36:B45)</f>
        <v>0</v>
      </c>
      <c r="C46" s="191">
        <f t="shared" si="13"/>
        <v>0</v>
      </c>
      <c r="D46" s="191">
        <f t="shared" si="13"/>
        <v>0</v>
      </c>
      <c r="E46" s="178"/>
      <c r="F46" s="190" t="s">
        <v>88</v>
      </c>
      <c r="G46" s="191">
        <f t="shared" ref="G46:I46" si="14">SUM(G36:G45)</f>
        <v>0</v>
      </c>
      <c r="H46" s="191">
        <f t="shared" si="14"/>
        <v>0</v>
      </c>
      <c r="I46" s="191">
        <f t="shared" si="14"/>
        <v>0</v>
      </c>
      <c r="J46" s="178"/>
      <c r="K46" s="190" t="s">
        <v>88</v>
      </c>
      <c r="L46" s="191">
        <f t="shared" ref="L46:N46" si="15">SUM(L36:L45)</f>
        <v>0</v>
      </c>
      <c r="M46" s="191">
        <f t="shared" si="15"/>
        <v>0</v>
      </c>
      <c r="N46" s="191">
        <f t="shared" si="15"/>
        <v>0</v>
      </c>
      <c r="O46" s="178"/>
      <c r="P46" s="190" t="s">
        <v>88</v>
      </c>
      <c r="Q46" s="191">
        <f t="shared" ref="Q46:S46" si="16">SUM(Q36:Q45)</f>
        <v>0</v>
      </c>
      <c r="R46" s="191">
        <f t="shared" si="16"/>
        <v>0</v>
      </c>
      <c r="S46" s="191">
        <f t="shared" si="16"/>
        <v>0</v>
      </c>
      <c r="T46" s="186"/>
      <c r="U46" s="186"/>
      <c r="V46" s="186"/>
    </row>
    <row r="47" spans="1:22" ht="18">
      <c r="A47" s="186"/>
      <c r="B47" s="192">
        <f>B46+B35+B24+B13</f>
        <v>1307</v>
      </c>
      <c r="C47" s="192">
        <f>C46+C35+C24+C13</f>
        <v>-658</v>
      </c>
      <c r="D47" s="192">
        <f>D46+D35+D24+D13</f>
        <v>300</v>
      </c>
      <c r="E47" s="178"/>
      <c r="F47" s="186"/>
      <c r="G47" s="192">
        <f>G46+G35+G24+G13</f>
        <v>0</v>
      </c>
      <c r="H47" s="192">
        <f>H46+H35+H24+H13</f>
        <v>0</v>
      </c>
      <c r="I47" s="192">
        <f>I46+I35+I24+I13</f>
        <v>0</v>
      </c>
      <c r="J47" s="178"/>
      <c r="K47" s="186"/>
      <c r="L47" s="192">
        <f>L46+L35+L24+L13</f>
        <v>0</v>
      </c>
      <c r="M47" s="192">
        <f>M46+M35+M24+M13</f>
        <v>0</v>
      </c>
      <c r="N47" s="192">
        <f>N46+N35+N24+N13</f>
        <v>0</v>
      </c>
      <c r="O47" s="178"/>
      <c r="P47" s="186"/>
      <c r="Q47" s="192">
        <f>Q46+Q35+Q24+Q13</f>
        <v>0</v>
      </c>
      <c r="R47" s="192">
        <f>R46+R35+R24+R13</f>
        <v>0</v>
      </c>
      <c r="S47" s="192">
        <f>S46+S35+S24+S13</f>
        <v>0</v>
      </c>
      <c r="T47" s="186"/>
      <c r="U47" s="186"/>
      <c r="V47" s="186"/>
    </row>
    <row r="48" spans="1:22">
      <c r="A48" s="186"/>
      <c r="B48" s="186"/>
      <c r="C48" s="186"/>
      <c r="D48" s="186"/>
      <c r="F48" s="186"/>
      <c r="G48" s="186"/>
      <c r="H48" s="186"/>
      <c r="I48" s="186"/>
      <c r="K48" s="186"/>
      <c r="L48" s="186"/>
      <c r="M48" s="186"/>
      <c r="N48" s="186"/>
      <c r="P48" s="186"/>
      <c r="Q48" s="186"/>
      <c r="R48" s="186"/>
      <c r="S48" s="186"/>
      <c r="T48" s="186"/>
      <c r="U48" s="186"/>
      <c r="V48" s="186"/>
    </row>
    <row r="49" spans="1:22">
      <c r="A49" s="186"/>
      <c r="B49" s="186"/>
      <c r="C49" s="186"/>
      <c r="D49" s="186"/>
      <c r="F49" s="186"/>
      <c r="G49" s="186"/>
      <c r="H49" s="186"/>
      <c r="I49" s="186"/>
      <c r="K49" s="186"/>
      <c r="L49" s="186"/>
      <c r="M49" s="186"/>
      <c r="N49" s="186"/>
      <c r="P49" s="186"/>
      <c r="Q49" s="186"/>
      <c r="R49" s="186"/>
      <c r="S49" s="186"/>
      <c r="T49" s="186"/>
      <c r="U49" s="186"/>
      <c r="V49" s="186"/>
    </row>
    <row r="50" spans="1:22">
      <c r="A50" s="186"/>
      <c r="B50" s="186"/>
      <c r="C50" s="186"/>
      <c r="D50" s="186"/>
      <c r="F50" s="186"/>
      <c r="G50" s="186"/>
      <c r="H50" s="186"/>
      <c r="I50" s="186"/>
      <c r="K50" s="186"/>
      <c r="L50" s="186"/>
      <c r="M50" s="186"/>
      <c r="N50" s="186"/>
      <c r="P50" s="186"/>
      <c r="Q50" s="186"/>
      <c r="R50" s="186"/>
      <c r="S50" s="186"/>
      <c r="T50" s="186"/>
      <c r="U50" s="186"/>
      <c r="V50" s="186"/>
    </row>
    <row r="51" spans="1:22">
      <c r="A51" s="186"/>
      <c r="B51" s="186"/>
      <c r="C51" s="186"/>
      <c r="D51" s="186"/>
      <c r="F51" s="186"/>
      <c r="G51" s="186"/>
      <c r="H51" s="186"/>
      <c r="I51" s="186"/>
      <c r="K51" s="186"/>
      <c r="L51" s="186"/>
      <c r="M51" s="186"/>
      <c r="N51" s="186"/>
      <c r="P51" s="186"/>
      <c r="Q51" s="186"/>
      <c r="R51" s="186"/>
      <c r="S51" s="186"/>
      <c r="T51" s="186"/>
      <c r="U51" s="186"/>
      <c r="V51" s="186"/>
    </row>
    <row r="52" spans="1:22">
      <c r="A52" s="186"/>
      <c r="B52" s="186"/>
      <c r="C52" s="186"/>
      <c r="D52" s="186"/>
      <c r="F52" s="186"/>
      <c r="G52" s="186"/>
      <c r="H52" s="186"/>
      <c r="I52" s="186"/>
      <c r="K52" s="186"/>
      <c r="L52" s="186"/>
      <c r="M52" s="186"/>
      <c r="N52" s="186"/>
      <c r="P52" s="186"/>
      <c r="Q52" s="186"/>
      <c r="R52" s="186"/>
      <c r="S52" s="186"/>
      <c r="T52" s="186"/>
      <c r="U52" s="186"/>
      <c r="V52" s="186"/>
    </row>
  </sheetData>
  <mergeCells count="4">
    <mergeCell ref="A1:D1"/>
    <mergeCell ref="F1:I1"/>
    <mergeCell ref="K1:N1"/>
    <mergeCell ref="P1:S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Football Perfomance</vt:lpstr>
      <vt:lpstr>Lot_Size_Calculation</vt:lpstr>
      <vt:lpstr>BT Projected_Perfomance</vt:lpstr>
      <vt:lpstr>BT Full System Perfomance</vt:lpstr>
      <vt:lpstr>BT Actual Perfomance</vt:lpstr>
      <vt:lpstr>My Actual Perfomance</vt:lpstr>
      <vt:lpstr>Overall Perfomance</vt:lpstr>
    </vt:vector>
  </TitlesOfParts>
  <Company>Motability Operations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TafadzwaM</dc:creator>
  <cp:lastModifiedBy>cash</cp:lastModifiedBy>
  <dcterms:created xsi:type="dcterms:W3CDTF">2015-02-03T13:45:56Z</dcterms:created>
  <dcterms:modified xsi:type="dcterms:W3CDTF">2015-08-27T17:13:51Z</dcterms:modified>
</cp:coreProperties>
</file>