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855" windowHeight="11190" firstSheet="2" activeTab="5"/>
  </bookViews>
  <sheets>
    <sheet name="Football Perfomance" sheetId="21" r:id="rId1"/>
    <sheet name="Signal Strength Analysis" sheetId="8" r:id="rId2"/>
    <sheet name="Lot_Size_Calculation" sheetId="16" r:id="rId3"/>
    <sheet name="Projected_Perfomance" sheetId="20" r:id="rId4"/>
    <sheet name="EA Perfomance Actual" sheetId="18" r:id="rId5"/>
    <sheet name="My Actual Perfomance" sheetId="3" r:id="rId6"/>
    <sheet name="Trades" sheetId="23" r:id="rId7"/>
  </sheets>
  <definedNames>
    <definedName name="_xlnm._FilterDatabase" localSheetId="6" hidden="1">Trades!$A$1:$AD$93</definedName>
  </definedNames>
  <calcPr calcId="125725"/>
</workbook>
</file>

<file path=xl/calcChain.xml><?xml version="1.0" encoding="utf-8"?>
<calcChain xmlns="http://schemas.openxmlformats.org/spreadsheetml/2006/main">
  <c r="C5" i="18"/>
  <c r="F32" i="8"/>
  <c r="D32"/>
  <c r="H32"/>
  <c r="G32"/>
  <c r="E32"/>
  <c r="G4" i="3"/>
  <c r="F4"/>
  <c r="E4"/>
  <c r="B5" i="20"/>
  <c r="C4" i="18" l="1"/>
  <c r="F16" i="8"/>
  <c r="G16"/>
  <c r="B5" i="18" l="1"/>
  <c r="G3" i="3"/>
  <c r="D4" i="18"/>
  <c r="F3" i="3"/>
  <c r="E3"/>
  <c r="E4" i="18"/>
  <c r="E5"/>
  <c r="I5" s="1"/>
  <c r="A5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9" s="1"/>
  <c r="A140" s="1"/>
  <c r="A141" s="1"/>
  <c r="A142" s="1"/>
  <c r="A144" s="1"/>
  <c r="A145" s="1"/>
  <c r="A146" s="1"/>
  <c r="A147" s="1"/>
  <c r="A149" s="1"/>
  <c r="A150" s="1"/>
  <c r="A151" s="1"/>
  <c r="A152" s="1"/>
  <c r="A154" s="1"/>
  <c r="A155" s="1"/>
  <c r="A156" s="1"/>
  <c r="A157" s="1"/>
  <c r="A159" s="1"/>
  <c r="A160" s="1"/>
  <c r="A161" s="1"/>
  <c r="A162" s="1"/>
  <c r="A164" s="1"/>
  <c r="A165" s="1"/>
  <c r="A166" s="1"/>
  <c r="A167" s="1"/>
  <c r="A169" s="1"/>
  <c r="A170" s="1"/>
  <c r="A171" s="1"/>
  <c r="A172" s="1"/>
  <c r="A174" s="1"/>
  <c r="A175" s="1"/>
  <c r="A176" s="1"/>
  <c r="A177" s="1"/>
  <c r="A179" s="1"/>
  <c r="A180" s="1"/>
  <c r="A181" s="1"/>
  <c r="A182" s="1"/>
  <c r="A184" s="1"/>
  <c r="A185" s="1"/>
  <c r="A186" s="1"/>
  <c r="A187" s="1"/>
  <c r="A189" s="1"/>
  <c r="A190" s="1"/>
  <c r="A191" s="1"/>
  <c r="A192" s="1"/>
  <c r="J4"/>
  <c r="F4"/>
  <c r="I4"/>
  <c r="J5" l="1"/>
  <c r="D5" l="1"/>
  <c r="B6"/>
  <c r="F5"/>
  <c r="E6" l="1"/>
  <c r="I6" s="1"/>
  <c r="C6"/>
  <c r="J6" l="1"/>
  <c r="B7"/>
  <c r="D6"/>
  <c r="F6"/>
  <c r="E7" l="1"/>
  <c r="I7" s="1"/>
  <c r="C7"/>
  <c r="J7" l="1"/>
  <c r="B9"/>
  <c r="F7"/>
  <c r="D7"/>
  <c r="E9" l="1"/>
  <c r="I9" s="1"/>
  <c r="C9"/>
  <c r="B10" l="1"/>
  <c r="F9"/>
  <c r="D9"/>
  <c r="J9"/>
  <c r="E10" l="1"/>
  <c r="I10" s="1"/>
  <c r="C10"/>
  <c r="J10" l="1"/>
  <c r="B11"/>
  <c r="D10"/>
  <c r="F10"/>
  <c r="E11" l="1"/>
  <c r="I11" s="1"/>
  <c r="C11"/>
  <c r="J11" l="1"/>
  <c r="F11"/>
  <c r="B12"/>
  <c r="D11"/>
  <c r="E12" l="1"/>
  <c r="I12" s="1"/>
  <c r="C12"/>
  <c r="J12" l="1"/>
  <c r="B14"/>
  <c r="D12"/>
  <c r="F12"/>
  <c r="E14" l="1"/>
  <c r="I14" s="1"/>
  <c r="C14"/>
  <c r="B15" l="1"/>
  <c r="F14"/>
  <c r="D14"/>
  <c r="J14"/>
  <c r="E15" l="1"/>
  <c r="I15" s="1"/>
  <c r="C15"/>
  <c r="J15"/>
  <c r="F15" l="1"/>
  <c r="B16"/>
  <c r="D15"/>
  <c r="E16" l="1"/>
  <c r="I16" s="1"/>
  <c r="C16"/>
  <c r="J16"/>
  <c r="B17" l="1"/>
  <c r="D16"/>
  <c r="F16"/>
  <c r="E17" l="1"/>
  <c r="I17" s="1"/>
  <c r="C17"/>
  <c r="B19" l="1"/>
  <c r="F17"/>
  <c r="D17"/>
  <c r="J17"/>
  <c r="E19" l="1"/>
  <c r="I19" s="1"/>
  <c r="C19"/>
  <c r="J19" l="1"/>
  <c r="B20"/>
  <c r="D19"/>
  <c r="F19"/>
  <c r="E20" l="1"/>
  <c r="I20" s="1"/>
  <c r="C20"/>
  <c r="J20"/>
  <c r="D20" l="1"/>
  <c r="B21"/>
  <c r="F20"/>
  <c r="E21" l="1"/>
  <c r="I21" s="1"/>
  <c r="C21"/>
  <c r="J21" l="1"/>
  <c r="F21"/>
  <c r="D21"/>
  <c r="B22"/>
  <c r="E22" l="1"/>
  <c r="I22" s="1"/>
  <c r="C22"/>
  <c r="J22" l="1"/>
  <c r="B24"/>
  <c r="D22"/>
  <c r="F22"/>
  <c r="E24" l="1"/>
  <c r="I24" s="1"/>
  <c r="C24"/>
  <c r="J24" l="1"/>
  <c r="B25"/>
  <c r="D24"/>
  <c r="F24"/>
  <c r="E25" l="1"/>
  <c r="I25" s="1"/>
  <c r="C25"/>
  <c r="J25" l="1"/>
  <c r="B26"/>
  <c r="D25"/>
  <c r="F25"/>
  <c r="E26" l="1"/>
  <c r="I26" s="1"/>
  <c r="C26"/>
  <c r="J26" l="1"/>
  <c r="B27"/>
  <c r="D26"/>
  <c r="F26"/>
  <c r="E27" l="1"/>
  <c r="I27" s="1"/>
  <c r="C27"/>
  <c r="J27" l="1"/>
  <c r="B29"/>
  <c r="F27"/>
  <c r="D27"/>
  <c r="E29" l="1"/>
  <c r="I29" s="1"/>
  <c r="C29"/>
  <c r="J29" l="1"/>
  <c r="F29"/>
  <c r="D29"/>
  <c r="B30"/>
  <c r="E30" l="1"/>
  <c r="I30" s="1"/>
  <c r="C30"/>
  <c r="J30" l="1"/>
  <c r="B31"/>
  <c r="F30"/>
  <c r="D30"/>
  <c r="E31" l="1"/>
  <c r="I31" s="1"/>
  <c r="C31"/>
  <c r="J31" l="1"/>
  <c r="B32"/>
  <c r="F31"/>
  <c r="D31"/>
  <c r="E32" l="1"/>
  <c r="I32" s="1"/>
  <c r="C32"/>
  <c r="J32" l="1"/>
  <c r="B34"/>
  <c r="F32"/>
  <c r="D32"/>
  <c r="E34" l="1"/>
  <c r="I34" s="1"/>
  <c r="C34"/>
  <c r="J34" l="1"/>
  <c r="B35"/>
  <c r="F34"/>
  <c r="D34"/>
  <c r="E35" l="1"/>
  <c r="I35" s="1"/>
  <c r="C35"/>
  <c r="J35" l="1"/>
  <c r="B36"/>
  <c r="F35"/>
  <c r="D35"/>
  <c r="E36" l="1"/>
  <c r="I36" s="1"/>
  <c r="C36"/>
  <c r="J36" l="1"/>
  <c r="B37"/>
  <c r="F36"/>
  <c r="D36"/>
  <c r="E37" l="1"/>
  <c r="I37" s="1"/>
  <c r="C37"/>
  <c r="J37"/>
  <c r="B39" l="1"/>
  <c r="F37"/>
  <c r="D37"/>
  <c r="E39" l="1"/>
  <c r="I39" s="1"/>
  <c r="C39"/>
  <c r="J39" l="1"/>
  <c r="B40"/>
  <c r="F39"/>
  <c r="D39"/>
  <c r="E40" l="1"/>
  <c r="I40" s="1"/>
  <c r="C40"/>
  <c r="J40"/>
  <c r="B41" l="1"/>
  <c r="F40"/>
  <c r="D40"/>
  <c r="E41" l="1"/>
  <c r="I41" s="1"/>
  <c r="C41"/>
  <c r="J41" l="1"/>
  <c r="B42"/>
  <c r="F41"/>
  <c r="D41"/>
  <c r="E42" l="1"/>
  <c r="I42" s="1"/>
  <c r="C42"/>
  <c r="B44" l="1"/>
  <c r="F42"/>
  <c r="D42"/>
  <c r="J42"/>
  <c r="E44" l="1"/>
  <c r="I44" s="1"/>
  <c r="C44"/>
  <c r="B45" l="1"/>
  <c r="F44"/>
  <c r="D44"/>
  <c r="J44"/>
  <c r="E45" l="1"/>
  <c r="I45" s="1"/>
  <c r="C45"/>
  <c r="B46" l="1"/>
  <c r="F45"/>
  <c r="D45"/>
  <c r="J45"/>
  <c r="E46" l="1"/>
  <c r="I46" s="1"/>
  <c r="C46"/>
  <c r="B47" l="1"/>
  <c r="F46"/>
  <c r="D46"/>
  <c r="J46"/>
  <c r="E47" l="1"/>
  <c r="I47" s="1"/>
  <c r="C47"/>
  <c r="J47" l="1"/>
  <c r="B49"/>
  <c r="F47"/>
  <c r="D47"/>
  <c r="E49" l="1"/>
  <c r="I49" s="1"/>
  <c r="C49"/>
  <c r="J49" l="1"/>
  <c r="B50"/>
  <c r="F49"/>
  <c r="D49"/>
  <c r="E50" l="1"/>
  <c r="I50" s="1"/>
  <c r="C50"/>
  <c r="J50" l="1"/>
  <c r="B51"/>
  <c r="F50"/>
  <c r="D50"/>
  <c r="E51" l="1"/>
  <c r="I51" s="1"/>
  <c r="C51"/>
  <c r="B52" l="1"/>
  <c r="F51"/>
  <c r="D51"/>
  <c r="J51"/>
  <c r="E52" l="1"/>
  <c r="I52" s="1"/>
  <c r="C52"/>
  <c r="J52" l="1"/>
  <c r="B54"/>
  <c r="F52"/>
  <c r="D52"/>
  <c r="E54" l="1"/>
  <c r="I54" s="1"/>
  <c r="C54"/>
  <c r="B55" l="1"/>
  <c r="F54"/>
  <c r="D54"/>
  <c r="J54"/>
  <c r="E55" l="1"/>
  <c r="I55" s="1"/>
  <c r="C55"/>
  <c r="B56" l="1"/>
  <c r="F55"/>
  <c r="D55"/>
  <c r="J55"/>
  <c r="E56" l="1"/>
  <c r="I56" s="1"/>
  <c r="C56"/>
  <c r="B57" l="1"/>
  <c r="F56"/>
  <c r="D56"/>
  <c r="J56"/>
  <c r="E57" l="1"/>
  <c r="I57" s="1"/>
  <c r="C57"/>
  <c r="B59" l="1"/>
  <c r="F57"/>
  <c r="D57"/>
  <c r="J57"/>
  <c r="E59" l="1"/>
  <c r="I59" s="1"/>
  <c r="C59"/>
  <c r="B60" l="1"/>
  <c r="F59"/>
  <c r="D59"/>
  <c r="J59"/>
  <c r="E60" l="1"/>
  <c r="I60" s="1"/>
  <c r="C60"/>
  <c r="B61" l="1"/>
  <c r="F60"/>
  <c r="D60"/>
  <c r="J60"/>
  <c r="E61" l="1"/>
  <c r="I61" s="1"/>
  <c r="C61"/>
  <c r="J61" l="1"/>
  <c r="B62"/>
  <c r="F61"/>
  <c r="D61"/>
  <c r="E62" l="1"/>
  <c r="I62" s="1"/>
  <c r="C62"/>
  <c r="J62" l="1"/>
  <c r="B64"/>
  <c r="F62"/>
  <c r="D62"/>
  <c r="E64" l="1"/>
  <c r="I64" s="1"/>
  <c r="C64"/>
  <c r="J64" l="1"/>
  <c r="B65"/>
  <c r="F64"/>
  <c r="D64"/>
  <c r="E65" l="1"/>
  <c r="I65" s="1"/>
  <c r="C65"/>
  <c r="J65" l="1"/>
  <c r="B66"/>
  <c r="F65"/>
  <c r="D65"/>
  <c r="E66" l="1"/>
  <c r="I66" s="1"/>
  <c r="C66"/>
  <c r="J66" l="1"/>
  <c r="B67"/>
  <c r="F66"/>
  <c r="D66"/>
  <c r="E67" l="1"/>
  <c r="I67" s="1"/>
  <c r="C67"/>
  <c r="J67" l="1"/>
  <c r="B69"/>
  <c r="F67"/>
  <c r="D67"/>
  <c r="E69" l="1"/>
  <c r="I69" s="1"/>
  <c r="C69"/>
  <c r="J69" l="1"/>
  <c r="B70"/>
  <c r="F69"/>
  <c r="D69"/>
  <c r="E70" l="1"/>
  <c r="I70" s="1"/>
  <c r="C70"/>
  <c r="J70" l="1"/>
  <c r="B71"/>
  <c r="F70"/>
  <c r="D70"/>
  <c r="E71" l="1"/>
  <c r="I71" s="1"/>
  <c r="C71"/>
  <c r="J71" l="1"/>
  <c r="B72"/>
  <c r="F71"/>
  <c r="D71"/>
  <c r="E72" l="1"/>
  <c r="I72" s="1"/>
  <c r="C72"/>
  <c r="J72" l="1"/>
  <c r="B74"/>
  <c r="F72"/>
  <c r="D72"/>
  <c r="E74" l="1"/>
  <c r="I74" s="1"/>
  <c r="C74"/>
  <c r="J74" l="1"/>
  <c r="B75"/>
  <c r="F74"/>
  <c r="D74"/>
  <c r="E75" l="1"/>
  <c r="I75" s="1"/>
  <c r="C75"/>
  <c r="J75" l="1"/>
  <c r="B76"/>
  <c r="F75"/>
  <c r="D75"/>
  <c r="E76" l="1"/>
  <c r="I76" s="1"/>
  <c r="C76"/>
  <c r="J76" l="1"/>
  <c r="B77"/>
  <c r="F76"/>
  <c r="D76"/>
  <c r="E77" l="1"/>
  <c r="I77" s="1"/>
  <c r="C77"/>
  <c r="J77" l="1"/>
  <c r="B79"/>
  <c r="F77"/>
  <c r="D77"/>
  <c r="E79" l="1"/>
  <c r="I79" s="1"/>
  <c r="C79"/>
  <c r="J79" l="1"/>
  <c r="B80"/>
  <c r="F79"/>
  <c r="D79"/>
  <c r="E80" l="1"/>
  <c r="I80" s="1"/>
  <c r="C80"/>
  <c r="J80" l="1"/>
  <c r="B81"/>
  <c r="F80"/>
  <c r="D80"/>
  <c r="E81" l="1"/>
  <c r="I81" s="1"/>
  <c r="C81"/>
  <c r="J81" l="1"/>
  <c r="B82"/>
  <c r="F81"/>
  <c r="D81"/>
  <c r="E82" l="1"/>
  <c r="I82" s="1"/>
  <c r="C82"/>
  <c r="J82" l="1"/>
  <c r="B84"/>
  <c r="F82"/>
  <c r="D82"/>
  <c r="E84" l="1"/>
  <c r="I84" s="1"/>
  <c r="C84"/>
  <c r="J84" l="1"/>
  <c r="B85"/>
  <c r="F84"/>
  <c r="D84"/>
  <c r="E85" l="1"/>
  <c r="I85" s="1"/>
  <c r="C85"/>
  <c r="B86" l="1"/>
  <c r="F85"/>
  <c r="D85"/>
  <c r="J85"/>
  <c r="E86" l="1"/>
  <c r="I86" s="1"/>
  <c r="C86"/>
  <c r="B87" l="1"/>
  <c r="F86"/>
  <c r="D86"/>
  <c r="J86"/>
  <c r="E87" l="1"/>
  <c r="I87" s="1"/>
  <c r="C87"/>
  <c r="B89" l="1"/>
  <c r="F87"/>
  <c r="D87"/>
  <c r="J87"/>
  <c r="E89" l="1"/>
  <c r="I89" s="1"/>
  <c r="C89"/>
  <c r="B90" l="1"/>
  <c r="F89"/>
  <c r="D89"/>
  <c r="J89"/>
  <c r="E90" l="1"/>
  <c r="I90" s="1"/>
  <c r="C90"/>
  <c r="B91" l="1"/>
  <c r="F90"/>
  <c r="D90"/>
  <c r="J90"/>
  <c r="E91" l="1"/>
  <c r="I91" s="1"/>
  <c r="C91"/>
  <c r="B92" l="1"/>
  <c r="F91"/>
  <c r="D91"/>
  <c r="J91"/>
  <c r="E92" l="1"/>
  <c r="I92" s="1"/>
  <c r="C92"/>
  <c r="B94" l="1"/>
  <c r="F92"/>
  <c r="D92"/>
  <c r="J92"/>
  <c r="E94" l="1"/>
  <c r="I94" s="1"/>
  <c r="C94"/>
  <c r="B95" l="1"/>
  <c r="F94"/>
  <c r="D94"/>
  <c r="J94"/>
  <c r="E95" l="1"/>
  <c r="I95" s="1"/>
  <c r="C95"/>
  <c r="B96" l="1"/>
  <c r="F95"/>
  <c r="D95"/>
  <c r="J95"/>
  <c r="E96" l="1"/>
  <c r="I96" s="1"/>
  <c r="C96"/>
  <c r="B97" l="1"/>
  <c r="F96"/>
  <c r="D96"/>
  <c r="J96"/>
  <c r="E97" l="1"/>
  <c r="I97" s="1"/>
  <c r="C97"/>
  <c r="B99" l="1"/>
  <c r="F97"/>
  <c r="D97"/>
  <c r="J97"/>
  <c r="E99" l="1"/>
  <c r="I99" s="1"/>
  <c r="C99"/>
  <c r="B100" l="1"/>
  <c r="F99"/>
  <c r="D99"/>
  <c r="J99"/>
  <c r="E100" l="1"/>
  <c r="I100" s="1"/>
  <c r="C100"/>
  <c r="B101" l="1"/>
  <c r="F100"/>
  <c r="D100"/>
  <c r="J100"/>
  <c r="E101" l="1"/>
  <c r="I101" s="1"/>
  <c r="C101"/>
  <c r="B102" l="1"/>
  <c r="F101"/>
  <c r="D101"/>
  <c r="J101"/>
  <c r="E102" l="1"/>
  <c r="I102" s="1"/>
  <c r="C102"/>
  <c r="B104" l="1"/>
  <c r="F102"/>
  <c r="D102"/>
  <c r="J102"/>
  <c r="E104" l="1"/>
  <c r="I104" s="1"/>
  <c r="C104"/>
  <c r="B105" l="1"/>
  <c r="F104"/>
  <c r="D104"/>
  <c r="J104"/>
  <c r="E105" l="1"/>
  <c r="I105" s="1"/>
  <c r="C105"/>
  <c r="B106" l="1"/>
  <c r="F105"/>
  <c r="D105"/>
  <c r="J105"/>
  <c r="E106" l="1"/>
  <c r="I106" s="1"/>
  <c r="C106"/>
  <c r="B107" l="1"/>
  <c r="F106"/>
  <c r="D106"/>
  <c r="J106"/>
  <c r="E107" l="1"/>
  <c r="I107" s="1"/>
  <c r="C107"/>
  <c r="B109" l="1"/>
  <c r="F107"/>
  <c r="D107"/>
  <c r="J107"/>
  <c r="E109" l="1"/>
  <c r="I109" s="1"/>
  <c r="C109"/>
  <c r="B110" l="1"/>
  <c r="F109"/>
  <c r="D109"/>
  <c r="J109"/>
  <c r="E110" l="1"/>
  <c r="I110" s="1"/>
  <c r="C110"/>
  <c r="B111" l="1"/>
  <c r="F110"/>
  <c r="D110"/>
  <c r="J110"/>
  <c r="E111" l="1"/>
  <c r="I111" s="1"/>
  <c r="C111"/>
  <c r="B112" l="1"/>
  <c r="F111"/>
  <c r="D111"/>
  <c r="J111"/>
  <c r="E112" l="1"/>
  <c r="I112" s="1"/>
  <c r="C112"/>
  <c r="B114" l="1"/>
  <c r="F112"/>
  <c r="D112"/>
  <c r="J112"/>
  <c r="E114" l="1"/>
  <c r="I114" s="1"/>
  <c r="C114"/>
  <c r="B115" l="1"/>
  <c r="F114"/>
  <c r="D114"/>
  <c r="J114"/>
  <c r="E115" l="1"/>
  <c r="I115" s="1"/>
  <c r="C115"/>
  <c r="J115" l="1"/>
  <c r="B116"/>
  <c r="F115"/>
  <c r="D115"/>
  <c r="E116" l="1"/>
  <c r="I116" s="1"/>
  <c r="C116"/>
  <c r="J116"/>
  <c r="B117" l="1"/>
  <c r="F116"/>
  <c r="D116"/>
  <c r="E117" l="1"/>
  <c r="I117" s="1"/>
  <c r="C117"/>
  <c r="J117" l="1"/>
  <c r="B119"/>
  <c r="F117"/>
  <c r="D117"/>
  <c r="E119" l="1"/>
  <c r="I119" s="1"/>
  <c r="C119"/>
  <c r="J119" l="1"/>
  <c r="B120"/>
  <c r="F119"/>
  <c r="D119"/>
  <c r="E120" l="1"/>
  <c r="I120" s="1"/>
  <c r="C120"/>
  <c r="J120"/>
  <c r="B121" l="1"/>
  <c r="F120"/>
  <c r="D120"/>
  <c r="E121" l="1"/>
  <c r="I121" s="1"/>
  <c r="C121"/>
  <c r="J121" l="1"/>
  <c r="B122"/>
  <c r="F121"/>
  <c r="D121"/>
  <c r="E122" l="1"/>
  <c r="I122" s="1"/>
  <c r="C122"/>
  <c r="J122"/>
  <c r="B124" l="1"/>
  <c r="F122"/>
  <c r="D122"/>
  <c r="E124" l="1"/>
  <c r="I124" s="1"/>
  <c r="C124"/>
  <c r="J124" l="1"/>
  <c r="B125"/>
  <c r="F124"/>
  <c r="D124"/>
  <c r="E125" l="1"/>
  <c r="I125" s="1"/>
  <c r="C125"/>
  <c r="J125"/>
  <c r="B126" l="1"/>
  <c r="F125"/>
  <c r="D125"/>
  <c r="E126" l="1"/>
  <c r="I126" s="1"/>
  <c r="C126"/>
  <c r="J126" l="1"/>
  <c r="B127"/>
  <c r="F126"/>
  <c r="D126"/>
  <c r="E127" l="1"/>
  <c r="I127" s="1"/>
  <c r="C127"/>
  <c r="J127"/>
  <c r="B129" l="1"/>
  <c r="F127"/>
  <c r="D127"/>
  <c r="E129" l="1"/>
  <c r="I129" s="1"/>
  <c r="C129"/>
  <c r="J129" l="1"/>
  <c r="B130"/>
  <c r="F129"/>
  <c r="D129"/>
  <c r="E130" l="1"/>
  <c r="I130" s="1"/>
  <c r="C130"/>
  <c r="B131" l="1"/>
  <c r="F130"/>
  <c r="D130"/>
  <c r="J130"/>
  <c r="E131" l="1"/>
  <c r="I131" s="1"/>
  <c r="C131"/>
  <c r="B132" l="1"/>
  <c r="F131"/>
  <c r="D131"/>
  <c r="J131"/>
  <c r="E132" l="1"/>
  <c r="I132" s="1"/>
  <c r="C132"/>
  <c r="B134" l="1"/>
  <c r="F132"/>
  <c r="D132"/>
  <c r="J132"/>
  <c r="E134" l="1"/>
  <c r="I134" s="1"/>
  <c r="C134"/>
  <c r="J134" l="1"/>
  <c r="B135"/>
  <c r="F134"/>
  <c r="D134"/>
  <c r="E135" l="1"/>
  <c r="I135" s="1"/>
  <c r="C135"/>
  <c r="J135" l="1"/>
  <c r="B136"/>
  <c r="F135"/>
  <c r="D135"/>
  <c r="E136" l="1"/>
  <c r="I136" s="1"/>
  <c r="C136"/>
  <c r="J136" l="1"/>
  <c r="B137"/>
  <c r="F136"/>
  <c r="D136"/>
  <c r="E137" l="1"/>
  <c r="I137" s="1"/>
  <c r="C137"/>
  <c r="B139" l="1"/>
  <c r="F137"/>
  <c r="D137"/>
  <c r="J137"/>
  <c r="E139" l="1"/>
  <c r="I139" s="1"/>
  <c r="C139"/>
  <c r="J139" l="1"/>
  <c r="B140"/>
  <c r="F139"/>
  <c r="D139"/>
  <c r="E140" l="1"/>
  <c r="I140" s="1"/>
  <c r="C140"/>
  <c r="B141" l="1"/>
  <c r="F140"/>
  <c r="D140"/>
  <c r="J140"/>
  <c r="E141" l="1"/>
  <c r="I141" s="1"/>
  <c r="C141"/>
  <c r="B142" l="1"/>
  <c r="F141"/>
  <c r="D141"/>
  <c r="J141"/>
  <c r="E142" l="1"/>
  <c r="I142" s="1"/>
  <c r="C142"/>
  <c r="B144" l="1"/>
  <c r="F142"/>
  <c r="D142"/>
  <c r="J142"/>
  <c r="E144" l="1"/>
  <c r="I144" s="1"/>
  <c r="C144"/>
  <c r="B145" l="1"/>
  <c r="F144"/>
  <c r="D144"/>
  <c r="J144"/>
  <c r="E145" l="1"/>
  <c r="I145" s="1"/>
  <c r="C145"/>
  <c r="B146" l="1"/>
  <c r="F145"/>
  <c r="D145"/>
  <c r="J145"/>
  <c r="E146" l="1"/>
  <c r="I146" s="1"/>
  <c r="C146"/>
  <c r="B147" l="1"/>
  <c r="F146"/>
  <c r="D146"/>
  <c r="J146"/>
  <c r="E147" l="1"/>
  <c r="I147" s="1"/>
  <c r="C147"/>
  <c r="B149" l="1"/>
  <c r="F147"/>
  <c r="D147"/>
  <c r="J147"/>
  <c r="E149" l="1"/>
  <c r="I149" s="1"/>
  <c r="C149"/>
  <c r="H149" l="1"/>
  <c r="F149"/>
  <c r="J149"/>
  <c r="B150" l="1"/>
  <c r="E150" l="1"/>
  <c r="I150" s="1"/>
  <c r="C150"/>
  <c r="H150" l="1"/>
  <c r="B151" s="1"/>
  <c r="F150"/>
  <c r="J150"/>
  <c r="E151" l="1"/>
  <c r="I151" s="1"/>
  <c r="C151"/>
  <c r="H151" l="1"/>
  <c r="F151"/>
  <c r="J151"/>
  <c r="B152" l="1"/>
  <c r="E152" l="1"/>
  <c r="I152" s="1"/>
  <c r="C152"/>
  <c r="H152" l="1"/>
  <c r="K152" s="1"/>
  <c r="F152"/>
  <c r="J152"/>
  <c r="B154" l="1"/>
  <c r="C154" s="1"/>
  <c r="E154" l="1"/>
  <c r="I154" s="1"/>
  <c r="H154"/>
  <c r="B155" s="1"/>
  <c r="F154" l="1"/>
  <c r="J154"/>
  <c r="C155"/>
  <c r="E155"/>
  <c r="I155" s="1"/>
  <c r="J155" l="1"/>
  <c r="F155"/>
  <c r="H155"/>
  <c r="B156" l="1"/>
  <c r="C156" l="1"/>
  <c r="E156"/>
  <c r="I156" s="1"/>
  <c r="J156" l="1"/>
  <c r="F156"/>
  <c r="H156"/>
  <c r="B157" s="1"/>
  <c r="C157" l="1"/>
  <c r="E157"/>
  <c r="I157" s="1"/>
  <c r="J157" l="1"/>
  <c r="F157"/>
  <c r="H157"/>
  <c r="K157" s="1"/>
  <c r="B159" l="1"/>
  <c r="E159" l="1"/>
  <c r="I159" s="1"/>
  <c r="C159"/>
  <c r="H159" l="1"/>
  <c r="B160" s="1"/>
  <c r="F159"/>
  <c r="J159"/>
  <c r="E160" l="1"/>
  <c r="I160" s="1"/>
  <c r="C160"/>
  <c r="H160" l="1"/>
  <c r="F160"/>
  <c r="J160"/>
  <c r="B161" l="1"/>
  <c r="E161" l="1"/>
  <c r="I161" s="1"/>
  <c r="C161"/>
  <c r="H161" l="1"/>
  <c r="B162" s="1"/>
  <c r="F161"/>
  <c r="J161"/>
  <c r="E162" l="1"/>
  <c r="I162" s="1"/>
  <c r="C162"/>
  <c r="H162" l="1"/>
  <c r="K162" s="1"/>
  <c r="F162"/>
  <c r="J162"/>
  <c r="B164" l="1"/>
  <c r="C164" s="1"/>
  <c r="E164" l="1"/>
  <c r="I164" s="1"/>
  <c r="H164"/>
  <c r="B165" s="1"/>
  <c r="J164" l="1"/>
  <c r="F164"/>
  <c r="C165"/>
  <c r="E165"/>
  <c r="I165" s="1"/>
  <c r="F165" l="1"/>
  <c r="H165"/>
  <c r="B166" s="1"/>
  <c r="J165"/>
  <c r="C166" l="1"/>
  <c r="E166"/>
  <c r="I166" s="1"/>
  <c r="F166" l="1"/>
  <c r="H166"/>
  <c r="B167" s="1"/>
  <c r="J166"/>
  <c r="C167" l="1"/>
  <c r="E167"/>
  <c r="I167" s="1"/>
  <c r="J167" l="1"/>
  <c r="F167"/>
  <c r="H167"/>
  <c r="K167" s="1"/>
  <c r="B169" l="1"/>
  <c r="E169" l="1"/>
  <c r="I169" s="1"/>
  <c r="C169"/>
  <c r="H169" l="1"/>
  <c r="F169"/>
  <c r="J169"/>
  <c r="B170" l="1"/>
  <c r="E170" l="1"/>
  <c r="I170" s="1"/>
  <c r="C170"/>
  <c r="H170" l="1"/>
  <c r="F170"/>
  <c r="J170"/>
  <c r="B171" l="1"/>
  <c r="E171" l="1"/>
  <c r="I171" s="1"/>
  <c r="C171"/>
  <c r="J171" l="1"/>
  <c r="H171"/>
  <c r="B172" s="1"/>
  <c r="F171"/>
  <c r="E172" l="1"/>
  <c r="I172" s="1"/>
  <c r="C172"/>
  <c r="J172" l="1"/>
  <c r="H172"/>
  <c r="K172" s="1"/>
  <c r="F172"/>
  <c r="B174" l="1"/>
  <c r="C174" l="1"/>
  <c r="E174"/>
  <c r="I174" s="1"/>
  <c r="J174" l="1"/>
  <c r="F174"/>
  <c r="H174"/>
  <c r="B175" s="1"/>
  <c r="C175" l="1"/>
  <c r="E175"/>
  <c r="I175" s="1"/>
  <c r="J175" l="1"/>
  <c r="F175"/>
  <c r="H175"/>
  <c r="B176" s="1"/>
  <c r="C176" l="1"/>
  <c r="E176"/>
  <c r="I176" s="1"/>
  <c r="F176" l="1"/>
  <c r="H176"/>
  <c r="B177" s="1"/>
  <c r="J176"/>
  <c r="C177" l="1"/>
  <c r="E177"/>
  <c r="I177" s="1"/>
  <c r="J177" l="1"/>
  <c r="F177"/>
  <c r="H177"/>
  <c r="K177" s="1"/>
  <c r="B179" l="1"/>
  <c r="E179" l="1"/>
  <c r="I179" s="1"/>
  <c r="C179"/>
  <c r="H179" l="1"/>
  <c r="B180" s="1"/>
  <c r="F179"/>
  <c r="J179"/>
  <c r="E180" l="1"/>
  <c r="I180" s="1"/>
  <c r="C180"/>
  <c r="H180" l="1"/>
  <c r="F180"/>
  <c r="J180"/>
  <c r="B181" l="1"/>
  <c r="E181" l="1"/>
  <c r="I181" s="1"/>
  <c r="C181"/>
  <c r="H181" l="1"/>
  <c r="B182" s="1"/>
  <c r="F181"/>
  <c r="J181"/>
  <c r="B18" i="2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5" i="20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9" s="1"/>
  <c r="A140" s="1"/>
  <c r="A141" s="1"/>
  <c r="A142" s="1"/>
  <c r="A144" s="1"/>
  <c r="A145" s="1"/>
  <c r="A146" s="1"/>
  <c r="A147" s="1"/>
  <c r="A149" s="1"/>
  <c r="A150" s="1"/>
  <c r="A151" s="1"/>
  <c r="A152" s="1"/>
  <c r="A154" s="1"/>
  <c r="A155" s="1"/>
  <c r="A156" s="1"/>
  <c r="A157" s="1"/>
  <c r="A159" s="1"/>
  <c r="A160" s="1"/>
  <c r="A161" s="1"/>
  <c r="A162" s="1"/>
  <c r="A164" s="1"/>
  <c r="A165" s="1"/>
  <c r="A166" s="1"/>
  <c r="A167" s="1"/>
  <c r="A169" s="1"/>
  <c r="A170" s="1"/>
  <c r="A171" s="1"/>
  <c r="A172" s="1"/>
  <c r="A174" s="1"/>
  <c r="A175" s="1"/>
  <c r="A176" s="1"/>
  <c r="A177" s="1"/>
  <c r="A179" s="1"/>
  <c r="A180" s="1"/>
  <c r="A181" s="1"/>
  <c r="A182" s="1"/>
  <c r="A184" s="1"/>
  <c r="A185" s="1"/>
  <c r="A186" s="1"/>
  <c r="A187" s="1"/>
  <c r="A189" s="1"/>
  <c r="A190" s="1"/>
  <c r="A191" s="1"/>
  <c r="A192" s="1"/>
  <c r="E4"/>
  <c r="I4" s="1"/>
  <c r="C4"/>
  <c r="E16" i="8"/>
  <c r="C136" i="3"/>
  <c r="C135"/>
  <c r="C134"/>
  <c r="C133"/>
  <c r="C131"/>
  <c r="C130"/>
  <c r="C129"/>
  <c r="C128"/>
  <c r="C126"/>
  <c r="C125"/>
  <c r="C124"/>
  <c r="C123"/>
  <c r="C121"/>
  <c r="C120"/>
  <c r="C119"/>
  <c r="C118"/>
  <c r="C116"/>
  <c r="C115"/>
  <c r="C114"/>
  <c r="C113"/>
  <c r="C111"/>
  <c r="C110"/>
  <c r="C109"/>
  <c r="C108"/>
  <c r="C106"/>
  <c r="C105"/>
  <c r="C104"/>
  <c r="C103"/>
  <c r="C101"/>
  <c r="C100"/>
  <c r="C99"/>
  <c r="C98"/>
  <c r="C96"/>
  <c r="C95"/>
  <c r="C94"/>
  <c r="C93"/>
  <c r="C91"/>
  <c r="C90"/>
  <c r="C89"/>
  <c r="C88"/>
  <c r="C86"/>
  <c r="C85"/>
  <c r="C84"/>
  <c r="C83"/>
  <c r="C81"/>
  <c r="C80"/>
  <c r="C79"/>
  <c r="C78"/>
  <c r="C76"/>
  <c r="C75"/>
  <c r="C74"/>
  <c r="C73"/>
  <c r="C71"/>
  <c r="C70"/>
  <c r="C69"/>
  <c r="C68"/>
  <c r="C66"/>
  <c r="C65"/>
  <c r="C64"/>
  <c r="C63"/>
  <c r="C61"/>
  <c r="C60"/>
  <c r="C59"/>
  <c r="C58"/>
  <c r="C56"/>
  <c r="C55"/>
  <c r="C54"/>
  <c r="C53"/>
  <c r="C51"/>
  <c r="C50"/>
  <c r="C49"/>
  <c r="C48"/>
  <c r="C46"/>
  <c r="C45"/>
  <c r="C44"/>
  <c r="C43"/>
  <c r="C41"/>
  <c r="C40"/>
  <c r="C39"/>
  <c r="C38"/>
  <c r="C36"/>
  <c r="C35"/>
  <c r="C34"/>
  <c r="C33"/>
  <c r="C31"/>
  <c r="C30"/>
  <c r="C29"/>
  <c r="C28"/>
  <c r="C26"/>
  <c r="C25"/>
  <c r="C24"/>
  <c r="C23"/>
  <c r="C21"/>
  <c r="C20"/>
  <c r="C19"/>
  <c r="C18"/>
  <c r="C16"/>
  <c r="C15"/>
  <c r="C14"/>
  <c r="C13"/>
  <c r="C11"/>
  <c r="C10"/>
  <c r="C9"/>
  <c r="C8"/>
  <c r="C6"/>
  <c r="C5"/>
  <c r="C4"/>
  <c r="B4"/>
  <c r="B5" s="1"/>
  <c r="B6" s="1"/>
  <c r="B8" s="1"/>
  <c r="B9" s="1"/>
  <c r="B10" s="1"/>
  <c r="B11" s="1"/>
  <c r="B13" s="1"/>
  <c r="B14" s="1"/>
  <c r="B15" s="1"/>
  <c r="B16" s="1"/>
  <c r="B18" s="1"/>
  <c r="B19" s="1"/>
  <c r="B20" s="1"/>
  <c r="B21" s="1"/>
  <c r="B23" s="1"/>
  <c r="B24" s="1"/>
  <c r="B25" s="1"/>
  <c r="B26" s="1"/>
  <c r="B28" s="1"/>
  <c r="B29" s="1"/>
  <c r="B30" s="1"/>
  <c r="B31" s="1"/>
  <c r="B33" s="1"/>
  <c r="B34" s="1"/>
  <c r="B35" s="1"/>
  <c r="B36" s="1"/>
  <c r="B38" s="1"/>
  <c r="B39" s="1"/>
  <c r="B40" s="1"/>
  <c r="B41" s="1"/>
  <c r="B43" s="1"/>
  <c r="B44" s="1"/>
  <c r="B45" s="1"/>
  <c r="B46" s="1"/>
  <c r="B48" s="1"/>
  <c r="B49" s="1"/>
  <c r="B50" s="1"/>
  <c r="B51" s="1"/>
  <c r="B53" s="1"/>
  <c r="B54" s="1"/>
  <c r="B55" s="1"/>
  <c r="B56" s="1"/>
  <c r="B58" s="1"/>
  <c r="B59" s="1"/>
  <c r="B60" s="1"/>
  <c r="B61" s="1"/>
  <c r="B63" s="1"/>
  <c r="B64" s="1"/>
  <c r="B65" s="1"/>
  <c r="B66" s="1"/>
  <c r="B68" s="1"/>
  <c r="B69" s="1"/>
  <c r="B70" s="1"/>
  <c r="B71" s="1"/>
  <c r="B73" s="1"/>
  <c r="B74" s="1"/>
  <c r="B75" s="1"/>
  <c r="B76" s="1"/>
  <c r="B78" s="1"/>
  <c r="B79" s="1"/>
  <c r="B80" s="1"/>
  <c r="B81" s="1"/>
  <c r="B83" s="1"/>
  <c r="B84" s="1"/>
  <c r="B85" s="1"/>
  <c r="B86" s="1"/>
  <c r="B88" s="1"/>
  <c r="B89" s="1"/>
  <c r="B90" s="1"/>
  <c r="B91" s="1"/>
  <c r="B93" s="1"/>
  <c r="B94" s="1"/>
  <c r="B95" s="1"/>
  <c r="B96" s="1"/>
  <c r="B98" s="1"/>
  <c r="B99" s="1"/>
  <c r="B100" s="1"/>
  <c r="B101" s="1"/>
  <c r="B103" s="1"/>
  <c r="B104" s="1"/>
  <c r="B105" s="1"/>
  <c r="B106" s="1"/>
  <c r="B108" s="1"/>
  <c r="B109" s="1"/>
  <c r="B110" s="1"/>
  <c r="B111" s="1"/>
  <c r="B113" s="1"/>
  <c r="B114" s="1"/>
  <c r="B115" s="1"/>
  <c r="B116" s="1"/>
  <c r="B118" s="1"/>
  <c r="B119" s="1"/>
  <c r="B120" s="1"/>
  <c r="B121" s="1"/>
  <c r="B123" s="1"/>
  <c r="B124" s="1"/>
  <c r="B125" s="1"/>
  <c r="B126" s="1"/>
  <c r="B128" s="1"/>
  <c r="B129" s="1"/>
  <c r="B130" s="1"/>
  <c r="B131" s="1"/>
  <c r="B133" s="1"/>
  <c r="B134" s="1"/>
  <c r="B135" s="1"/>
  <c r="B136" s="1"/>
  <c r="G12" i="16"/>
  <c r="H12" s="1"/>
  <c r="C12"/>
  <c r="E12" s="1"/>
  <c r="F12" s="1"/>
  <c r="G11"/>
  <c r="H11" s="1"/>
  <c r="C11"/>
  <c r="E11" s="1"/>
  <c r="F11" s="1"/>
  <c r="G10"/>
  <c r="H10" s="1"/>
  <c r="C10"/>
  <c r="E10" s="1"/>
  <c r="F10" s="1"/>
  <c r="G9"/>
  <c r="H9" s="1"/>
  <c r="C9"/>
  <c r="E9" s="1"/>
  <c r="F9" s="1"/>
  <c r="G8"/>
  <c r="H8" s="1"/>
  <c r="C8"/>
  <c r="E8" s="1"/>
  <c r="F8" s="1"/>
  <c r="G7"/>
  <c r="H7" s="1"/>
  <c r="C7"/>
  <c r="E7" s="1"/>
  <c r="F7" s="1"/>
  <c r="G6"/>
  <c r="H6" s="1"/>
  <c r="C6"/>
  <c r="E6" s="1"/>
  <c r="F6" s="1"/>
  <c r="G5"/>
  <c r="H5" s="1"/>
  <c r="C5"/>
  <c r="E5" s="1"/>
  <c r="F5" s="1"/>
  <c r="G4"/>
  <c r="H4" s="1"/>
  <c r="C4"/>
  <c r="E4" s="1"/>
  <c r="F4" s="1"/>
  <c r="G3"/>
  <c r="H3" s="1"/>
  <c r="C3"/>
  <c r="E3" s="1"/>
  <c r="F3" s="1"/>
  <c r="S61" i="8"/>
  <c r="R61"/>
  <c r="Q61"/>
  <c r="P61"/>
  <c r="O61"/>
  <c r="N61"/>
  <c r="M61"/>
  <c r="I61"/>
  <c r="H61"/>
  <c r="G61"/>
  <c r="F61"/>
  <c r="E61"/>
  <c r="D61"/>
  <c r="C61"/>
  <c r="S49"/>
  <c r="R49"/>
  <c r="Q49"/>
  <c r="P49"/>
  <c r="O49"/>
  <c r="N49"/>
  <c r="M49"/>
  <c r="I49"/>
  <c r="H49"/>
  <c r="G49"/>
  <c r="F49"/>
  <c r="E49"/>
  <c r="D49"/>
  <c r="C49"/>
  <c r="S32"/>
  <c r="R32"/>
  <c r="Q32"/>
  <c r="P32"/>
  <c r="O32"/>
  <c r="N32"/>
  <c r="M32"/>
  <c r="I32"/>
  <c r="C32"/>
  <c r="S16"/>
  <c r="R16"/>
  <c r="Q16"/>
  <c r="P16"/>
  <c r="O16"/>
  <c r="N16"/>
  <c r="M16"/>
  <c r="I16"/>
  <c r="H16"/>
  <c r="D16"/>
  <c r="C16"/>
  <c r="E5" i="20" l="1"/>
  <c r="I5" s="1"/>
  <c r="D4"/>
  <c r="E182" i="18"/>
  <c r="I182" s="1"/>
  <c r="C182"/>
  <c r="C5" i="20"/>
  <c r="D5" s="1"/>
  <c r="F4"/>
  <c r="J4"/>
  <c r="J182" i="18" l="1"/>
  <c r="H182"/>
  <c r="K182" s="1"/>
  <c r="F182"/>
  <c r="B6" i="20"/>
  <c r="F5"/>
  <c r="J5"/>
  <c r="B184" i="18" l="1"/>
  <c r="C184" s="1"/>
  <c r="E6" i="20"/>
  <c r="I6" s="1"/>
  <c r="C6"/>
  <c r="D6" s="1"/>
  <c r="E184" i="18" l="1"/>
  <c r="I184" s="1"/>
  <c r="H184"/>
  <c r="B185" s="1"/>
  <c r="B7" i="20"/>
  <c r="F6"/>
  <c r="J6"/>
  <c r="J184" i="18" l="1"/>
  <c r="F184"/>
  <c r="C185"/>
  <c r="E185"/>
  <c r="I185" s="1"/>
  <c r="C7" i="20"/>
  <c r="D7" s="1"/>
  <c r="E7"/>
  <c r="I7" s="1"/>
  <c r="F185" i="18" l="1"/>
  <c r="H185"/>
  <c r="B186" s="1"/>
  <c r="J185"/>
  <c r="B9" i="20"/>
  <c r="F7"/>
  <c r="J7"/>
  <c r="C186" i="18" l="1"/>
  <c r="E186"/>
  <c r="I186" s="1"/>
  <c r="E9" i="20"/>
  <c r="I9" s="1"/>
  <c r="C9"/>
  <c r="D9" s="1"/>
  <c r="F186" i="18" l="1"/>
  <c r="H186"/>
  <c r="B187" s="1"/>
  <c r="J186"/>
  <c r="B10" i="20"/>
  <c r="F9"/>
  <c r="J9"/>
  <c r="C187" i="18" l="1"/>
  <c r="E187"/>
  <c r="I187" s="1"/>
  <c r="C10" i="20"/>
  <c r="D10" s="1"/>
  <c r="E10"/>
  <c r="I10" s="1"/>
  <c r="J187" i="18" l="1"/>
  <c r="F187"/>
  <c r="H187"/>
  <c r="K187" s="1"/>
  <c r="J10" i="20"/>
  <c r="B11"/>
  <c r="F10"/>
  <c r="B189" i="18" l="1"/>
  <c r="E11" i="20"/>
  <c r="I11" s="1"/>
  <c r="C11"/>
  <c r="D11" s="1"/>
  <c r="E189" i="18" l="1"/>
  <c r="I189" s="1"/>
  <c r="C189"/>
  <c r="B12" i="20"/>
  <c r="F11"/>
  <c r="J11"/>
  <c r="H189" i="18" l="1"/>
  <c r="F189"/>
  <c r="J189"/>
  <c r="C12" i="20"/>
  <c r="D12" s="1"/>
  <c r="E12"/>
  <c r="I12" s="1"/>
  <c r="B190" i="18" l="1"/>
  <c r="B14" i="20"/>
  <c r="F12"/>
  <c r="J12"/>
  <c r="E190" i="18" l="1"/>
  <c r="I190" s="1"/>
  <c r="C190"/>
  <c r="E14" i="20"/>
  <c r="I14" s="1"/>
  <c r="C14"/>
  <c r="D14" s="1"/>
  <c r="H190" i="18" l="1"/>
  <c r="F190"/>
  <c r="J190"/>
  <c r="B15" i="20"/>
  <c r="F14"/>
  <c r="J14"/>
  <c r="B191" i="18" l="1"/>
  <c r="C15" i="20"/>
  <c r="D15" s="1"/>
  <c r="E15"/>
  <c r="I15" s="1"/>
  <c r="E191" i="18" l="1"/>
  <c r="I191" s="1"/>
  <c r="C191"/>
  <c r="J15" i="20"/>
  <c r="B16"/>
  <c r="F15"/>
  <c r="H191" i="18" l="1"/>
  <c r="B192" s="1"/>
  <c r="F191"/>
  <c r="J191"/>
  <c r="E16" i="20"/>
  <c r="I16" s="1"/>
  <c r="C16"/>
  <c r="D16" s="1"/>
  <c r="E192" i="18" l="1"/>
  <c r="I192" s="1"/>
  <c r="C192"/>
  <c r="B17" i="20"/>
  <c r="F16"/>
  <c r="J16"/>
  <c r="H192" i="18" l="1"/>
  <c r="K192" s="1"/>
  <c r="F192"/>
  <c r="J192"/>
  <c r="C17" i="20"/>
  <c r="D17" s="1"/>
  <c r="E17"/>
  <c r="I17" s="1"/>
  <c r="B19" l="1"/>
  <c r="F17"/>
  <c r="J17"/>
  <c r="E19" l="1"/>
  <c r="I19" s="1"/>
  <c r="C19"/>
  <c r="D19" s="1"/>
  <c r="B20" l="1"/>
  <c r="F19"/>
  <c r="J19"/>
  <c r="C20" l="1"/>
  <c r="D20" s="1"/>
  <c r="E20"/>
  <c r="I20" s="1"/>
  <c r="J20" l="1"/>
  <c r="B21"/>
  <c r="F20"/>
  <c r="E21" l="1"/>
  <c r="I21" s="1"/>
  <c r="C21"/>
  <c r="D21" s="1"/>
  <c r="B22" l="1"/>
  <c r="F21"/>
  <c r="J21"/>
  <c r="C22" l="1"/>
  <c r="D22" s="1"/>
  <c r="E22"/>
  <c r="I22" s="1"/>
  <c r="J22" l="1"/>
  <c r="B24"/>
  <c r="F22"/>
  <c r="E24" l="1"/>
  <c r="I24" s="1"/>
  <c r="C24"/>
  <c r="D24" s="1"/>
  <c r="B25" l="1"/>
  <c r="F24"/>
  <c r="J24"/>
  <c r="C25" l="1"/>
  <c r="D25" s="1"/>
  <c r="E25"/>
  <c r="I25" s="1"/>
  <c r="J25" l="1"/>
  <c r="B26"/>
  <c r="F25"/>
  <c r="E26" l="1"/>
  <c r="I26" s="1"/>
  <c r="C26"/>
  <c r="D26" s="1"/>
  <c r="B27" l="1"/>
  <c r="F26"/>
  <c r="J26"/>
  <c r="C27" l="1"/>
  <c r="D27" s="1"/>
  <c r="E27"/>
  <c r="I27" s="1"/>
  <c r="J27" l="1"/>
  <c r="B29"/>
  <c r="F27"/>
  <c r="E29" l="1"/>
  <c r="I29" s="1"/>
  <c r="C29"/>
  <c r="D29" s="1"/>
  <c r="B30" l="1"/>
  <c r="F29"/>
  <c r="J29"/>
  <c r="C30" l="1"/>
  <c r="D30" s="1"/>
  <c r="E30"/>
  <c r="I30" s="1"/>
  <c r="B31" l="1"/>
  <c r="F30"/>
  <c r="J30"/>
  <c r="E31" l="1"/>
  <c r="I31" s="1"/>
  <c r="C31"/>
  <c r="D31" s="1"/>
  <c r="B32" l="1"/>
  <c r="F31"/>
  <c r="J31"/>
  <c r="C32" l="1"/>
  <c r="D32" s="1"/>
  <c r="E32"/>
  <c r="I32" s="1"/>
  <c r="J32" l="1"/>
  <c r="B34"/>
  <c r="F32"/>
  <c r="E34" l="1"/>
  <c r="I34" s="1"/>
  <c r="C34"/>
  <c r="D34" s="1"/>
  <c r="B35" l="1"/>
  <c r="F34"/>
  <c r="J34"/>
  <c r="C35" l="1"/>
  <c r="D35" s="1"/>
  <c r="E35"/>
  <c r="I35" s="1"/>
  <c r="J35" l="1"/>
  <c r="B36"/>
  <c r="F35"/>
  <c r="E36" l="1"/>
  <c r="I36" s="1"/>
  <c r="C36"/>
  <c r="D36" s="1"/>
  <c r="B37" l="1"/>
  <c r="F36"/>
  <c r="J36"/>
  <c r="C37" l="1"/>
  <c r="D37" s="1"/>
  <c r="E37"/>
  <c r="I37" s="1"/>
  <c r="B39" l="1"/>
  <c r="F37"/>
  <c r="J37"/>
  <c r="E39" l="1"/>
  <c r="I39" s="1"/>
  <c r="C39"/>
  <c r="D39" s="1"/>
  <c r="B40" l="1"/>
  <c r="F39"/>
  <c r="J39"/>
  <c r="C40" l="1"/>
  <c r="D40" s="1"/>
  <c r="E40"/>
  <c r="I40" s="1"/>
  <c r="B41" l="1"/>
  <c r="F40"/>
  <c r="J40"/>
  <c r="E41" l="1"/>
  <c r="I41" s="1"/>
  <c r="C41"/>
  <c r="D41" s="1"/>
  <c r="B42" l="1"/>
  <c r="F41"/>
  <c r="J41"/>
  <c r="C42" l="1"/>
  <c r="D42" s="1"/>
  <c r="E42"/>
  <c r="I42" s="1"/>
  <c r="B44" l="1"/>
  <c r="F42"/>
  <c r="J42"/>
  <c r="E44" l="1"/>
  <c r="I44" s="1"/>
  <c r="C44"/>
  <c r="D44" s="1"/>
  <c r="B45" l="1"/>
  <c r="F44"/>
  <c r="J44"/>
  <c r="C45" l="1"/>
  <c r="D45" s="1"/>
  <c r="E45"/>
  <c r="I45" s="1"/>
  <c r="B46" l="1"/>
  <c r="F45"/>
  <c r="J45"/>
  <c r="E46" l="1"/>
  <c r="I46" s="1"/>
  <c r="C46"/>
  <c r="D46" s="1"/>
  <c r="B47" l="1"/>
  <c r="F46"/>
  <c r="J46"/>
  <c r="C47" l="1"/>
  <c r="D47" s="1"/>
  <c r="E47"/>
  <c r="I47" s="1"/>
  <c r="B49" l="1"/>
  <c r="F47"/>
  <c r="J47"/>
  <c r="E49" l="1"/>
  <c r="I49" s="1"/>
  <c r="C49"/>
  <c r="D49" s="1"/>
  <c r="B50" l="1"/>
  <c r="F49"/>
  <c r="J49"/>
  <c r="C50" l="1"/>
  <c r="D50" s="1"/>
  <c r="E50"/>
  <c r="I50" s="1"/>
  <c r="B51" l="1"/>
  <c r="F50"/>
  <c r="J50"/>
  <c r="E51" l="1"/>
  <c r="I51" s="1"/>
  <c r="C51"/>
  <c r="D51" s="1"/>
  <c r="B52" l="1"/>
  <c r="F51"/>
  <c r="J51"/>
  <c r="C52" l="1"/>
  <c r="D52" s="1"/>
  <c r="E52"/>
  <c r="I52" s="1"/>
  <c r="B54" l="1"/>
  <c r="F52"/>
  <c r="J52"/>
  <c r="E54" l="1"/>
  <c r="I54" s="1"/>
  <c r="C54"/>
  <c r="D54" s="1"/>
  <c r="B55" l="1"/>
  <c r="F54"/>
  <c r="J54"/>
  <c r="C55" l="1"/>
  <c r="D55" s="1"/>
  <c r="E55"/>
  <c r="I55" s="1"/>
  <c r="B56" l="1"/>
  <c r="F55"/>
  <c r="J55"/>
  <c r="E56" l="1"/>
  <c r="I56" s="1"/>
  <c r="C56"/>
  <c r="D56" s="1"/>
  <c r="B57" l="1"/>
  <c r="F56"/>
  <c r="J56"/>
  <c r="C57" l="1"/>
  <c r="D57" s="1"/>
  <c r="E57"/>
  <c r="I57" s="1"/>
  <c r="B59" l="1"/>
  <c r="F57"/>
  <c r="J57"/>
  <c r="E59" l="1"/>
  <c r="I59" s="1"/>
  <c r="C59"/>
  <c r="D59" s="1"/>
  <c r="B60" l="1"/>
  <c r="F59"/>
  <c r="J59"/>
  <c r="C60" l="1"/>
  <c r="D60" s="1"/>
  <c r="E60"/>
  <c r="I60" s="1"/>
  <c r="B61" l="1"/>
  <c r="F60"/>
  <c r="J60"/>
  <c r="E61" l="1"/>
  <c r="I61" s="1"/>
  <c r="C61"/>
  <c r="D61" s="1"/>
  <c r="B62" l="1"/>
  <c r="F61"/>
  <c r="J61"/>
  <c r="C62" l="1"/>
  <c r="D62" s="1"/>
  <c r="E62"/>
  <c r="I62" s="1"/>
  <c r="B64" l="1"/>
  <c r="F62"/>
  <c r="J62"/>
  <c r="E64" l="1"/>
  <c r="I64" s="1"/>
  <c r="C64"/>
  <c r="D64" s="1"/>
  <c r="B65" l="1"/>
  <c r="F64"/>
  <c r="J64"/>
  <c r="C65" l="1"/>
  <c r="D65" s="1"/>
  <c r="E65"/>
  <c r="I65" s="1"/>
  <c r="B66" l="1"/>
  <c r="F65"/>
  <c r="J65"/>
  <c r="E66" l="1"/>
  <c r="I66" s="1"/>
  <c r="C66"/>
  <c r="D66" s="1"/>
  <c r="B67" l="1"/>
  <c r="F66"/>
  <c r="J66"/>
  <c r="C67" l="1"/>
  <c r="D67" s="1"/>
  <c r="E67"/>
  <c r="I67" s="1"/>
  <c r="B69" l="1"/>
  <c r="F67"/>
  <c r="J67"/>
  <c r="E69" l="1"/>
  <c r="I69" s="1"/>
  <c r="C69"/>
  <c r="D69" s="1"/>
  <c r="B70" l="1"/>
  <c r="F69"/>
  <c r="J69"/>
  <c r="C70" l="1"/>
  <c r="D70" s="1"/>
  <c r="E70"/>
  <c r="I70" s="1"/>
  <c r="B71" l="1"/>
  <c r="F70"/>
  <c r="J70"/>
  <c r="E71" l="1"/>
  <c r="I71" s="1"/>
  <c r="C71"/>
  <c r="D71" s="1"/>
  <c r="B72" l="1"/>
  <c r="F71"/>
  <c r="J71"/>
  <c r="C72" l="1"/>
  <c r="D72" s="1"/>
  <c r="E72"/>
  <c r="I72" s="1"/>
  <c r="B74" l="1"/>
  <c r="F72"/>
  <c r="J72"/>
  <c r="E74" l="1"/>
  <c r="I74" s="1"/>
  <c r="C74"/>
  <c r="D74" s="1"/>
  <c r="B75" l="1"/>
  <c r="F74"/>
  <c r="J74"/>
  <c r="C75" l="1"/>
  <c r="D75" s="1"/>
  <c r="E75"/>
  <c r="I75" s="1"/>
  <c r="B76" l="1"/>
  <c r="F75"/>
  <c r="J75"/>
  <c r="E76" l="1"/>
  <c r="I76" s="1"/>
  <c r="C76"/>
  <c r="D76" s="1"/>
  <c r="B77" l="1"/>
  <c r="F76"/>
  <c r="J76"/>
  <c r="C77" l="1"/>
  <c r="D77" s="1"/>
  <c r="E77"/>
  <c r="I77" s="1"/>
  <c r="B79" l="1"/>
  <c r="F77"/>
  <c r="J77"/>
  <c r="E79" l="1"/>
  <c r="I79" s="1"/>
  <c r="C79"/>
  <c r="D79" s="1"/>
  <c r="B80" l="1"/>
  <c r="F79"/>
  <c r="J79"/>
  <c r="C80" l="1"/>
  <c r="D80" s="1"/>
  <c r="E80"/>
  <c r="I80" s="1"/>
  <c r="B81" l="1"/>
  <c r="F80"/>
  <c r="J80"/>
  <c r="E81" l="1"/>
  <c r="I81" s="1"/>
  <c r="C81"/>
  <c r="D81" s="1"/>
  <c r="B82" l="1"/>
  <c r="F81"/>
  <c r="J81"/>
  <c r="C82" l="1"/>
  <c r="D82" s="1"/>
  <c r="E82"/>
  <c r="I82" s="1"/>
  <c r="B84" l="1"/>
  <c r="F82"/>
  <c r="J82"/>
  <c r="E84" l="1"/>
  <c r="I84" s="1"/>
  <c r="C84"/>
  <c r="D84" s="1"/>
  <c r="B85" l="1"/>
  <c r="F84"/>
  <c r="J84"/>
  <c r="C85" l="1"/>
  <c r="D85" s="1"/>
  <c r="E85"/>
  <c r="I85" s="1"/>
  <c r="B86" l="1"/>
  <c r="F85"/>
  <c r="J85"/>
  <c r="E86" l="1"/>
  <c r="I86" s="1"/>
  <c r="C86"/>
  <c r="D86" s="1"/>
  <c r="B87" l="1"/>
  <c r="F86"/>
  <c r="J86"/>
  <c r="C87" l="1"/>
  <c r="D87" s="1"/>
  <c r="E87"/>
  <c r="I87" s="1"/>
  <c r="B89" l="1"/>
  <c r="F87"/>
  <c r="J87"/>
  <c r="E89" l="1"/>
  <c r="I89" s="1"/>
  <c r="C89"/>
  <c r="D89" s="1"/>
  <c r="B90" l="1"/>
  <c r="F89"/>
  <c r="J89"/>
  <c r="C90" l="1"/>
  <c r="D90" s="1"/>
  <c r="E90"/>
  <c r="I90" s="1"/>
  <c r="B91" l="1"/>
  <c r="F90"/>
  <c r="J90"/>
  <c r="E91" l="1"/>
  <c r="I91" s="1"/>
  <c r="C91"/>
  <c r="D91" s="1"/>
  <c r="B92" l="1"/>
  <c r="F91"/>
  <c r="J91"/>
  <c r="C92" l="1"/>
  <c r="D92" s="1"/>
  <c r="E92"/>
  <c r="I92" s="1"/>
  <c r="B94" l="1"/>
  <c r="F92"/>
  <c r="J92"/>
  <c r="E94" l="1"/>
  <c r="I94" s="1"/>
  <c r="C94"/>
  <c r="D94" s="1"/>
  <c r="B95" l="1"/>
  <c r="F94"/>
  <c r="J94"/>
  <c r="C95" l="1"/>
  <c r="D95" s="1"/>
  <c r="E95"/>
  <c r="I95" s="1"/>
  <c r="B96" l="1"/>
  <c r="F95"/>
  <c r="J95"/>
  <c r="E96" l="1"/>
  <c r="I96" s="1"/>
  <c r="C96"/>
  <c r="D96" s="1"/>
  <c r="B97" l="1"/>
  <c r="F96"/>
  <c r="J96"/>
  <c r="C97" l="1"/>
  <c r="D97" s="1"/>
  <c r="E97"/>
  <c r="I97" s="1"/>
  <c r="B99" l="1"/>
  <c r="F97"/>
  <c r="J97"/>
  <c r="E99" l="1"/>
  <c r="I99" s="1"/>
  <c r="C99"/>
  <c r="D99" s="1"/>
  <c r="B100" l="1"/>
  <c r="F99"/>
  <c r="J99"/>
  <c r="C100" l="1"/>
  <c r="D100" s="1"/>
  <c r="E100"/>
  <c r="I100" s="1"/>
  <c r="B101" l="1"/>
  <c r="F100"/>
  <c r="J100"/>
  <c r="E101" l="1"/>
  <c r="I101" s="1"/>
  <c r="C101"/>
  <c r="D101" s="1"/>
  <c r="B102" l="1"/>
  <c r="F101"/>
  <c r="J101"/>
  <c r="C102" l="1"/>
  <c r="D102" s="1"/>
  <c r="E102"/>
  <c r="I102" s="1"/>
  <c r="B104" l="1"/>
  <c r="F102"/>
  <c r="J102"/>
  <c r="E104" l="1"/>
  <c r="I104" s="1"/>
  <c r="C104"/>
  <c r="D104" s="1"/>
  <c r="B105" l="1"/>
  <c r="F104"/>
  <c r="J104"/>
  <c r="C105" l="1"/>
  <c r="D105" s="1"/>
  <c r="E105"/>
  <c r="I105" s="1"/>
  <c r="B106" l="1"/>
  <c r="F105"/>
  <c r="J105"/>
  <c r="E106" l="1"/>
  <c r="I106" s="1"/>
  <c r="C106"/>
  <c r="D106" s="1"/>
  <c r="B107" l="1"/>
  <c r="F106"/>
  <c r="J106"/>
  <c r="C107" l="1"/>
  <c r="D107" s="1"/>
  <c r="E107"/>
  <c r="I107" s="1"/>
  <c r="B109" l="1"/>
  <c r="F107"/>
  <c r="J107"/>
  <c r="E109" l="1"/>
  <c r="I109" s="1"/>
  <c r="C109"/>
  <c r="D109" s="1"/>
  <c r="B110" l="1"/>
  <c r="F109"/>
  <c r="J109"/>
  <c r="C110" l="1"/>
  <c r="D110" s="1"/>
  <c r="E110"/>
  <c r="I110" s="1"/>
  <c r="B111" l="1"/>
  <c r="F110"/>
  <c r="J110"/>
  <c r="E111" l="1"/>
  <c r="I111" s="1"/>
  <c r="C111"/>
  <c r="D111" s="1"/>
  <c r="B112" l="1"/>
  <c r="F111"/>
  <c r="J111"/>
  <c r="C112" l="1"/>
  <c r="D112" s="1"/>
  <c r="E112"/>
  <c r="I112" s="1"/>
  <c r="B114" l="1"/>
  <c r="F112"/>
  <c r="J112"/>
  <c r="E114" l="1"/>
  <c r="I114" s="1"/>
  <c r="C114"/>
  <c r="D114" s="1"/>
  <c r="B115" l="1"/>
  <c r="F114"/>
  <c r="J114"/>
  <c r="C115" l="1"/>
  <c r="D115" s="1"/>
  <c r="E115"/>
  <c r="I115" s="1"/>
  <c r="B116" l="1"/>
  <c r="F115"/>
  <c r="J115"/>
  <c r="E116" l="1"/>
  <c r="I116" s="1"/>
  <c r="C116"/>
  <c r="D116" s="1"/>
  <c r="B117" l="1"/>
  <c r="F116"/>
  <c r="J116"/>
  <c r="C117" l="1"/>
  <c r="D117" s="1"/>
  <c r="E117"/>
  <c r="I117" s="1"/>
  <c r="B119" l="1"/>
  <c r="F117"/>
  <c r="J117"/>
  <c r="E119" l="1"/>
  <c r="I119" s="1"/>
  <c r="C119"/>
  <c r="D119" s="1"/>
  <c r="B120" l="1"/>
  <c r="F119"/>
  <c r="J119"/>
  <c r="C120" l="1"/>
  <c r="D120" s="1"/>
  <c r="E120"/>
  <c r="I120" s="1"/>
  <c r="B121" l="1"/>
  <c r="F120"/>
  <c r="J120"/>
  <c r="E121" l="1"/>
  <c r="I121" s="1"/>
  <c r="C121"/>
  <c r="D121" s="1"/>
  <c r="B122" l="1"/>
  <c r="F121"/>
  <c r="J121"/>
  <c r="C122" l="1"/>
  <c r="D122" s="1"/>
  <c r="E122"/>
  <c r="I122" s="1"/>
  <c r="B124" l="1"/>
  <c r="F122"/>
  <c r="J122"/>
  <c r="E124" l="1"/>
  <c r="I124" s="1"/>
  <c r="C124"/>
  <c r="D124" s="1"/>
  <c r="B125" l="1"/>
  <c r="F124"/>
  <c r="J124"/>
  <c r="C125" l="1"/>
  <c r="D125" s="1"/>
  <c r="E125"/>
  <c r="I125" s="1"/>
  <c r="B126" l="1"/>
  <c r="F125"/>
  <c r="J125"/>
  <c r="E126" l="1"/>
  <c r="I126" s="1"/>
  <c r="C126"/>
  <c r="D126" s="1"/>
  <c r="B127" l="1"/>
  <c r="F126"/>
  <c r="J126"/>
  <c r="C127" l="1"/>
  <c r="D127" s="1"/>
  <c r="E127"/>
  <c r="I127" s="1"/>
  <c r="B129" l="1"/>
  <c r="F127"/>
  <c r="J127"/>
  <c r="E129" l="1"/>
  <c r="I129" s="1"/>
  <c r="C129"/>
  <c r="D129" s="1"/>
  <c r="B130" l="1"/>
  <c r="F129"/>
  <c r="J129"/>
  <c r="C130" l="1"/>
  <c r="D130" s="1"/>
  <c r="E130"/>
  <c r="I130" s="1"/>
  <c r="B131" l="1"/>
  <c r="F130"/>
  <c r="J130"/>
  <c r="E131" l="1"/>
  <c r="I131" s="1"/>
  <c r="C131"/>
  <c r="D131" s="1"/>
  <c r="B132" l="1"/>
  <c r="F131"/>
  <c r="J131"/>
  <c r="C132" l="1"/>
  <c r="D132" s="1"/>
  <c r="E132"/>
  <c r="I132" s="1"/>
  <c r="B134" l="1"/>
  <c r="F132"/>
  <c r="J132"/>
  <c r="E134" l="1"/>
  <c r="I134" s="1"/>
  <c r="C134"/>
  <c r="D134" s="1"/>
  <c r="B135" l="1"/>
  <c r="F134"/>
  <c r="J134"/>
  <c r="C135" l="1"/>
  <c r="D135" s="1"/>
  <c r="E135"/>
  <c r="I135" s="1"/>
  <c r="B136" l="1"/>
  <c r="F135"/>
  <c r="J135"/>
  <c r="E136" l="1"/>
  <c r="I136" s="1"/>
  <c r="C136"/>
  <c r="D136" s="1"/>
  <c r="B137" l="1"/>
  <c r="F136"/>
  <c r="J136"/>
  <c r="C137" l="1"/>
  <c r="D137" s="1"/>
  <c r="E137"/>
  <c r="I137" s="1"/>
  <c r="B139" l="1"/>
  <c r="F137"/>
  <c r="J137"/>
  <c r="E139" l="1"/>
  <c r="I139" s="1"/>
  <c r="C139"/>
  <c r="D139" s="1"/>
  <c r="B140" l="1"/>
  <c r="F139"/>
  <c r="J139"/>
  <c r="C140" l="1"/>
  <c r="D140" s="1"/>
  <c r="E140"/>
  <c r="I140" s="1"/>
  <c r="B141" l="1"/>
  <c r="F140"/>
  <c r="J140"/>
  <c r="E141" l="1"/>
  <c r="I141" s="1"/>
  <c r="C141"/>
  <c r="D141" s="1"/>
  <c r="B142" l="1"/>
  <c r="F141"/>
  <c r="J141"/>
  <c r="C142" l="1"/>
  <c r="D142" s="1"/>
  <c r="E142"/>
  <c r="I142" s="1"/>
  <c r="B144" l="1"/>
  <c r="F142"/>
  <c r="J142"/>
  <c r="E144" l="1"/>
  <c r="I144" s="1"/>
  <c r="C144"/>
  <c r="D144" s="1"/>
  <c r="B145" l="1"/>
  <c r="F144"/>
  <c r="J144"/>
  <c r="C145" l="1"/>
  <c r="D145" s="1"/>
  <c r="E145"/>
  <c r="I145" s="1"/>
  <c r="J145" l="1"/>
  <c r="B146"/>
  <c r="F145"/>
  <c r="E146" l="1"/>
  <c r="I146" s="1"/>
  <c r="C146"/>
  <c r="D146" s="1"/>
  <c r="J146" l="1"/>
  <c r="B147"/>
  <c r="F146"/>
  <c r="C147" l="1"/>
  <c r="D147" s="1"/>
  <c r="E147"/>
  <c r="I147" s="1"/>
  <c r="J147" l="1"/>
  <c r="B149"/>
  <c r="F147"/>
  <c r="E149" l="1"/>
  <c r="I149" s="1"/>
  <c r="C149"/>
  <c r="J149" l="1"/>
  <c r="H149"/>
  <c r="B150" s="1"/>
  <c r="F149"/>
  <c r="E150" l="1"/>
  <c r="I150" s="1"/>
  <c r="C150"/>
  <c r="H150" l="1"/>
  <c r="B151" s="1"/>
  <c r="F150"/>
  <c r="J150"/>
  <c r="E151" l="1"/>
  <c r="I151" s="1"/>
  <c r="C151"/>
  <c r="J151" l="1"/>
  <c r="H151"/>
  <c r="B152" s="1"/>
  <c r="F151"/>
  <c r="E152" l="1"/>
  <c r="I152" s="1"/>
  <c r="C152"/>
  <c r="H152" l="1"/>
  <c r="K152" s="1"/>
  <c r="F152"/>
  <c r="J152"/>
  <c r="B154" l="1"/>
  <c r="C154" l="1"/>
  <c r="E154"/>
  <c r="I154" s="1"/>
  <c r="F154" l="1"/>
  <c r="H154"/>
  <c r="J154"/>
  <c r="B155" l="1"/>
  <c r="C155" l="1"/>
  <c r="E155"/>
  <c r="I155" s="1"/>
  <c r="F155" l="1"/>
  <c r="H155"/>
  <c r="J155"/>
  <c r="B156" l="1"/>
  <c r="C156" l="1"/>
  <c r="E156"/>
  <c r="I156" s="1"/>
  <c r="F156" l="1"/>
  <c r="H156"/>
  <c r="B157" s="1"/>
  <c r="J156"/>
  <c r="C157" l="1"/>
  <c r="E157"/>
  <c r="I157" s="1"/>
  <c r="F157" l="1"/>
  <c r="H157"/>
  <c r="K157" s="1"/>
  <c r="J157"/>
  <c r="B159" l="1"/>
  <c r="E159" l="1"/>
  <c r="I159" s="1"/>
  <c r="C159"/>
  <c r="J159" l="1"/>
  <c r="H159"/>
  <c r="B160" s="1"/>
  <c r="F159"/>
  <c r="E160" l="1"/>
  <c r="I160" s="1"/>
  <c r="C160"/>
  <c r="J160" l="1"/>
  <c r="H160"/>
  <c r="B161" s="1"/>
  <c r="F160"/>
  <c r="E161" l="1"/>
  <c r="I161" s="1"/>
  <c r="C161"/>
  <c r="J161" l="1"/>
  <c r="H161"/>
  <c r="B162" s="1"/>
  <c r="F161"/>
  <c r="E162" l="1"/>
  <c r="I162" s="1"/>
  <c r="C162"/>
  <c r="J162" l="1"/>
  <c r="H162"/>
  <c r="K162" s="1"/>
  <c r="F162"/>
  <c r="B164" l="1"/>
  <c r="C164" l="1"/>
  <c r="E164"/>
  <c r="I164" s="1"/>
  <c r="F164" l="1"/>
  <c r="H164"/>
  <c r="J164"/>
  <c r="B165" l="1"/>
  <c r="C165" l="1"/>
  <c r="E165"/>
  <c r="I165" s="1"/>
  <c r="F165" l="1"/>
  <c r="H165"/>
  <c r="J165"/>
  <c r="B166" l="1"/>
  <c r="C166" l="1"/>
  <c r="E166"/>
  <c r="I166" s="1"/>
  <c r="F166" l="1"/>
  <c r="H166"/>
  <c r="B167" s="1"/>
  <c r="J166"/>
  <c r="C167" l="1"/>
  <c r="E167"/>
  <c r="I167" s="1"/>
  <c r="F167" l="1"/>
  <c r="H167"/>
  <c r="K167" s="1"/>
  <c r="J167"/>
  <c r="B169" l="1"/>
  <c r="E169" l="1"/>
  <c r="I169" s="1"/>
  <c r="C169"/>
  <c r="J169" l="1"/>
  <c r="H169"/>
  <c r="B170" s="1"/>
  <c r="F169"/>
  <c r="E170" l="1"/>
  <c r="I170" s="1"/>
  <c r="C170"/>
  <c r="J170" l="1"/>
  <c r="H170"/>
  <c r="B171" s="1"/>
  <c r="F170"/>
  <c r="E171" l="1"/>
  <c r="I171" s="1"/>
  <c r="C171"/>
  <c r="J171" l="1"/>
  <c r="H171"/>
  <c r="B172" s="1"/>
  <c r="F171"/>
  <c r="E172" l="1"/>
  <c r="I172" s="1"/>
  <c r="C172"/>
  <c r="H172" l="1"/>
  <c r="K172" s="1"/>
  <c r="F172"/>
  <c r="J172"/>
  <c r="B174" l="1"/>
  <c r="C174" l="1"/>
  <c r="E174"/>
  <c r="I174" s="1"/>
  <c r="F174" l="1"/>
  <c r="H174"/>
  <c r="J174"/>
  <c r="B175" l="1"/>
  <c r="C175" l="1"/>
  <c r="E175"/>
  <c r="I175" s="1"/>
  <c r="J175" l="1"/>
  <c r="F175"/>
  <c r="H175"/>
  <c r="B176" l="1"/>
  <c r="C176" l="1"/>
  <c r="E176"/>
  <c r="I176" s="1"/>
  <c r="F176" l="1"/>
  <c r="H176"/>
  <c r="B177" s="1"/>
  <c r="J176"/>
  <c r="C177" l="1"/>
  <c r="E177"/>
  <c r="I177" s="1"/>
  <c r="F177" l="1"/>
  <c r="H177"/>
  <c r="K177" s="1"/>
  <c r="J177"/>
  <c r="B179" l="1"/>
  <c r="E179" l="1"/>
  <c r="I179" s="1"/>
  <c r="C179"/>
  <c r="J179" l="1"/>
  <c r="H179"/>
  <c r="B180" s="1"/>
  <c r="F179"/>
  <c r="E180" l="1"/>
  <c r="I180" s="1"/>
  <c r="C180"/>
  <c r="J180" l="1"/>
  <c r="H180"/>
  <c r="B181" s="1"/>
  <c r="F180"/>
  <c r="E181" l="1"/>
  <c r="I181" s="1"/>
  <c r="C181"/>
  <c r="J181" l="1"/>
  <c r="H181"/>
  <c r="B182" s="1"/>
  <c r="F181"/>
  <c r="E182" l="1"/>
  <c r="I182" s="1"/>
  <c r="C182"/>
  <c r="J182" l="1"/>
  <c r="H182"/>
  <c r="K182" s="1"/>
  <c r="F182"/>
  <c r="B184" l="1"/>
  <c r="C184" l="1"/>
  <c r="E184"/>
  <c r="I184" s="1"/>
  <c r="F184" l="1"/>
  <c r="H184"/>
  <c r="J184"/>
  <c r="B185" l="1"/>
  <c r="C185" l="1"/>
  <c r="E185"/>
  <c r="I185" s="1"/>
  <c r="F185" l="1"/>
  <c r="H185"/>
  <c r="J185"/>
  <c r="B186" l="1"/>
  <c r="C186" l="1"/>
  <c r="E186"/>
  <c r="I186" s="1"/>
  <c r="F186" l="1"/>
  <c r="H186"/>
  <c r="B187" s="1"/>
  <c r="J186"/>
  <c r="C187" l="1"/>
  <c r="E187"/>
  <c r="I187" s="1"/>
  <c r="F187" l="1"/>
  <c r="H187"/>
  <c r="K187" s="1"/>
  <c r="J187"/>
  <c r="B189" l="1"/>
  <c r="E189" l="1"/>
  <c r="I189" s="1"/>
  <c r="C189"/>
  <c r="J189" l="1"/>
  <c r="H189"/>
  <c r="B190" s="1"/>
  <c r="F189"/>
  <c r="E190" l="1"/>
  <c r="I190" s="1"/>
  <c r="C190"/>
  <c r="J190" l="1"/>
  <c r="H190"/>
  <c r="B191" s="1"/>
  <c r="F190"/>
  <c r="E191" l="1"/>
  <c r="I191" s="1"/>
  <c r="C191"/>
  <c r="J191" l="1"/>
  <c r="H191"/>
  <c r="B192" s="1"/>
  <c r="F191"/>
  <c r="E192" l="1"/>
  <c r="I192" s="1"/>
  <c r="C192"/>
  <c r="J192" l="1"/>
  <c r="H192"/>
  <c r="K192" s="1"/>
  <c r="F192"/>
</calcChain>
</file>

<file path=xl/sharedStrings.xml><?xml version="1.0" encoding="utf-8"?>
<sst xmlns="http://schemas.openxmlformats.org/spreadsheetml/2006/main" count="276" uniqueCount="74">
  <si>
    <t>Month Number</t>
  </si>
  <si>
    <t xml:space="preserve">Average  Risk </t>
  </si>
  <si>
    <t xml:space="preserve">Average Risk </t>
  </si>
  <si>
    <t>Per Pip</t>
  </si>
  <si>
    <t>Top UP</t>
  </si>
  <si>
    <t>W/drawal</t>
  </si>
  <si>
    <t xml:space="preserve"> % Per Trade</t>
  </si>
  <si>
    <t>££ Per Trade</t>
  </si>
  <si>
    <t>Pair</t>
  </si>
  <si>
    <t>GBP</t>
  </si>
  <si>
    <t xml:space="preserve">One Lot </t>
  </si>
  <si>
    <t xml:space="preserve">My Risk </t>
  </si>
  <si>
    <t>££</t>
  </si>
  <si>
    <t>Exchange Rate</t>
  </si>
  <si>
    <t>Lot Size</t>
  </si>
  <si>
    <t>GBP/USD</t>
  </si>
  <si>
    <t>EUR/USD</t>
  </si>
  <si>
    <t>AUS/USD</t>
  </si>
  <si>
    <t>GBP/AUD</t>
  </si>
  <si>
    <t>EUR/AUD</t>
  </si>
  <si>
    <t>GBP/JPY</t>
  </si>
  <si>
    <t>EUR/JPY</t>
  </si>
  <si>
    <t>USD/JPY</t>
  </si>
  <si>
    <t>GBP/CAD</t>
  </si>
  <si>
    <t>USD/CAD</t>
  </si>
  <si>
    <t>Week  Commencing</t>
  </si>
  <si>
    <t/>
  </si>
  <si>
    <t xml:space="preserve">Full Time </t>
  </si>
  <si>
    <t xml:space="preserve">Business </t>
  </si>
  <si>
    <t xml:space="preserve">Balance </t>
  </si>
  <si>
    <t>Return Balance</t>
  </si>
  <si>
    <t>££ Per Pip</t>
  </si>
  <si>
    <t>No of Pips</t>
  </si>
  <si>
    <t>Weekly Salary</t>
  </si>
  <si>
    <t>Account</t>
  </si>
  <si>
    <t>Margin Call/Leverage</t>
  </si>
  <si>
    <t>Min Balance (Margin Call)</t>
  </si>
  <si>
    <t>Av Balance (50 Losses in a row)</t>
  </si>
  <si>
    <t xml:space="preserve">Hrly EA PIPS </t>
  </si>
  <si>
    <t>Signal</t>
  </si>
  <si>
    <t>PAIRS</t>
  </si>
  <si>
    <t xml:space="preserve">15Min EA PIPS </t>
  </si>
  <si>
    <t>Of Pips</t>
  </si>
  <si>
    <t>Balance</t>
  </si>
  <si>
    <t>Commencing</t>
  </si>
  <si>
    <t xml:space="preserve">Business  </t>
  </si>
  <si>
    <t xml:space="preserve">MAX Risk </t>
  </si>
  <si>
    <t xml:space="preserve">Account </t>
  </si>
  <si>
    <t xml:space="preserve">Week </t>
  </si>
  <si>
    <t xml:space="preserve">Max </t>
  </si>
  <si>
    <t>Losing £</t>
  </si>
  <si>
    <t>Flag</t>
  </si>
  <si>
    <t xml:space="preserve">30Min EA PIPS </t>
  </si>
  <si>
    <t xml:space="preserve">Hrly My PIPS </t>
  </si>
  <si>
    <t xml:space="preserve">30Min My PIPS </t>
  </si>
  <si>
    <t xml:space="preserve">15Min My PIPS </t>
  </si>
  <si>
    <t>My Pips (Other)</t>
  </si>
  <si>
    <t xml:space="preserve"> EA Account</t>
  </si>
  <si>
    <t xml:space="preserve">EA  Return </t>
  </si>
  <si>
    <t>EA £</t>
  </si>
  <si>
    <t>EA  No</t>
  </si>
  <si>
    <t>Market Return  Actual</t>
  </si>
  <si>
    <t>Market Return  Projections</t>
  </si>
  <si>
    <t>Confidence Level</t>
  </si>
  <si>
    <t>Weekend</t>
  </si>
  <si>
    <t xml:space="preserve">Return </t>
  </si>
  <si>
    <t>£</t>
  </si>
  <si>
    <t xml:space="preserve">Amount </t>
  </si>
  <si>
    <t xml:space="preserve">% Growth </t>
  </si>
  <si>
    <t>Per Bet</t>
  </si>
  <si>
    <r>
      <rPr>
        <b/>
        <sz val="8"/>
        <color indexed="12"/>
        <rFont val="Calibri"/>
        <family val="2"/>
      </rPr>
      <t>Won</t>
    </r>
    <r>
      <rPr>
        <b/>
        <sz val="8"/>
        <color indexed="10"/>
        <rFont val="Calibri"/>
        <family val="2"/>
      </rPr>
      <t>/Lost</t>
    </r>
    <r>
      <rPr>
        <b/>
        <sz val="8"/>
        <color indexed="8"/>
        <rFont val="Calibri"/>
        <family val="2"/>
      </rPr>
      <t xml:space="preserve"> </t>
    </r>
  </si>
  <si>
    <t xml:space="preserve">To Date </t>
  </si>
  <si>
    <t>Result</t>
  </si>
  <si>
    <t>n/a</t>
  </si>
</sst>
</file>

<file path=xl/styles.xml><?xml version="1.0" encoding="utf-8"?>
<styleSheet xmlns="http://schemas.openxmlformats.org/spreadsheetml/2006/main">
  <numFmts count="8">
    <numFmt numFmtId="8" formatCode="&quot;£&quot;#,##0.00;[Red]\-&quot;£&quot;#,##0.00"/>
    <numFmt numFmtId="164" formatCode="&quot;£&quot;#,##0.00"/>
    <numFmt numFmtId="165" formatCode="0_ ;[Red]\-0\ "/>
    <numFmt numFmtId="166" formatCode="0.0%"/>
    <numFmt numFmtId="167" formatCode="0.0000"/>
    <numFmt numFmtId="168" formatCode="0.000000"/>
    <numFmt numFmtId="169" formatCode="&quot;£&quot;#,##0.000"/>
    <numFmt numFmtId="170" formatCode="0.000"/>
  </numFmts>
  <fonts count="32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0000FF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b/>
      <sz val="8"/>
      <color indexed="8"/>
      <name val="Calibri"/>
      <family val="2"/>
    </font>
    <font>
      <b/>
      <sz val="8"/>
      <color indexed="9"/>
      <name val="Calibri"/>
      <family val="2"/>
    </font>
    <font>
      <b/>
      <sz val="9"/>
      <name val="Broadway"/>
      <family val="5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8"/>
      <name val="Calibri"/>
      <family val="2"/>
    </font>
    <font>
      <sz val="8"/>
      <color indexed="8"/>
      <name val="Calibri"/>
      <family val="2"/>
    </font>
    <font>
      <b/>
      <sz val="8"/>
      <color rgb="FF0000FF"/>
      <name val="Calibri"/>
      <family val="2"/>
    </font>
    <font>
      <b/>
      <sz val="8"/>
      <color theme="0"/>
      <name val="Calibri"/>
      <family val="2"/>
    </font>
    <font>
      <b/>
      <sz val="8"/>
      <color rgb="FFFF0000"/>
      <name val="Calibri"/>
      <family val="2"/>
    </font>
    <font>
      <sz val="10"/>
      <name val="Arial"/>
      <family val="2"/>
    </font>
    <font>
      <b/>
      <sz val="8"/>
      <color indexed="12"/>
      <name val="Calibri"/>
      <family val="2"/>
    </font>
    <font>
      <b/>
      <sz val="14"/>
      <name val="Arial"/>
      <family val="2"/>
    </font>
    <font>
      <b/>
      <sz val="8"/>
      <name val="Arial Black"/>
      <family val="2"/>
    </font>
    <font>
      <b/>
      <sz val="9"/>
      <color theme="0"/>
      <name val="Gungsuh"/>
      <family val="1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8"/>
      <color indexed="10"/>
      <name val="Calibri"/>
      <family val="2"/>
      <scheme val="minor"/>
    </font>
    <font>
      <sz val="8"/>
      <color indexed="8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9" fillId="0" borderId="0"/>
    <xf numFmtId="0" fontId="27" fillId="0" borderId="0"/>
  </cellStyleXfs>
  <cellXfs count="180">
    <xf numFmtId="0" fontId="0" fillId="0" borderId="0" xfId="0"/>
    <xf numFmtId="167" fontId="14" fillId="13" borderId="2" xfId="0" applyNumberFormat="1" applyFont="1" applyFill="1" applyBorder="1" applyAlignment="1">
      <alignment horizontal="center"/>
    </xf>
    <xf numFmtId="168" fontId="14" fillId="13" borderId="2" xfId="0" applyNumberFormat="1" applyFont="1" applyFill="1" applyBorder="1" applyAlignment="1">
      <alignment horizontal="center"/>
    </xf>
    <xf numFmtId="170" fontId="14" fillId="13" borderId="2" xfId="0" applyNumberFormat="1" applyFont="1" applyFill="1" applyBorder="1" applyAlignment="1">
      <alignment horizontal="center"/>
    </xf>
    <xf numFmtId="164" fontId="14" fillId="13" borderId="2" xfId="0" applyNumberFormat="1" applyFont="1" applyFill="1" applyBorder="1" applyAlignment="1">
      <alignment horizontal="center"/>
    </xf>
    <xf numFmtId="167" fontId="17" fillId="14" borderId="2" xfId="0" applyNumberFormat="1" applyFont="1" applyFill="1" applyBorder="1" applyAlignment="1">
      <alignment horizontal="center"/>
    </xf>
    <xf numFmtId="168" fontId="17" fillId="14" borderId="2" xfId="0" applyNumberFormat="1" applyFont="1" applyFill="1" applyBorder="1" applyAlignment="1">
      <alignment horizontal="center"/>
    </xf>
    <xf numFmtId="170" fontId="17" fillId="14" borderId="2" xfId="0" applyNumberFormat="1" applyFont="1" applyFill="1" applyBorder="1" applyAlignment="1">
      <alignment horizontal="center"/>
    </xf>
    <xf numFmtId="169" fontId="17" fillId="14" borderId="2" xfId="0" applyNumberFormat="1" applyFont="1" applyFill="1" applyBorder="1" applyAlignment="1">
      <alignment horizontal="center"/>
    </xf>
    <xf numFmtId="167" fontId="14" fillId="15" borderId="2" xfId="0" applyNumberFormat="1" applyFont="1" applyFill="1" applyBorder="1" applyAlignment="1">
      <alignment horizontal="center"/>
    </xf>
    <xf numFmtId="168" fontId="14" fillId="15" borderId="2" xfId="0" applyNumberFormat="1" applyFont="1" applyFill="1" applyBorder="1" applyAlignment="1">
      <alignment horizontal="center"/>
    </xf>
    <xf numFmtId="170" fontId="14" fillId="15" borderId="2" xfId="0" applyNumberFormat="1" applyFont="1" applyFill="1" applyBorder="1" applyAlignment="1">
      <alignment horizontal="center"/>
    </xf>
    <xf numFmtId="164" fontId="14" fillId="15" borderId="2" xfId="0" applyNumberFormat="1" applyFont="1" applyFill="1" applyBorder="1" applyAlignment="1">
      <alignment horizontal="center"/>
    </xf>
    <xf numFmtId="167" fontId="14" fillId="3" borderId="2" xfId="0" applyNumberFormat="1" applyFont="1" applyFill="1" applyBorder="1" applyAlignment="1">
      <alignment horizontal="center"/>
    </xf>
    <xf numFmtId="168" fontId="14" fillId="3" borderId="2" xfId="0" applyNumberFormat="1" applyFont="1" applyFill="1" applyBorder="1" applyAlignment="1">
      <alignment horizontal="center"/>
    </xf>
    <xf numFmtId="170" fontId="14" fillId="3" borderId="2" xfId="0" applyNumberFormat="1" applyFont="1" applyFill="1" applyBorder="1" applyAlignment="1">
      <alignment horizontal="center"/>
    </xf>
    <xf numFmtId="164" fontId="14" fillId="3" borderId="2" xfId="0" applyNumberFormat="1" applyFont="1" applyFill="1" applyBorder="1" applyAlignment="1">
      <alignment horizontal="center"/>
    </xf>
    <xf numFmtId="164" fontId="17" fillId="14" borderId="2" xfId="0" applyNumberFormat="1" applyFont="1" applyFill="1" applyBorder="1" applyAlignment="1">
      <alignment horizontal="center"/>
    </xf>
    <xf numFmtId="0" fontId="0" fillId="0" borderId="0" xfId="0"/>
    <xf numFmtId="0" fontId="0" fillId="0" borderId="0" xfId="0" applyFill="1"/>
    <xf numFmtId="164" fontId="9" fillId="6" borderId="1" xfId="0" applyNumberFormat="1" applyFont="1" applyFill="1" applyBorder="1" applyAlignment="1">
      <alignment horizontal="center" wrapText="1"/>
    </xf>
    <xf numFmtId="0" fontId="9" fillId="7" borderId="2" xfId="0" applyFont="1" applyFill="1" applyBorder="1" applyAlignment="1">
      <alignment horizontal="center" wrapText="1"/>
    </xf>
    <xf numFmtId="164" fontId="10" fillId="8" borderId="1" xfId="0" applyNumberFormat="1" applyFont="1" applyFill="1" applyBorder="1" applyAlignment="1">
      <alignment horizontal="center"/>
    </xf>
    <xf numFmtId="164" fontId="10" fillId="8" borderId="2" xfId="0" applyNumberFormat="1" applyFont="1" applyFill="1" applyBorder="1" applyAlignment="1">
      <alignment horizontal="center"/>
    </xf>
    <xf numFmtId="9" fontId="9" fillId="6" borderId="2" xfId="0" applyNumberFormat="1" applyFont="1" applyFill="1" applyBorder="1" applyAlignment="1">
      <alignment horizontal="center"/>
    </xf>
    <xf numFmtId="9" fontId="9" fillId="6" borderId="2" xfId="0" applyNumberFormat="1" applyFont="1" applyFill="1" applyBorder="1" applyAlignment="1">
      <alignment horizontal="center" wrapText="1"/>
    </xf>
    <xf numFmtId="14" fontId="12" fillId="9" borderId="4" xfId="0" applyNumberFormat="1" applyFont="1" applyFill="1" applyBorder="1"/>
    <xf numFmtId="164" fontId="12" fillId="10" borderId="5" xfId="0" applyNumberFormat="1" applyFont="1" applyFill="1" applyBorder="1" applyAlignment="1">
      <alignment horizontal="center"/>
    </xf>
    <xf numFmtId="164" fontId="12" fillId="10" borderId="4" xfId="0" applyNumberFormat="1" applyFont="1" applyFill="1" applyBorder="1" applyAlignment="1">
      <alignment horizontal="center"/>
    </xf>
    <xf numFmtId="164" fontId="13" fillId="11" borderId="4" xfId="0" applyNumberFormat="1" applyFont="1" applyFill="1" applyBorder="1" applyAlignment="1">
      <alignment horizontal="center"/>
    </xf>
    <xf numFmtId="166" fontId="14" fillId="7" borderId="4" xfId="0" applyNumberFormat="1" applyFont="1" applyFill="1" applyBorder="1" applyAlignment="1">
      <alignment horizontal="center"/>
    </xf>
    <xf numFmtId="164" fontId="13" fillId="12" borderId="4" xfId="0" applyNumberFormat="1" applyFont="1" applyFill="1" applyBorder="1" applyAlignment="1">
      <alignment horizontal="center"/>
    </xf>
    <xf numFmtId="164" fontId="12" fillId="11" borderId="4" xfId="0" applyNumberFormat="1" applyFont="1" applyFill="1" applyBorder="1" applyAlignment="1">
      <alignment horizontal="center"/>
    </xf>
    <xf numFmtId="165" fontId="15" fillId="10" borderId="4" xfId="0" applyNumberFormat="1" applyFont="1" applyFill="1" applyBorder="1" applyAlignment="1">
      <alignment horizontal="center"/>
    </xf>
    <xf numFmtId="165" fontId="16" fillId="10" borderId="4" xfId="0" applyNumberFormat="1" applyFont="1" applyFill="1" applyBorder="1" applyAlignment="1">
      <alignment horizontal="center"/>
    </xf>
    <xf numFmtId="164" fontId="0" fillId="0" borderId="0" xfId="0" applyNumberFormat="1"/>
    <xf numFmtId="14" fontId="12" fillId="0" borderId="2" xfId="0" applyNumberFormat="1" applyFont="1" applyFill="1" applyBorder="1"/>
    <xf numFmtId="164" fontId="12" fillId="0" borderId="6" xfId="0" applyNumberFormat="1" applyFont="1" applyFill="1" applyBorder="1" applyAlignment="1">
      <alignment horizontal="center"/>
    </xf>
    <xf numFmtId="164" fontId="12" fillId="0" borderId="2" xfId="0" applyNumberFormat="1" applyFont="1" applyFill="1" applyBorder="1" applyAlignment="1">
      <alignment horizontal="center"/>
    </xf>
    <xf numFmtId="165" fontId="15" fillId="0" borderId="2" xfId="0" applyNumberFormat="1" applyFont="1" applyFill="1" applyBorder="1" applyAlignment="1">
      <alignment horizontal="center"/>
    </xf>
    <xf numFmtId="164" fontId="12" fillId="0" borderId="7" xfId="0" applyNumberFormat="1" applyFont="1" applyFill="1" applyBorder="1" applyAlignment="1">
      <alignment horizontal="center"/>
    </xf>
    <xf numFmtId="166" fontId="14" fillId="0" borderId="2" xfId="0" applyNumberFormat="1" applyFont="1" applyFill="1" applyBorder="1" applyAlignment="1">
      <alignment horizontal="center"/>
    </xf>
    <xf numFmtId="164" fontId="13" fillId="0" borderId="2" xfId="0" applyNumberFormat="1" applyFont="1" applyFill="1" applyBorder="1" applyAlignment="1">
      <alignment horizontal="center"/>
    </xf>
    <xf numFmtId="164" fontId="12" fillId="10" borderId="3" xfId="0" applyNumberFormat="1" applyFont="1" applyFill="1" applyBorder="1" applyAlignment="1">
      <alignment horizontal="center"/>
    </xf>
    <xf numFmtId="165" fontId="15" fillId="10" borderId="3" xfId="0" applyNumberFormat="1" applyFont="1" applyFill="1" applyBorder="1" applyAlignment="1">
      <alignment horizontal="center"/>
    </xf>
    <xf numFmtId="164" fontId="13" fillId="11" borderId="3" xfId="0" applyNumberFormat="1" applyFont="1" applyFill="1" applyBorder="1" applyAlignment="1">
      <alignment horizontal="center"/>
    </xf>
    <xf numFmtId="164" fontId="13" fillId="12" borderId="3" xfId="0" applyNumberFormat="1" applyFont="1" applyFill="1" applyBorder="1" applyAlignment="1">
      <alignment horizontal="center"/>
    </xf>
    <xf numFmtId="164" fontId="12" fillId="11" borderId="3" xfId="0" applyNumberFormat="1" applyFont="1" applyFill="1" applyBorder="1" applyAlignment="1">
      <alignment horizontal="center"/>
    </xf>
    <xf numFmtId="0" fontId="9" fillId="7" borderId="4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 shrinkToFit="1"/>
    </xf>
    <xf numFmtId="0" fontId="1" fillId="0" borderId="0" xfId="0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3" fillId="0" borderId="0" xfId="0" applyNumberFormat="1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0" fontId="5" fillId="0" borderId="0" xfId="0" applyFont="1" applyFill="1"/>
    <xf numFmtId="1" fontId="8" fillId="4" borderId="0" xfId="0" applyNumberFormat="1" applyFont="1" applyFill="1" applyAlignment="1">
      <alignment horizontal="center"/>
    </xf>
    <xf numFmtId="0" fontId="9" fillId="7" borderId="2" xfId="0" applyFont="1" applyFill="1" applyBorder="1" applyAlignment="1">
      <alignment horizontal="center" wrapText="1"/>
    </xf>
    <xf numFmtId="8" fontId="15" fillId="10" borderId="4" xfId="0" applyNumberFormat="1" applyFont="1" applyFill="1" applyBorder="1" applyAlignment="1">
      <alignment horizontal="center"/>
    </xf>
    <xf numFmtId="164" fontId="12" fillId="0" borderId="2" xfId="1" applyNumberFormat="1" applyFont="1" applyFill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6" fontId="14" fillId="0" borderId="2" xfId="1" applyNumberFormat="1" applyFont="1" applyFill="1" applyBorder="1" applyAlignment="1">
      <alignment horizontal="center"/>
    </xf>
    <xf numFmtId="164" fontId="12" fillId="0" borderId="7" xfId="1" applyNumberFormat="1" applyFont="1" applyFill="1" applyBorder="1" applyAlignment="1">
      <alignment horizontal="center"/>
    </xf>
    <xf numFmtId="165" fontId="15" fillId="0" borderId="2" xfId="1" applyNumberFormat="1" applyFont="1" applyFill="1" applyBorder="1" applyAlignment="1">
      <alignment horizontal="center"/>
    </xf>
    <xf numFmtId="164" fontId="12" fillId="0" borderId="6" xfId="1" applyNumberFormat="1" applyFont="1" applyFill="1" applyBorder="1" applyAlignment="1">
      <alignment horizontal="center"/>
    </xf>
    <xf numFmtId="14" fontId="12" fillId="0" borderId="2" xfId="1" applyNumberFormat="1" applyFont="1" applyFill="1" applyBorder="1"/>
    <xf numFmtId="164" fontId="12" fillId="0" borderId="4" xfId="1" applyNumberFormat="1" applyFont="1" applyFill="1" applyBorder="1" applyAlignment="1">
      <alignment horizontal="center"/>
    </xf>
    <xf numFmtId="164" fontId="13" fillId="0" borderId="4" xfId="1" applyNumberFormat="1" applyFont="1" applyFill="1" applyBorder="1" applyAlignment="1">
      <alignment horizontal="center"/>
    </xf>
    <xf numFmtId="164" fontId="20" fillId="0" borderId="8" xfId="1" applyNumberFormat="1" applyFont="1" applyFill="1" applyBorder="1" applyAlignment="1">
      <alignment horizontal="center"/>
    </xf>
    <xf numFmtId="164" fontId="12" fillId="0" borderId="5" xfId="1" applyNumberFormat="1" applyFont="1" applyFill="1" applyBorder="1" applyAlignment="1">
      <alignment horizontal="center"/>
    </xf>
    <xf numFmtId="14" fontId="12" fillId="0" borderId="3" xfId="1" applyNumberFormat="1" applyFont="1" applyFill="1" applyBorder="1"/>
    <xf numFmtId="166" fontId="14" fillId="0" borderId="4" xfId="1" applyNumberFormat="1" applyFont="1" applyFill="1" applyBorder="1" applyAlignment="1">
      <alignment horizontal="center"/>
    </xf>
    <xf numFmtId="164" fontId="20" fillId="0" borderId="5" xfId="1" applyNumberFormat="1" applyFont="1" applyFill="1" applyBorder="1" applyAlignment="1">
      <alignment horizontal="center"/>
    </xf>
    <xf numFmtId="165" fontId="15" fillId="0" borderId="4" xfId="1" applyNumberFormat="1" applyFont="1" applyFill="1" applyBorder="1" applyAlignment="1">
      <alignment horizontal="center"/>
    </xf>
    <xf numFmtId="14" fontId="12" fillId="0" borderId="4" xfId="1" applyNumberFormat="1" applyFont="1" applyFill="1" applyBorder="1"/>
    <xf numFmtId="0" fontId="19" fillId="0" borderId="0" xfId="1" applyFill="1" applyBorder="1"/>
    <xf numFmtId="164" fontId="16" fillId="0" borderId="4" xfId="1" applyNumberFormat="1" applyFont="1" applyFill="1" applyBorder="1" applyAlignment="1">
      <alignment horizontal="center"/>
    </xf>
    <xf numFmtId="0" fontId="5" fillId="0" borderId="0" xfId="1" applyFont="1" applyFill="1"/>
    <xf numFmtId="164" fontId="9" fillId="4" borderId="2" xfId="1" applyNumberFormat="1" applyFont="1" applyFill="1" applyBorder="1" applyAlignment="1">
      <alignment horizontal="center"/>
    </xf>
    <xf numFmtId="164" fontId="9" fillId="4" borderId="1" xfId="1" applyNumberFormat="1" applyFont="1" applyFill="1" applyBorder="1" applyAlignment="1">
      <alignment horizontal="center"/>
    </xf>
    <xf numFmtId="0" fontId="9" fillId="4" borderId="1" xfId="1" applyFont="1" applyFill="1" applyBorder="1" applyAlignment="1">
      <alignment horizontal="center"/>
    </xf>
    <xf numFmtId="0" fontId="9" fillId="4" borderId="2" xfId="1" applyFont="1" applyFill="1" applyBorder="1" applyAlignment="1">
      <alignment horizontal="center" wrapText="1"/>
    </xf>
    <xf numFmtId="0" fontId="9" fillId="4" borderId="2" xfId="1" applyFont="1" applyFill="1" applyBorder="1" applyAlignment="1">
      <alignment horizontal="center"/>
    </xf>
    <xf numFmtId="9" fontId="9" fillId="4" borderId="2" xfId="1" applyNumberFormat="1" applyFont="1" applyFill="1" applyBorder="1" applyAlignment="1">
      <alignment horizontal="center"/>
    </xf>
    <xf numFmtId="164" fontId="18" fillId="0" borderId="4" xfId="1" applyNumberFormat="1" applyFont="1" applyFill="1" applyBorder="1" applyAlignment="1">
      <alignment horizontal="center"/>
    </xf>
    <xf numFmtId="0" fontId="10" fillId="8" borderId="2" xfId="0" applyNumberFormat="1" applyFont="1" applyFill="1" applyBorder="1" applyAlignment="1">
      <alignment horizontal="center"/>
    </xf>
    <xf numFmtId="14" fontId="6" fillId="0" borderId="0" xfId="0" applyNumberFormat="1" applyFont="1" applyFill="1"/>
    <xf numFmtId="0" fontId="1" fillId="5" borderId="0" xfId="0" applyFont="1" applyFill="1" applyAlignment="1">
      <alignment horizontal="center" wrapText="1"/>
    </xf>
    <xf numFmtId="0" fontId="1" fillId="3" borderId="0" xfId="0" applyFont="1" applyFill="1" applyAlignment="1">
      <alignment horizontal="center" wrapText="1"/>
    </xf>
    <xf numFmtId="0" fontId="0" fillId="0" borderId="0" xfId="0" applyAlignment="1">
      <alignment wrapText="1"/>
    </xf>
    <xf numFmtId="1" fontId="22" fillId="0" borderId="0" xfId="0" applyNumberFormat="1" applyFont="1" applyFill="1" applyAlignment="1">
      <alignment horizontal="center"/>
    </xf>
    <xf numFmtId="164" fontId="9" fillId="6" borderId="1" xfId="0" applyNumberFormat="1" applyFont="1" applyFill="1" applyBorder="1" applyAlignment="1">
      <alignment horizontal="center" wrapText="1"/>
    </xf>
    <xf numFmtId="164" fontId="17" fillId="16" borderId="5" xfId="1" applyNumberFormat="1" applyFont="1" applyFill="1" applyBorder="1" applyAlignment="1">
      <alignment horizontal="center"/>
    </xf>
    <xf numFmtId="0" fontId="0" fillId="0" borderId="10" xfId="0" applyBorder="1"/>
    <xf numFmtId="164" fontId="17" fillId="16" borderId="5" xfId="0" applyNumberFormat="1" applyFont="1" applyFill="1" applyBorder="1" applyAlignment="1">
      <alignment horizontal="center"/>
    </xf>
    <xf numFmtId="164" fontId="23" fillId="17" borderId="4" xfId="0" applyNumberFormat="1" applyFont="1" applyFill="1" applyBorder="1" applyAlignment="1">
      <alignment horizontal="center"/>
    </xf>
    <xf numFmtId="1" fontId="24" fillId="0" borderId="0" xfId="0" applyNumberFormat="1" applyFont="1" applyFill="1" applyAlignment="1">
      <alignment horizontal="center"/>
    </xf>
    <xf numFmtId="1" fontId="11" fillId="9" borderId="1" xfId="0" applyNumberFormat="1" applyFont="1" applyFill="1" applyBorder="1" applyAlignment="1">
      <alignment horizontal="center"/>
    </xf>
    <xf numFmtId="1" fontId="11" fillId="9" borderId="4" xfId="0" applyNumberFormat="1" applyFont="1" applyFill="1" applyBorder="1" applyAlignment="1">
      <alignment horizontal="center"/>
    </xf>
    <xf numFmtId="1" fontId="11" fillId="9" borderId="3" xfId="0" applyNumberFormat="1" applyFont="1" applyFill="1" applyBorder="1" applyAlignment="1">
      <alignment horizontal="center"/>
    </xf>
    <xf numFmtId="164" fontId="9" fillId="6" borderId="1" xfId="0" applyNumberFormat="1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166" fontId="10" fillId="8" borderId="2" xfId="0" applyNumberFormat="1" applyFont="1" applyFill="1" applyBorder="1" applyAlignment="1">
      <alignment horizontal="center"/>
    </xf>
    <xf numFmtId="1" fontId="6" fillId="4" borderId="0" xfId="0" applyNumberFormat="1" applyFont="1" applyFill="1" applyAlignment="1">
      <alignment horizontal="center"/>
    </xf>
    <xf numFmtId="0" fontId="25" fillId="0" borderId="0" xfId="0" applyFont="1"/>
    <xf numFmtId="1" fontId="25" fillId="0" borderId="0" xfId="0" applyNumberFormat="1" applyFont="1"/>
    <xf numFmtId="14" fontId="12" fillId="4" borderId="4" xfId="1" applyNumberFormat="1" applyFont="1" applyFill="1" applyBorder="1"/>
    <xf numFmtId="164" fontId="12" fillId="4" borderId="5" xfId="1" applyNumberFormat="1" applyFont="1" applyFill="1" applyBorder="1" applyAlignment="1">
      <alignment horizontal="center"/>
    </xf>
    <xf numFmtId="164" fontId="12" fillId="4" borderId="4" xfId="1" applyNumberFormat="1" applyFont="1" applyFill="1" applyBorder="1" applyAlignment="1">
      <alignment horizontal="center"/>
    </xf>
    <xf numFmtId="165" fontId="15" fillId="4" borderId="4" xfId="1" applyNumberFormat="1" applyFont="1" applyFill="1" applyBorder="1" applyAlignment="1">
      <alignment horizontal="center"/>
    </xf>
    <xf numFmtId="164" fontId="13" fillId="4" borderId="4" xfId="1" applyNumberFormat="1" applyFont="1" applyFill="1" applyBorder="1" applyAlignment="1">
      <alignment horizontal="center"/>
    </xf>
    <xf numFmtId="166" fontId="14" fillId="4" borderId="4" xfId="1" applyNumberFormat="1" applyFont="1" applyFill="1" applyBorder="1" applyAlignment="1">
      <alignment horizontal="center"/>
    </xf>
    <xf numFmtId="164" fontId="18" fillId="4" borderId="4" xfId="1" applyNumberFormat="1" applyFont="1" applyFill="1" applyBorder="1" applyAlignment="1">
      <alignment horizontal="center"/>
    </xf>
    <xf numFmtId="164" fontId="18" fillId="0" borderId="2" xfId="1" applyNumberFormat="1" applyFont="1" applyFill="1" applyBorder="1" applyAlignment="1">
      <alignment horizontal="center"/>
    </xf>
    <xf numFmtId="164" fontId="18" fillId="0" borderId="3" xfId="1" applyNumberFormat="1" applyFont="1" applyFill="1" applyBorder="1" applyAlignment="1">
      <alignment horizontal="center"/>
    </xf>
    <xf numFmtId="0" fontId="26" fillId="0" borderId="0" xfId="0" applyFont="1"/>
    <xf numFmtId="164" fontId="20" fillId="4" borderId="5" xfId="1" applyNumberFormat="1" applyFont="1" applyFill="1" applyBorder="1" applyAlignment="1">
      <alignment horizontal="center"/>
    </xf>
    <xf numFmtId="14" fontId="12" fillId="4" borderId="3" xfId="1" applyNumberFormat="1" applyFont="1" applyFill="1" applyBorder="1"/>
    <xf numFmtId="164" fontId="18" fillId="4" borderId="3" xfId="1" applyNumberFormat="1" applyFont="1" applyFill="1" applyBorder="1" applyAlignment="1">
      <alignment horizontal="center"/>
    </xf>
    <xf numFmtId="164" fontId="20" fillId="4" borderId="8" xfId="1" applyNumberFormat="1" applyFont="1" applyFill="1" applyBorder="1" applyAlignment="1">
      <alignment horizontal="center"/>
    </xf>
    <xf numFmtId="164" fontId="18" fillId="0" borderId="8" xfId="1" applyNumberFormat="1" applyFont="1" applyFill="1" applyBorder="1" applyAlignment="1">
      <alignment horizontal="center"/>
    </xf>
    <xf numFmtId="164" fontId="28" fillId="6" borderId="2" xfId="2" applyNumberFormat="1" applyFont="1" applyFill="1" applyBorder="1" applyAlignment="1">
      <alignment horizontal="center"/>
    </xf>
    <xf numFmtId="164" fontId="28" fillId="6" borderId="1" xfId="2" applyNumberFormat="1" applyFont="1" applyFill="1" applyBorder="1" applyAlignment="1">
      <alignment horizontal="center"/>
    </xf>
    <xf numFmtId="0" fontId="28" fillId="6" borderId="1" xfId="2" applyFont="1" applyFill="1" applyBorder="1" applyAlignment="1">
      <alignment horizontal="center"/>
    </xf>
    <xf numFmtId="166" fontId="24" fillId="6" borderId="1" xfId="2" applyNumberFormat="1" applyFont="1" applyFill="1" applyBorder="1" applyAlignment="1">
      <alignment horizontal="center"/>
    </xf>
    <xf numFmtId="0" fontId="27" fillId="0" borderId="0" xfId="2"/>
    <xf numFmtId="0" fontId="28" fillId="6" borderId="2" xfId="2" applyFont="1" applyFill="1" applyBorder="1" applyAlignment="1">
      <alignment horizontal="center"/>
    </xf>
    <xf numFmtId="9" fontId="28" fillId="6" borderId="2" xfId="2" applyNumberFormat="1" applyFont="1" applyFill="1" applyBorder="1" applyAlignment="1">
      <alignment horizontal="center"/>
    </xf>
    <xf numFmtId="166" fontId="24" fillId="6" borderId="2" xfId="2" applyNumberFormat="1" applyFont="1" applyFill="1" applyBorder="1" applyAlignment="1">
      <alignment horizontal="center"/>
    </xf>
    <xf numFmtId="14" fontId="29" fillId="9" borderId="1" xfId="2" applyNumberFormat="1" applyFont="1" applyFill="1" applyBorder="1"/>
    <xf numFmtId="164" fontId="28" fillId="18" borderId="0" xfId="2" applyNumberFormat="1" applyFont="1" applyFill="1" applyBorder="1" applyAlignment="1">
      <alignment horizontal="center"/>
    </xf>
    <xf numFmtId="164" fontId="29" fillId="10" borderId="4" xfId="2" applyNumberFormat="1" applyFont="1" applyFill="1" applyBorder="1" applyAlignment="1">
      <alignment horizontal="center"/>
    </xf>
    <xf numFmtId="164" fontId="4" fillId="11" borderId="4" xfId="2" applyNumberFormat="1" applyFont="1" applyFill="1" applyBorder="1" applyAlignment="1">
      <alignment horizontal="center"/>
    </xf>
    <xf numFmtId="166" fontId="3" fillId="4" borderId="1" xfId="2" applyNumberFormat="1" applyFont="1" applyFill="1" applyBorder="1" applyAlignment="1">
      <alignment horizontal="center"/>
    </xf>
    <xf numFmtId="166" fontId="4" fillId="4" borderId="1" xfId="2" applyNumberFormat="1" applyFont="1" applyFill="1" applyBorder="1" applyAlignment="1">
      <alignment horizontal="center"/>
    </xf>
    <xf numFmtId="14" fontId="29" fillId="9" borderId="4" xfId="2" applyNumberFormat="1" applyFont="1" applyFill="1" applyBorder="1"/>
    <xf numFmtId="164" fontId="29" fillId="10" borderId="5" xfId="2" applyNumberFormat="1" applyFont="1" applyFill="1" applyBorder="1" applyAlignment="1">
      <alignment horizontal="center"/>
    </xf>
    <xf numFmtId="166" fontId="3" fillId="4" borderId="4" xfId="2" applyNumberFormat="1" applyFont="1" applyFill="1" applyBorder="1" applyAlignment="1">
      <alignment horizontal="center"/>
    </xf>
    <xf numFmtId="166" fontId="4" fillId="4" borderId="4" xfId="2" applyNumberFormat="1" applyFont="1" applyFill="1" applyBorder="1" applyAlignment="1">
      <alignment horizontal="center"/>
    </xf>
    <xf numFmtId="164" fontId="29" fillId="3" borderId="4" xfId="2" applyNumberFormat="1" applyFont="1" applyFill="1" applyBorder="1" applyAlignment="1">
      <alignment horizontal="center"/>
    </xf>
    <xf numFmtId="164" fontId="30" fillId="11" borderId="4" xfId="2" applyNumberFormat="1" applyFont="1" applyFill="1" applyBorder="1" applyAlignment="1">
      <alignment horizontal="center"/>
    </xf>
    <xf numFmtId="166" fontId="2" fillId="4" borderId="4" xfId="2" applyNumberFormat="1" applyFont="1" applyFill="1" applyBorder="1" applyAlignment="1">
      <alignment horizontal="center"/>
    </xf>
    <xf numFmtId="164" fontId="29" fillId="10" borderId="1" xfId="2" applyNumberFormat="1" applyFont="1" applyFill="1" applyBorder="1" applyAlignment="1">
      <alignment horizontal="center"/>
    </xf>
    <xf numFmtId="164" fontId="29" fillId="3" borderId="1" xfId="2" applyNumberFormat="1" applyFont="1" applyFill="1" applyBorder="1" applyAlignment="1">
      <alignment horizontal="center"/>
    </xf>
    <xf numFmtId="164" fontId="30" fillId="11" borderId="1" xfId="2" applyNumberFormat="1" applyFont="1" applyFill="1" applyBorder="1" applyAlignment="1">
      <alignment horizontal="center"/>
    </xf>
    <xf numFmtId="166" fontId="2" fillId="4" borderId="1" xfId="2" applyNumberFormat="1" applyFont="1" applyFill="1" applyBorder="1" applyAlignment="1">
      <alignment horizontal="center"/>
    </xf>
    <xf numFmtId="164" fontId="2" fillId="11" borderId="4" xfId="2" applyNumberFormat="1" applyFont="1" applyFill="1" applyBorder="1" applyAlignment="1">
      <alignment horizontal="center"/>
    </xf>
    <xf numFmtId="14" fontId="29" fillId="9" borderId="3" xfId="2" applyNumberFormat="1" applyFont="1" applyFill="1" applyBorder="1"/>
    <xf numFmtId="164" fontId="29" fillId="10" borderId="3" xfId="2" applyNumberFormat="1" applyFont="1" applyFill="1" applyBorder="1" applyAlignment="1">
      <alignment horizontal="center"/>
    </xf>
    <xf numFmtId="164" fontId="29" fillId="3" borderId="3" xfId="2" applyNumberFormat="1" applyFont="1" applyFill="1" applyBorder="1" applyAlignment="1">
      <alignment horizontal="center"/>
    </xf>
    <xf numFmtId="164" fontId="4" fillId="11" borderId="3" xfId="2" applyNumberFormat="1" applyFont="1" applyFill="1" applyBorder="1" applyAlignment="1">
      <alignment horizontal="center"/>
    </xf>
    <xf numFmtId="166" fontId="3" fillId="4" borderId="3" xfId="2" applyNumberFormat="1" applyFont="1" applyFill="1" applyBorder="1" applyAlignment="1">
      <alignment horizontal="center"/>
    </xf>
    <xf numFmtId="166" fontId="4" fillId="4" borderId="3" xfId="2" applyNumberFormat="1" applyFont="1" applyFill="1" applyBorder="1" applyAlignment="1">
      <alignment horizontal="center"/>
    </xf>
    <xf numFmtId="164" fontId="29" fillId="10" borderId="11" xfId="2" applyNumberFormat="1" applyFont="1" applyFill="1" applyBorder="1" applyAlignment="1">
      <alignment horizontal="center"/>
    </xf>
    <xf numFmtId="164" fontId="29" fillId="11" borderId="4" xfId="2" applyNumberFormat="1" applyFont="1" applyFill="1" applyBorder="1" applyAlignment="1">
      <alignment horizontal="center"/>
    </xf>
    <xf numFmtId="164" fontId="29" fillId="10" borderId="8" xfId="2" applyNumberFormat="1" applyFont="1" applyFill="1" applyBorder="1" applyAlignment="1">
      <alignment horizontal="center"/>
    </xf>
    <xf numFmtId="164" fontId="29" fillId="11" borderId="3" xfId="2" applyNumberFormat="1" applyFont="1" applyFill="1" applyBorder="1" applyAlignment="1">
      <alignment horizontal="center"/>
    </xf>
    <xf numFmtId="164" fontId="29" fillId="11" borderId="1" xfId="2" applyNumberFormat="1" applyFont="1" applyFill="1" applyBorder="1" applyAlignment="1">
      <alignment horizontal="center"/>
    </xf>
    <xf numFmtId="164" fontId="29" fillId="10" borderId="12" xfId="2" applyNumberFormat="1" applyFont="1" applyFill="1" applyBorder="1" applyAlignment="1">
      <alignment horizontal="center"/>
    </xf>
    <xf numFmtId="164" fontId="31" fillId="3" borderId="3" xfId="2" applyNumberFormat="1" applyFont="1" applyFill="1" applyBorder="1" applyAlignment="1">
      <alignment horizontal="center"/>
    </xf>
    <xf numFmtId="164" fontId="28" fillId="3" borderId="3" xfId="2" applyNumberFormat="1" applyFont="1" applyFill="1" applyBorder="1" applyAlignment="1">
      <alignment horizontal="center"/>
    </xf>
    <xf numFmtId="166" fontId="12" fillId="0" borderId="4" xfId="1" applyNumberFormat="1" applyFont="1" applyFill="1" applyBorder="1" applyAlignment="1">
      <alignment horizontal="center"/>
    </xf>
    <xf numFmtId="166" fontId="12" fillId="4" borderId="4" xfId="1" applyNumberFormat="1" applyFont="1" applyFill="1" applyBorder="1" applyAlignment="1">
      <alignment horizontal="center"/>
    </xf>
    <xf numFmtId="166" fontId="12" fillId="19" borderId="4" xfId="1" applyNumberFormat="1" applyFont="1" applyFill="1" applyBorder="1" applyAlignment="1">
      <alignment horizontal="center"/>
    </xf>
    <xf numFmtId="14" fontId="12" fillId="4" borderId="2" xfId="1" applyNumberFormat="1" applyFont="1" applyFill="1" applyBorder="1"/>
    <xf numFmtId="164" fontId="12" fillId="4" borderId="6" xfId="1" applyNumberFormat="1" applyFont="1" applyFill="1" applyBorder="1" applyAlignment="1">
      <alignment horizontal="center"/>
    </xf>
    <xf numFmtId="164" fontId="12" fillId="4" borderId="2" xfId="1" applyNumberFormat="1" applyFont="1" applyFill="1" applyBorder="1" applyAlignment="1">
      <alignment horizontal="center"/>
    </xf>
    <xf numFmtId="165" fontId="15" fillId="4" borderId="2" xfId="1" applyNumberFormat="1" applyFont="1" applyFill="1" applyBorder="1" applyAlignment="1">
      <alignment horizontal="center"/>
    </xf>
    <xf numFmtId="164" fontId="18" fillId="4" borderId="2" xfId="1" applyNumberFormat="1" applyFont="1" applyFill="1" applyBorder="1" applyAlignment="1">
      <alignment horizontal="center"/>
    </xf>
    <xf numFmtId="164" fontId="12" fillId="4" borderId="7" xfId="1" applyNumberFormat="1" applyFont="1" applyFill="1" applyBorder="1" applyAlignment="1">
      <alignment horizontal="center"/>
    </xf>
    <xf numFmtId="166" fontId="14" fillId="4" borderId="2" xfId="1" applyNumberFormat="1" applyFont="1" applyFill="1" applyBorder="1" applyAlignment="1">
      <alignment horizontal="center"/>
    </xf>
    <xf numFmtId="164" fontId="13" fillId="4" borderId="2" xfId="1" applyNumberFormat="1" applyFont="1" applyFill="1" applyBorder="1" applyAlignment="1">
      <alignment horizontal="center"/>
    </xf>
    <xf numFmtId="166" fontId="16" fillId="10" borderId="4" xfId="0" applyNumberFormat="1" applyFont="1" applyFill="1" applyBorder="1" applyAlignment="1">
      <alignment horizontal="center"/>
    </xf>
    <xf numFmtId="1" fontId="8" fillId="20" borderId="0" xfId="0" applyNumberFormat="1" applyFont="1" applyFill="1" applyAlignment="1">
      <alignment horizontal="center"/>
    </xf>
    <xf numFmtId="1" fontId="6" fillId="20" borderId="0" xfId="0" applyNumberFormat="1" applyFont="1" applyFill="1" applyAlignment="1">
      <alignment horizontal="center"/>
    </xf>
    <xf numFmtId="1" fontId="7" fillId="20" borderId="0" xfId="0" applyNumberFormat="1" applyFont="1" applyFill="1" applyAlignment="1">
      <alignment horizontal="center"/>
    </xf>
    <xf numFmtId="165" fontId="16" fillId="0" borderId="4" xfId="1" applyNumberFormat="1" applyFont="1" applyFill="1" applyBorder="1" applyAlignment="1">
      <alignment horizontal="center"/>
    </xf>
    <xf numFmtId="166" fontId="18" fillId="10" borderId="4" xfId="0" applyNumberFormat="1" applyFont="1" applyFill="1" applyBorder="1" applyAlignment="1">
      <alignment horizontal="center"/>
    </xf>
    <xf numFmtId="22" fontId="0" fillId="0" borderId="0" xfId="0" applyNumberFormat="1"/>
    <xf numFmtId="0" fontId="21" fillId="3" borderId="9" xfId="1" applyFont="1" applyFill="1" applyBorder="1" applyAlignment="1">
      <alignment horizontal="center"/>
    </xf>
    <xf numFmtId="165" fontId="9" fillId="0" borderId="4" xfId="1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0000FF"/>
      <color rgb="FFFF0066"/>
      <color rgb="FF9933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7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31051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31242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31242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31242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8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8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9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31051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7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31051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8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8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10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31051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11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31051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12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31051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13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31051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7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8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8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9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346710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7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8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8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10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34671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11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34671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12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346710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13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34671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9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346710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34671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11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34671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12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346710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13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34671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14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31051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15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31051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15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31051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16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31051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8"/>
  <sheetViews>
    <sheetView workbookViewId="0">
      <selection activeCell="F1" sqref="F1:F2"/>
    </sheetView>
  </sheetViews>
  <sheetFormatPr defaultRowHeight="12.75"/>
  <cols>
    <col min="1" max="1" width="9.7109375" style="124" bestFit="1" customWidth="1"/>
    <col min="2" max="3" width="6.5703125" style="124" bestFit="1" customWidth="1"/>
    <col min="4" max="4" width="8.7109375" style="124" bestFit="1" customWidth="1"/>
    <col min="5" max="5" width="7.5703125" style="124" bestFit="1" customWidth="1"/>
    <col min="6" max="6" width="7.7109375" style="124" bestFit="1" customWidth="1"/>
    <col min="7" max="7" width="5.140625" style="124" bestFit="1" customWidth="1"/>
    <col min="8" max="16384" width="9.140625" style="124"/>
  </cols>
  <sheetData>
    <row r="1" spans="1:7" ht="13.5" thickBot="1">
      <c r="A1" s="120" t="s">
        <v>64</v>
      </c>
      <c r="B1" s="121" t="s">
        <v>34</v>
      </c>
      <c r="C1" s="122" t="s">
        <v>65</v>
      </c>
      <c r="D1" s="122" t="s">
        <v>66</v>
      </c>
      <c r="E1" s="122" t="s">
        <v>67</v>
      </c>
      <c r="F1" s="123" t="s">
        <v>68</v>
      </c>
      <c r="G1" s="123"/>
    </row>
    <row r="2" spans="1:7" ht="13.5" thickBot="1">
      <c r="A2" s="120" t="s">
        <v>44</v>
      </c>
      <c r="B2" s="125" t="s">
        <v>43</v>
      </c>
      <c r="C2" s="126" t="s">
        <v>43</v>
      </c>
      <c r="D2" s="126" t="s">
        <v>69</v>
      </c>
      <c r="E2" s="126" t="s">
        <v>70</v>
      </c>
      <c r="F2" s="127" t="s">
        <v>71</v>
      </c>
      <c r="G2" s="127" t="s">
        <v>72</v>
      </c>
    </row>
    <row r="3" spans="1:7">
      <c r="A3" s="128">
        <v>42230</v>
      </c>
      <c r="B3" s="129">
        <v>200</v>
      </c>
      <c r="C3" s="130"/>
      <c r="D3" s="130"/>
      <c r="E3" s="131"/>
      <c r="F3" s="132"/>
      <c r="G3" s="133"/>
    </row>
    <row r="4" spans="1:7">
      <c r="A4" s="134">
        <f t="shared" ref="A4:A67" si="0">A3+7</f>
        <v>42237</v>
      </c>
      <c r="B4" s="135">
        <v>0</v>
      </c>
      <c r="C4" s="130"/>
      <c r="D4" s="130"/>
      <c r="E4" s="131"/>
      <c r="F4" s="136"/>
      <c r="G4" s="137"/>
    </row>
    <row r="5" spans="1:7">
      <c r="A5" s="134">
        <f t="shared" si="0"/>
        <v>42244</v>
      </c>
      <c r="B5" s="135">
        <v>0</v>
      </c>
      <c r="C5" s="138"/>
      <c r="D5" s="130"/>
      <c r="E5" s="139"/>
      <c r="F5" s="136"/>
      <c r="G5" s="140"/>
    </row>
    <row r="6" spans="1:7" ht="13.5" thickBot="1">
      <c r="A6" s="134">
        <f t="shared" si="0"/>
        <v>42251</v>
      </c>
      <c r="B6" s="135">
        <v>0</v>
      </c>
      <c r="C6" s="138"/>
      <c r="D6" s="130"/>
      <c r="E6" s="131"/>
      <c r="F6" s="136"/>
      <c r="G6" s="137"/>
    </row>
    <row r="7" spans="1:7">
      <c r="A7" s="128">
        <f t="shared" si="0"/>
        <v>42258</v>
      </c>
      <c r="B7" s="141">
        <v>0</v>
      </c>
      <c r="C7" s="142"/>
      <c r="D7" s="141"/>
      <c r="E7" s="143"/>
      <c r="F7" s="132"/>
      <c r="G7" s="144"/>
    </row>
    <row r="8" spans="1:7">
      <c r="A8" s="134">
        <f t="shared" si="0"/>
        <v>42265</v>
      </c>
      <c r="B8" s="130">
        <v>0</v>
      </c>
      <c r="C8" s="138"/>
      <c r="D8" s="130"/>
      <c r="E8" s="145"/>
      <c r="F8" s="136"/>
      <c r="G8" s="140"/>
    </row>
    <row r="9" spans="1:7">
      <c r="A9" s="134">
        <f t="shared" si="0"/>
        <v>42272</v>
      </c>
      <c r="B9" s="130">
        <v>0</v>
      </c>
      <c r="C9" s="138"/>
      <c r="D9" s="130"/>
      <c r="E9" s="131"/>
      <c r="F9" s="136"/>
      <c r="G9" s="137"/>
    </row>
    <row r="10" spans="1:7" ht="13.5" thickBot="1">
      <c r="A10" s="146">
        <f t="shared" si="0"/>
        <v>42279</v>
      </c>
      <c r="B10" s="147">
        <v>0</v>
      </c>
      <c r="C10" s="148"/>
      <c r="D10" s="147"/>
      <c r="E10" s="149"/>
      <c r="F10" s="150"/>
      <c r="G10" s="151"/>
    </row>
    <row r="11" spans="1:7">
      <c r="A11" s="134">
        <f t="shared" si="0"/>
        <v>42286</v>
      </c>
      <c r="B11" s="135">
        <v>0</v>
      </c>
      <c r="C11" s="138"/>
      <c r="D11" s="130"/>
      <c r="E11" s="131"/>
      <c r="F11" s="132"/>
      <c r="G11" s="137"/>
    </row>
    <row r="12" spans="1:7">
      <c r="A12" s="134">
        <f t="shared" si="0"/>
        <v>42293</v>
      </c>
      <c r="B12" s="135">
        <v>0</v>
      </c>
      <c r="C12" s="138"/>
      <c r="D12" s="130"/>
      <c r="E12" s="131"/>
      <c r="F12" s="136"/>
      <c r="G12" s="137"/>
    </row>
    <row r="13" spans="1:7">
      <c r="A13" s="134">
        <f t="shared" si="0"/>
        <v>42300</v>
      </c>
      <c r="B13" s="135">
        <v>0</v>
      </c>
      <c r="C13" s="138"/>
      <c r="D13" s="130"/>
      <c r="E13" s="145"/>
      <c r="F13" s="136"/>
      <c r="G13" s="140"/>
    </row>
    <row r="14" spans="1:7">
      <c r="A14" s="134">
        <f t="shared" si="0"/>
        <v>42307</v>
      </c>
      <c r="B14" s="135">
        <v>0</v>
      </c>
      <c r="C14" s="138"/>
      <c r="D14" s="130"/>
      <c r="E14" s="145"/>
      <c r="F14" s="136"/>
      <c r="G14" s="140"/>
    </row>
    <row r="15" spans="1:7" ht="13.5" thickBot="1">
      <c r="A15" s="134">
        <f t="shared" si="0"/>
        <v>42314</v>
      </c>
      <c r="B15" s="135">
        <v>0</v>
      </c>
      <c r="C15" s="138"/>
      <c r="D15" s="130"/>
      <c r="E15" s="145"/>
      <c r="F15" s="136"/>
      <c r="G15" s="140"/>
    </row>
    <row r="16" spans="1:7">
      <c r="A16" s="128">
        <f t="shared" si="0"/>
        <v>42321</v>
      </c>
      <c r="B16" s="152">
        <v>0</v>
      </c>
      <c r="C16" s="142"/>
      <c r="D16" s="141"/>
      <c r="E16" s="143"/>
      <c r="F16" s="132"/>
      <c r="G16" s="144"/>
    </row>
    <row r="17" spans="1:7">
      <c r="A17" s="134">
        <f t="shared" si="0"/>
        <v>42328</v>
      </c>
      <c r="B17" s="135">
        <v>0</v>
      </c>
      <c r="C17" s="138"/>
      <c r="D17" s="130"/>
      <c r="E17" s="153"/>
      <c r="F17" s="136"/>
      <c r="G17" s="136"/>
    </row>
    <row r="18" spans="1:7">
      <c r="A18" s="134">
        <f t="shared" si="0"/>
        <v>42335</v>
      </c>
      <c r="B18" s="135">
        <f t="shared" ref="B18:B81" si="1">B17</f>
        <v>0</v>
      </c>
      <c r="C18" s="138"/>
      <c r="D18" s="130"/>
      <c r="E18" s="153"/>
      <c r="F18" s="136"/>
      <c r="G18" s="136"/>
    </row>
    <row r="19" spans="1:7" ht="13.5" thickBot="1">
      <c r="A19" s="146">
        <f t="shared" si="0"/>
        <v>42342</v>
      </c>
      <c r="B19" s="154">
        <f t="shared" si="1"/>
        <v>0</v>
      </c>
      <c r="C19" s="148"/>
      <c r="D19" s="147"/>
      <c r="E19" s="155"/>
      <c r="F19" s="150"/>
      <c r="G19" s="150"/>
    </row>
    <row r="20" spans="1:7">
      <c r="A20" s="128">
        <f t="shared" si="0"/>
        <v>42349</v>
      </c>
      <c r="B20" s="152">
        <f t="shared" si="1"/>
        <v>0</v>
      </c>
      <c r="C20" s="142"/>
      <c r="D20" s="141"/>
      <c r="E20" s="156"/>
      <c r="F20" s="132"/>
      <c r="G20" s="132"/>
    </row>
    <row r="21" spans="1:7">
      <c r="A21" s="134">
        <f t="shared" si="0"/>
        <v>42356</v>
      </c>
      <c r="B21" s="135">
        <f t="shared" si="1"/>
        <v>0</v>
      </c>
      <c r="C21" s="138"/>
      <c r="D21" s="130"/>
      <c r="E21" s="153"/>
      <c r="F21" s="136"/>
      <c r="G21" s="136"/>
    </row>
    <row r="22" spans="1:7">
      <c r="A22" s="134">
        <f t="shared" si="0"/>
        <v>42363</v>
      </c>
      <c r="B22" s="135">
        <f t="shared" si="1"/>
        <v>0</v>
      </c>
      <c r="C22" s="138"/>
      <c r="D22" s="130"/>
      <c r="E22" s="153"/>
      <c r="F22" s="136"/>
      <c r="G22" s="136"/>
    </row>
    <row r="23" spans="1:7" ht="13.5" thickBot="1">
      <c r="A23" s="134">
        <f t="shared" si="0"/>
        <v>42370</v>
      </c>
      <c r="B23" s="135">
        <f t="shared" si="1"/>
        <v>0</v>
      </c>
      <c r="C23" s="138"/>
      <c r="D23" s="130"/>
      <c r="E23" s="153"/>
      <c r="F23" s="136"/>
      <c r="G23" s="136"/>
    </row>
    <row r="24" spans="1:7">
      <c r="A24" s="128">
        <f t="shared" si="0"/>
        <v>42377</v>
      </c>
      <c r="B24" s="152">
        <f t="shared" si="1"/>
        <v>0</v>
      </c>
      <c r="C24" s="142"/>
      <c r="D24" s="141"/>
      <c r="E24" s="156"/>
      <c r="F24" s="132"/>
      <c r="G24" s="132"/>
    </row>
    <row r="25" spans="1:7">
      <c r="A25" s="134">
        <f t="shared" si="0"/>
        <v>42384</v>
      </c>
      <c r="B25" s="135">
        <f t="shared" si="1"/>
        <v>0</v>
      </c>
      <c r="C25" s="138"/>
      <c r="D25" s="130"/>
      <c r="E25" s="153"/>
      <c r="F25" s="136"/>
      <c r="G25" s="136"/>
    </row>
    <row r="26" spans="1:7">
      <c r="A26" s="134">
        <f t="shared" si="0"/>
        <v>42391</v>
      </c>
      <c r="B26" s="135">
        <f t="shared" si="1"/>
        <v>0</v>
      </c>
      <c r="C26" s="138"/>
      <c r="D26" s="130"/>
      <c r="E26" s="153"/>
      <c r="F26" s="136"/>
      <c r="G26" s="136"/>
    </row>
    <row r="27" spans="1:7">
      <c r="A27" s="134">
        <f t="shared" si="0"/>
        <v>42398</v>
      </c>
      <c r="B27" s="135">
        <f t="shared" si="1"/>
        <v>0</v>
      </c>
      <c r="C27" s="138"/>
      <c r="D27" s="130"/>
      <c r="E27" s="153"/>
      <c r="F27" s="136"/>
      <c r="G27" s="136"/>
    </row>
    <row r="28" spans="1:7" ht="13.5" thickBot="1">
      <c r="A28" s="146">
        <f t="shared" si="0"/>
        <v>42405</v>
      </c>
      <c r="B28" s="154">
        <f t="shared" si="1"/>
        <v>0</v>
      </c>
      <c r="C28" s="148"/>
      <c r="D28" s="147"/>
      <c r="E28" s="155"/>
      <c r="F28" s="150"/>
      <c r="G28" s="150"/>
    </row>
    <row r="29" spans="1:7">
      <c r="A29" s="134">
        <f t="shared" si="0"/>
        <v>42412</v>
      </c>
      <c r="B29" s="135">
        <f t="shared" si="1"/>
        <v>0</v>
      </c>
      <c r="C29" s="138"/>
      <c r="D29" s="130"/>
      <c r="E29" s="153"/>
      <c r="F29" s="136"/>
      <c r="G29" s="136"/>
    </row>
    <row r="30" spans="1:7">
      <c r="A30" s="134">
        <f t="shared" si="0"/>
        <v>42419</v>
      </c>
      <c r="B30" s="135">
        <f t="shared" si="1"/>
        <v>0</v>
      </c>
      <c r="C30" s="138"/>
      <c r="D30" s="130"/>
      <c r="E30" s="153"/>
      <c r="F30" s="136"/>
      <c r="G30" s="136"/>
    </row>
    <row r="31" spans="1:7">
      <c r="A31" s="134">
        <f t="shared" si="0"/>
        <v>42426</v>
      </c>
      <c r="B31" s="135">
        <f t="shared" si="1"/>
        <v>0</v>
      </c>
      <c r="C31" s="138"/>
      <c r="D31" s="130"/>
      <c r="E31" s="153"/>
      <c r="F31" s="136"/>
      <c r="G31" s="136"/>
    </row>
    <row r="32" spans="1:7" ht="13.5" thickBot="1">
      <c r="A32" s="134">
        <f t="shared" si="0"/>
        <v>42433</v>
      </c>
      <c r="B32" s="135">
        <f t="shared" si="1"/>
        <v>0</v>
      </c>
      <c r="C32" s="138"/>
      <c r="D32" s="130"/>
      <c r="E32" s="153"/>
      <c r="F32" s="136"/>
      <c r="G32" s="136"/>
    </row>
    <row r="33" spans="1:7">
      <c r="A33" s="128">
        <f t="shared" si="0"/>
        <v>42440</v>
      </c>
      <c r="B33" s="152">
        <f t="shared" si="1"/>
        <v>0</v>
      </c>
      <c r="C33" s="142"/>
      <c r="D33" s="141"/>
      <c r="E33" s="156"/>
      <c r="F33" s="132"/>
      <c r="G33" s="132"/>
    </row>
    <row r="34" spans="1:7">
      <c r="A34" s="134">
        <f t="shared" si="0"/>
        <v>42447</v>
      </c>
      <c r="B34" s="135">
        <f t="shared" si="1"/>
        <v>0</v>
      </c>
      <c r="C34" s="138"/>
      <c r="D34" s="130"/>
      <c r="E34" s="153"/>
      <c r="F34" s="136"/>
      <c r="G34" s="136"/>
    </row>
    <row r="35" spans="1:7">
      <c r="A35" s="134">
        <f t="shared" si="0"/>
        <v>42454</v>
      </c>
      <c r="B35" s="135">
        <f t="shared" si="1"/>
        <v>0</v>
      </c>
      <c r="C35" s="138"/>
      <c r="D35" s="130"/>
      <c r="E35" s="153"/>
      <c r="F35" s="136"/>
      <c r="G35" s="136"/>
    </row>
    <row r="36" spans="1:7" ht="13.5" thickBot="1">
      <c r="A36" s="146">
        <f t="shared" si="0"/>
        <v>42461</v>
      </c>
      <c r="B36" s="154">
        <f t="shared" si="1"/>
        <v>0</v>
      </c>
      <c r="C36" s="148"/>
      <c r="D36" s="147"/>
      <c r="E36" s="155"/>
      <c r="F36" s="150"/>
      <c r="G36" s="150"/>
    </row>
    <row r="37" spans="1:7">
      <c r="A37" s="134">
        <f t="shared" si="0"/>
        <v>42468</v>
      </c>
      <c r="B37" s="135">
        <f t="shared" si="1"/>
        <v>0</v>
      </c>
      <c r="C37" s="138"/>
      <c r="D37" s="130"/>
      <c r="E37" s="153"/>
      <c r="F37" s="136"/>
      <c r="G37" s="136"/>
    </row>
    <row r="38" spans="1:7">
      <c r="A38" s="134">
        <f t="shared" si="0"/>
        <v>42475</v>
      </c>
      <c r="B38" s="135">
        <f t="shared" si="1"/>
        <v>0</v>
      </c>
      <c r="C38" s="138"/>
      <c r="D38" s="130"/>
      <c r="E38" s="153"/>
      <c r="F38" s="136"/>
      <c r="G38" s="136"/>
    </row>
    <row r="39" spans="1:7">
      <c r="A39" s="134">
        <f t="shared" si="0"/>
        <v>42482</v>
      </c>
      <c r="B39" s="135">
        <f t="shared" si="1"/>
        <v>0</v>
      </c>
      <c r="C39" s="138"/>
      <c r="D39" s="130"/>
      <c r="E39" s="153"/>
      <c r="F39" s="136"/>
      <c r="G39" s="136"/>
    </row>
    <row r="40" spans="1:7">
      <c r="A40" s="134">
        <f t="shared" si="0"/>
        <v>42489</v>
      </c>
      <c r="B40" s="135">
        <f t="shared" si="1"/>
        <v>0</v>
      </c>
      <c r="C40" s="138"/>
      <c r="D40" s="130"/>
      <c r="E40" s="153"/>
      <c r="F40" s="136"/>
      <c r="G40" s="136"/>
    </row>
    <row r="41" spans="1:7" ht="13.5" thickBot="1">
      <c r="A41" s="146">
        <f t="shared" si="0"/>
        <v>42496</v>
      </c>
      <c r="B41" s="157">
        <f t="shared" si="1"/>
        <v>0</v>
      </c>
      <c r="C41" s="148"/>
      <c r="D41" s="147"/>
      <c r="E41" s="155"/>
      <c r="F41" s="150"/>
      <c r="G41" s="150"/>
    </row>
    <row r="42" spans="1:7">
      <c r="A42" s="128">
        <f t="shared" si="0"/>
        <v>42503</v>
      </c>
      <c r="B42" s="135">
        <f t="shared" si="1"/>
        <v>0</v>
      </c>
      <c r="C42" s="138"/>
      <c r="D42" s="130"/>
      <c r="E42" s="153"/>
      <c r="F42" s="136"/>
      <c r="G42" s="136"/>
    </row>
    <row r="43" spans="1:7">
      <c r="A43" s="134">
        <f t="shared" si="0"/>
        <v>42510</v>
      </c>
      <c r="B43" s="135">
        <f t="shared" si="1"/>
        <v>0</v>
      </c>
      <c r="C43" s="138"/>
      <c r="D43" s="130"/>
      <c r="E43" s="153"/>
      <c r="F43" s="136"/>
      <c r="G43" s="136"/>
    </row>
    <row r="44" spans="1:7" ht="13.5" thickBot="1">
      <c r="A44" s="146">
        <f t="shared" si="0"/>
        <v>42517</v>
      </c>
      <c r="B44" s="157">
        <f t="shared" si="1"/>
        <v>0</v>
      </c>
      <c r="C44" s="148"/>
      <c r="D44" s="147"/>
      <c r="E44" s="155"/>
      <c r="F44" s="150"/>
      <c r="G44" s="150"/>
    </row>
    <row r="45" spans="1:7">
      <c r="A45" s="128">
        <f t="shared" si="0"/>
        <v>42524</v>
      </c>
      <c r="B45" s="135">
        <f t="shared" si="1"/>
        <v>0</v>
      </c>
      <c r="C45" s="138"/>
      <c r="D45" s="130"/>
      <c r="E45" s="153"/>
      <c r="F45" s="136"/>
      <c r="G45" s="136"/>
    </row>
    <row r="46" spans="1:7">
      <c r="A46" s="134">
        <f t="shared" si="0"/>
        <v>42531</v>
      </c>
      <c r="B46" s="135">
        <f t="shared" si="1"/>
        <v>0</v>
      </c>
      <c r="C46" s="138"/>
      <c r="D46" s="130"/>
      <c r="E46" s="153"/>
      <c r="F46" s="136"/>
      <c r="G46" s="136"/>
    </row>
    <row r="47" spans="1:7" ht="13.5" thickBot="1">
      <c r="A47" s="146">
        <f t="shared" si="0"/>
        <v>42538</v>
      </c>
      <c r="B47" s="157">
        <f t="shared" si="1"/>
        <v>0</v>
      </c>
      <c r="C47" s="148"/>
      <c r="D47" s="147"/>
      <c r="E47" s="155"/>
      <c r="F47" s="150"/>
      <c r="G47" s="150"/>
    </row>
    <row r="48" spans="1:7">
      <c r="A48" s="128">
        <f t="shared" si="0"/>
        <v>42545</v>
      </c>
      <c r="B48" s="135">
        <f t="shared" si="1"/>
        <v>0</v>
      </c>
      <c r="C48" s="138"/>
      <c r="D48" s="130"/>
      <c r="E48" s="153"/>
      <c r="F48" s="136"/>
      <c r="G48" s="136"/>
    </row>
    <row r="49" spans="1:7">
      <c r="A49" s="134">
        <f t="shared" si="0"/>
        <v>42552</v>
      </c>
      <c r="B49" s="135">
        <f t="shared" si="1"/>
        <v>0</v>
      </c>
      <c r="C49" s="138"/>
      <c r="D49" s="130"/>
      <c r="E49" s="153"/>
      <c r="F49" s="136"/>
      <c r="G49" s="136"/>
    </row>
    <row r="50" spans="1:7" ht="13.5" thickBot="1">
      <c r="A50" s="146">
        <f t="shared" si="0"/>
        <v>42559</v>
      </c>
      <c r="B50" s="157">
        <f t="shared" si="1"/>
        <v>0</v>
      </c>
      <c r="C50" s="148"/>
      <c r="D50" s="147"/>
      <c r="E50" s="155"/>
      <c r="F50" s="150"/>
      <c r="G50" s="150"/>
    </row>
    <row r="51" spans="1:7">
      <c r="A51" s="128">
        <f t="shared" si="0"/>
        <v>42566</v>
      </c>
      <c r="B51" s="135">
        <f t="shared" si="1"/>
        <v>0</v>
      </c>
      <c r="C51" s="138"/>
      <c r="D51" s="130"/>
      <c r="E51" s="153"/>
      <c r="F51" s="136"/>
      <c r="G51" s="136"/>
    </row>
    <row r="52" spans="1:7">
      <c r="A52" s="134">
        <f t="shared" si="0"/>
        <v>42573</v>
      </c>
      <c r="B52" s="135">
        <f t="shared" si="1"/>
        <v>0</v>
      </c>
      <c r="C52" s="138"/>
      <c r="D52" s="130"/>
      <c r="E52" s="153"/>
      <c r="F52" s="136"/>
      <c r="G52" s="136"/>
    </row>
    <row r="53" spans="1:7" ht="13.5" thickBot="1">
      <c r="A53" s="146">
        <f t="shared" si="0"/>
        <v>42580</v>
      </c>
      <c r="B53" s="157">
        <f t="shared" si="1"/>
        <v>0</v>
      </c>
      <c r="C53" s="148"/>
      <c r="D53" s="147"/>
      <c r="E53" s="155"/>
      <c r="F53" s="150"/>
      <c r="G53" s="150"/>
    </row>
    <row r="54" spans="1:7">
      <c r="A54" s="128">
        <f t="shared" si="0"/>
        <v>42587</v>
      </c>
      <c r="B54" s="135">
        <f t="shared" si="1"/>
        <v>0</v>
      </c>
      <c r="C54" s="138"/>
      <c r="D54" s="130"/>
      <c r="E54" s="153"/>
      <c r="F54" s="136"/>
      <c r="G54" s="136"/>
    </row>
    <row r="55" spans="1:7">
      <c r="A55" s="134">
        <f t="shared" si="0"/>
        <v>42594</v>
      </c>
      <c r="B55" s="135">
        <f t="shared" si="1"/>
        <v>0</v>
      </c>
      <c r="C55" s="138"/>
      <c r="D55" s="130"/>
      <c r="E55" s="153"/>
      <c r="F55" s="136"/>
      <c r="G55" s="136"/>
    </row>
    <row r="56" spans="1:7" ht="13.5" thickBot="1">
      <c r="A56" s="146">
        <f t="shared" si="0"/>
        <v>42601</v>
      </c>
      <c r="B56" s="157">
        <f t="shared" si="1"/>
        <v>0</v>
      </c>
      <c r="C56" s="148"/>
      <c r="D56" s="147"/>
      <c r="E56" s="155"/>
      <c r="F56" s="150"/>
      <c r="G56" s="150"/>
    </row>
    <row r="57" spans="1:7">
      <c r="A57" s="128">
        <f t="shared" si="0"/>
        <v>42608</v>
      </c>
      <c r="B57" s="135">
        <f t="shared" si="1"/>
        <v>0</v>
      </c>
      <c r="C57" s="138"/>
      <c r="D57" s="130"/>
      <c r="E57" s="153"/>
      <c r="F57" s="136"/>
      <c r="G57" s="136"/>
    </row>
    <row r="58" spans="1:7">
      <c r="A58" s="134">
        <f t="shared" si="0"/>
        <v>42615</v>
      </c>
      <c r="B58" s="135">
        <f t="shared" si="1"/>
        <v>0</v>
      </c>
      <c r="C58" s="138"/>
      <c r="D58" s="130"/>
      <c r="E58" s="153"/>
      <c r="F58" s="136"/>
      <c r="G58" s="136"/>
    </row>
    <row r="59" spans="1:7" ht="13.5" thickBot="1">
      <c r="A59" s="146">
        <f t="shared" si="0"/>
        <v>42622</v>
      </c>
      <c r="B59" s="157">
        <f t="shared" si="1"/>
        <v>0</v>
      </c>
      <c r="C59" s="148"/>
      <c r="D59" s="147"/>
      <c r="E59" s="155"/>
      <c r="F59" s="150"/>
      <c r="G59" s="150"/>
    </row>
    <row r="60" spans="1:7">
      <c r="A60" s="128">
        <f t="shared" si="0"/>
        <v>42629</v>
      </c>
      <c r="B60" s="135">
        <f t="shared" si="1"/>
        <v>0</v>
      </c>
      <c r="C60" s="138"/>
      <c r="D60" s="130"/>
      <c r="E60" s="153"/>
      <c r="F60" s="136"/>
      <c r="G60" s="136"/>
    </row>
    <row r="61" spans="1:7">
      <c r="A61" s="134">
        <f t="shared" si="0"/>
        <v>42636</v>
      </c>
      <c r="B61" s="135">
        <f t="shared" si="1"/>
        <v>0</v>
      </c>
      <c r="C61" s="138"/>
      <c r="D61" s="130"/>
      <c r="E61" s="153"/>
      <c r="F61" s="136"/>
      <c r="G61" s="136"/>
    </row>
    <row r="62" spans="1:7" ht="13.5" thickBot="1">
      <c r="A62" s="146">
        <f t="shared" si="0"/>
        <v>42643</v>
      </c>
      <c r="B62" s="157">
        <f t="shared" si="1"/>
        <v>0</v>
      </c>
      <c r="C62" s="148"/>
      <c r="D62" s="147"/>
      <c r="E62" s="155"/>
      <c r="F62" s="150"/>
      <c r="G62" s="150"/>
    </row>
    <row r="63" spans="1:7">
      <c r="A63" s="128">
        <f t="shared" si="0"/>
        <v>42650</v>
      </c>
      <c r="B63" s="135">
        <f t="shared" si="1"/>
        <v>0</v>
      </c>
      <c r="C63" s="138"/>
      <c r="D63" s="130"/>
      <c r="E63" s="153"/>
      <c r="F63" s="136"/>
      <c r="G63" s="136"/>
    </row>
    <row r="64" spans="1:7">
      <c r="A64" s="134">
        <f t="shared" si="0"/>
        <v>42657</v>
      </c>
      <c r="B64" s="135">
        <f t="shared" si="1"/>
        <v>0</v>
      </c>
      <c r="C64" s="138"/>
      <c r="D64" s="130"/>
      <c r="E64" s="153"/>
      <c r="F64" s="136"/>
      <c r="G64" s="136"/>
    </row>
    <row r="65" spans="1:7" ht="13.5" thickBot="1">
      <c r="A65" s="146">
        <f t="shared" si="0"/>
        <v>42664</v>
      </c>
      <c r="B65" s="157">
        <f t="shared" si="1"/>
        <v>0</v>
      </c>
      <c r="C65" s="148"/>
      <c r="D65" s="147"/>
      <c r="E65" s="155"/>
      <c r="F65" s="150"/>
      <c r="G65" s="150"/>
    </row>
    <row r="66" spans="1:7">
      <c r="A66" s="128">
        <f t="shared" si="0"/>
        <v>42671</v>
      </c>
      <c r="B66" s="135">
        <f t="shared" si="1"/>
        <v>0</v>
      </c>
      <c r="C66" s="138"/>
      <c r="D66" s="130"/>
      <c r="E66" s="153"/>
      <c r="F66" s="136"/>
      <c r="G66" s="136"/>
    </row>
    <row r="67" spans="1:7">
      <c r="A67" s="134">
        <f t="shared" si="0"/>
        <v>42678</v>
      </c>
      <c r="B67" s="135">
        <f t="shared" si="1"/>
        <v>0</v>
      </c>
      <c r="C67" s="138"/>
      <c r="D67" s="130"/>
      <c r="E67" s="153"/>
      <c r="F67" s="136"/>
      <c r="G67" s="136"/>
    </row>
    <row r="68" spans="1:7" ht="13.5" thickBot="1">
      <c r="A68" s="146">
        <f t="shared" ref="A68:A98" si="2">A67+7</f>
        <v>42685</v>
      </c>
      <c r="B68" s="157">
        <f t="shared" si="1"/>
        <v>0</v>
      </c>
      <c r="C68" s="148"/>
      <c r="D68" s="147"/>
      <c r="E68" s="155"/>
      <c r="F68" s="150"/>
      <c r="G68" s="150"/>
    </row>
    <row r="69" spans="1:7">
      <c r="A69" s="128">
        <f t="shared" si="2"/>
        <v>42692</v>
      </c>
      <c r="B69" s="135">
        <f t="shared" si="1"/>
        <v>0</v>
      </c>
      <c r="C69" s="138"/>
      <c r="D69" s="130"/>
      <c r="E69" s="153"/>
      <c r="F69" s="136"/>
      <c r="G69" s="136"/>
    </row>
    <row r="70" spans="1:7">
      <c r="A70" s="134">
        <f t="shared" si="2"/>
        <v>42699</v>
      </c>
      <c r="B70" s="135">
        <f t="shared" si="1"/>
        <v>0</v>
      </c>
      <c r="C70" s="138"/>
      <c r="D70" s="130"/>
      <c r="E70" s="153"/>
      <c r="F70" s="136"/>
      <c r="G70" s="136"/>
    </row>
    <row r="71" spans="1:7" ht="13.5" thickBot="1">
      <c r="A71" s="146">
        <f t="shared" si="2"/>
        <v>42706</v>
      </c>
      <c r="B71" s="157">
        <f t="shared" si="1"/>
        <v>0</v>
      </c>
      <c r="C71" s="148"/>
      <c r="D71" s="147"/>
      <c r="E71" s="155"/>
      <c r="F71" s="150"/>
      <c r="G71" s="150"/>
    </row>
    <row r="72" spans="1:7">
      <c r="A72" s="128">
        <f t="shared" si="2"/>
        <v>42713</v>
      </c>
      <c r="B72" s="135">
        <f t="shared" si="1"/>
        <v>0</v>
      </c>
      <c r="C72" s="138"/>
      <c r="D72" s="130"/>
      <c r="E72" s="153"/>
      <c r="F72" s="136"/>
      <c r="G72" s="136"/>
    </row>
    <row r="73" spans="1:7">
      <c r="A73" s="134">
        <f t="shared" si="2"/>
        <v>42720</v>
      </c>
      <c r="B73" s="135">
        <f t="shared" si="1"/>
        <v>0</v>
      </c>
      <c r="C73" s="138"/>
      <c r="D73" s="130"/>
      <c r="E73" s="153"/>
      <c r="F73" s="136"/>
      <c r="G73" s="136"/>
    </row>
    <row r="74" spans="1:7" ht="13.5" thickBot="1">
      <c r="A74" s="146">
        <f t="shared" si="2"/>
        <v>42727</v>
      </c>
      <c r="B74" s="157">
        <f t="shared" si="1"/>
        <v>0</v>
      </c>
      <c r="C74" s="148"/>
      <c r="D74" s="147"/>
      <c r="E74" s="155"/>
      <c r="F74" s="150"/>
      <c r="G74" s="150"/>
    </row>
    <row r="75" spans="1:7">
      <c r="A75" s="128">
        <f t="shared" si="2"/>
        <v>42734</v>
      </c>
      <c r="B75" s="135">
        <f t="shared" si="1"/>
        <v>0</v>
      </c>
      <c r="C75" s="138"/>
      <c r="D75" s="130"/>
      <c r="E75" s="153"/>
      <c r="F75" s="136"/>
      <c r="G75" s="136"/>
    </row>
    <row r="76" spans="1:7">
      <c r="A76" s="134">
        <f t="shared" si="2"/>
        <v>42741</v>
      </c>
      <c r="B76" s="135">
        <f t="shared" si="1"/>
        <v>0</v>
      </c>
      <c r="C76" s="138"/>
      <c r="D76" s="130"/>
      <c r="E76" s="153"/>
      <c r="F76" s="136"/>
      <c r="G76" s="136"/>
    </row>
    <row r="77" spans="1:7" ht="13.5" thickBot="1">
      <c r="A77" s="146">
        <f t="shared" si="2"/>
        <v>42748</v>
      </c>
      <c r="B77" s="157">
        <f t="shared" si="1"/>
        <v>0</v>
      </c>
      <c r="C77" s="158"/>
      <c r="D77" s="147"/>
      <c r="E77" s="155"/>
      <c r="F77" s="150"/>
      <c r="G77" s="150"/>
    </row>
    <row r="78" spans="1:7">
      <c r="A78" s="128">
        <f t="shared" si="2"/>
        <v>42755</v>
      </c>
      <c r="B78" s="135">
        <f t="shared" si="1"/>
        <v>0</v>
      </c>
      <c r="C78" s="138"/>
      <c r="D78" s="130"/>
      <c r="E78" s="153"/>
      <c r="F78" s="136"/>
      <c r="G78" s="136"/>
    </row>
    <row r="79" spans="1:7">
      <c r="A79" s="134">
        <f t="shared" si="2"/>
        <v>42762</v>
      </c>
      <c r="B79" s="135">
        <f t="shared" si="1"/>
        <v>0</v>
      </c>
      <c r="C79" s="138"/>
      <c r="D79" s="130"/>
      <c r="E79" s="153"/>
      <c r="F79" s="136"/>
      <c r="G79" s="136"/>
    </row>
    <row r="80" spans="1:7" ht="13.5" thickBot="1">
      <c r="A80" s="146">
        <f t="shared" si="2"/>
        <v>42769</v>
      </c>
      <c r="B80" s="157">
        <f t="shared" si="1"/>
        <v>0</v>
      </c>
      <c r="C80" s="158"/>
      <c r="D80" s="147"/>
      <c r="E80" s="155"/>
      <c r="F80" s="150"/>
      <c r="G80" s="150"/>
    </row>
    <row r="81" spans="1:7">
      <c r="A81" s="128">
        <f t="shared" si="2"/>
        <v>42776</v>
      </c>
      <c r="B81" s="135">
        <f t="shared" si="1"/>
        <v>0</v>
      </c>
      <c r="C81" s="138"/>
      <c r="D81" s="130"/>
      <c r="E81" s="153"/>
      <c r="F81" s="136"/>
      <c r="G81" s="136"/>
    </row>
    <row r="82" spans="1:7">
      <c r="A82" s="134">
        <f t="shared" si="2"/>
        <v>42783</v>
      </c>
      <c r="B82" s="135">
        <f t="shared" ref="B82:B98" si="3">B81</f>
        <v>0</v>
      </c>
      <c r="C82" s="138"/>
      <c r="D82" s="130"/>
      <c r="E82" s="153"/>
      <c r="F82" s="136"/>
      <c r="G82" s="136"/>
    </row>
    <row r="83" spans="1:7" ht="13.5" thickBot="1">
      <c r="A83" s="146">
        <f t="shared" si="2"/>
        <v>42790</v>
      </c>
      <c r="B83" s="157">
        <f t="shared" si="3"/>
        <v>0</v>
      </c>
      <c r="C83" s="158"/>
      <c r="D83" s="147"/>
      <c r="E83" s="155"/>
      <c r="F83" s="150"/>
      <c r="G83" s="150"/>
    </row>
    <row r="84" spans="1:7">
      <c r="A84" s="128">
        <f t="shared" si="2"/>
        <v>42797</v>
      </c>
      <c r="B84" s="135">
        <f t="shared" si="3"/>
        <v>0</v>
      </c>
      <c r="C84" s="138"/>
      <c r="D84" s="130"/>
      <c r="E84" s="153"/>
      <c r="F84" s="136"/>
      <c r="G84" s="136"/>
    </row>
    <row r="85" spans="1:7">
      <c r="A85" s="134">
        <f t="shared" si="2"/>
        <v>42804</v>
      </c>
      <c r="B85" s="135">
        <f t="shared" si="3"/>
        <v>0</v>
      </c>
      <c r="C85" s="138"/>
      <c r="D85" s="130"/>
      <c r="E85" s="153"/>
      <c r="F85" s="136"/>
      <c r="G85" s="136"/>
    </row>
    <row r="86" spans="1:7" ht="13.5" thickBot="1">
      <c r="A86" s="146">
        <f t="shared" si="2"/>
        <v>42811</v>
      </c>
      <c r="B86" s="157">
        <f t="shared" si="3"/>
        <v>0</v>
      </c>
      <c r="C86" s="158"/>
      <c r="D86" s="147"/>
      <c r="E86" s="155"/>
      <c r="F86" s="150"/>
      <c r="G86" s="150"/>
    </row>
    <row r="87" spans="1:7">
      <c r="A87" s="128">
        <f t="shared" si="2"/>
        <v>42818</v>
      </c>
      <c r="B87" s="135">
        <f t="shared" si="3"/>
        <v>0</v>
      </c>
      <c r="C87" s="138"/>
      <c r="D87" s="130"/>
      <c r="E87" s="153"/>
      <c r="F87" s="136"/>
      <c r="G87" s="136"/>
    </row>
    <row r="88" spans="1:7">
      <c r="A88" s="134">
        <f t="shared" si="2"/>
        <v>42825</v>
      </c>
      <c r="B88" s="135">
        <f t="shared" si="3"/>
        <v>0</v>
      </c>
      <c r="C88" s="138"/>
      <c r="D88" s="130"/>
      <c r="E88" s="153"/>
      <c r="F88" s="136"/>
      <c r="G88" s="136"/>
    </row>
    <row r="89" spans="1:7" ht="13.5" thickBot="1">
      <c r="A89" s="146">
        <f t="shared" si="2"/>
        <v>42832</v>
      </c>
      <c r="B89" s="157">
        <f t="shared" si="3"/>
        <v>0</v>
      </c>
      <c r="C89" s="158"/>
      <c r="D89" s="147"/>
      <c r="E89" s="155"/>
      <c r="F89" s="150"/>
      <c r="G89" s="150"/>
    </row>
    <row r="90" spans="1:7">
      <c r="A90" s="128">
        <f t="shared" si="2"/>
        <v>42839</v>
      </c>
      <c r="B90" s="135">
        <f t="shared" si="3"/>
        <v>0</v>
      </c>
      <c r="C90" s="138"/>
      <c r="D90" s="130"/>
      <c r="E90" s="153"/>
      <c r="F90" s="136"/>
      <c r="G90" s="136"/>
    </row>
    <row r="91" spans="1:7">
      <c r="A91" s="134">
        <f t="shared" si="2"/>
        <v>42846</v>
      </c>
      <c r="B91" s="135">
        <f t="shared" si="3"/>
        <v>0</v>
      </c>
      <c r="C91" s="138"/>
      <c r="D91" s="130"/>
      <c r="E91" s="153"/>
      <c r="F91" s="136"/>
      <c r="G91" s="136"/>
    </row>
    <row r="92" spans="1:7" ht="13.5" thickBot="1">
      <c r="A92" s="146">
        <f t="shared" si="2"/>
        <v>42853</v>
      </c>
      <c r="B92" s="157">
        <f t="shared" si="3"/>
        <v>0</v>
      </c>
      <c r="C92" s="158"/>
      <c r="D92" s="147"/>
      <c r="E92" s="155"/>
      <c r="F92" s="150"/>
      <c r="G92" s="150"/>
    </row>
    <row r="93" spans="1:7">
      <c r="A93" s="128">
        <f t="shared" si="2"/>
        <v>42860</v>
      </c>
      <c r="B93" s="135">
        <f t="shared" si="3"/>
        <v>0</v>
      </c>
      <c r="C93" s="138"/>
      <c r="D93" s="130"/>
      <c r="E93" s="153"/>
      <c r="F93" s="136"/>
      <c r="G93" s="136"/>
    </row>
    <row r="94" spans="1:7">
      <c r="A94" s="134">
        <f t="shared" si="2"/>
        <v>42867</v>
      </c>
      <c r="B94" s="135">
        <f t="shared" si="3"/>
        <v>0</v>
      </c>
      <c r="C94" s="138"/>
      <c r="D94" s="130"/>
      <c r="E94" s="153"/>
      <c r="F94" s="136"/>
      <c r="G94" s="136"/>
    </row>
    <row r="95" spans="1:7" ht="13.5" thickBot="1">
      <c r="A95" s="146">
        <f t="shared" si="2"/>
        <v>42874</v>
      </c>
      <c r="B95" s="157">
        <f t="shared" si="3"/>
        <v>0</v>
      </c>
      <c r="C95" s="158"/>
      <c r="D95" s="147"/>
      <c r="E95" s="155"/>
      <c r="F95" s="150"/>
      <c r="G95" s="150"/>
    </row>
    <row r="96" spans="1:7">
      <c r="A96" s="128">
        <f t="shared" si="2"/>
        <v>42881</v>
      </c>
      <c r="B96" s="135">
        <f t="shared" si="3"/>
        <v>0</v>
      </c>
      <c r="C96" s="138"/>
      <c r="D96" s="130"/>
      <c r="E96" s="153"/>
      <c r="F96" s="136"/>
      <c r="G96" s="136"/>
    </row>
    <row r="97" spans="1:7">
      <c r="A97" s="134">
        <f t="shared" si="2"/>
        <v>42888</v>
      </c>
      <c r="B97" s="135">
        <f t="shared" si="3"/>
        <v>0</v>
      </c>
      <c r="C97" s="138"/>
      <c r="D97" s="130"/>
      <c r="E97" s="153"/>
      <c r="F97" s="136"/>
      <c r="G97" s="136"/>
    </row>
    <row r="98" spans="1:7" ht="13.5" thickBot="1">
      <c r="A98" s="146">
        <f t="shared" si="2"/>
        <v>42895</v>
      </c>
      <c r="B98" s="157">
        <f t="shared" si="3"/>
        <v>0</v>
      </c>
      <c r="C98" s="159"/>
      <c r="D98" s="147"/>
      <c r="E98" s="155"/>
      <c r="F98" s="150"/>
      <c r="G98" s="150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72"/>
  <sheetViews>
    <sheetView workbookViewId="0">
      <pane ySplit="1" topLeftCell="A15" activePane="bottomLeft" state="frozen"/>
      <selection pane="bottomLeft" activeCell="F32" sqref="F32"/>
    </sheetView>
  </sheetViews>
  <sheetFormatPr defaultRowHeight="15"/>
  <cols>
    <col min="1" max="1" width="10.140625" bestFit="1" customWidth="1"/>
    <col min="6" max="6" width="11.140625" bestFit="1" customWidth="1"/>
  </cols>
  <sheetData>
    <row r="1" spans="1:21" ht="23.25">
      <c r="A1" s="49" t="s">
        <v>40</v>
      </c>
      <c r="B1" s="86" t="s">
        <v>39</v>
      </c>
      <c r="C1" s="87" t="s">
        <v>38</v>
      </c>
      <c r="D1" s="86" t="s">
        <v>53</v>
      </c>
      <c r="E1" s="87" t="s">
        <v>52</v>
      </c>
      <c r="F1" s="86" t="s">
        <v>54</v>
      </c>
      <c r="G1" s="87" t="s">
        <v>41</v>
      </c>
      <c r="H1" s="86" t="s">
        <v>55</v>
      </c>
      <c r="I1" s="86" t="s">
        <v>56</v>
      </c>
      <c r="J1" s="88"/>
      <c r="K1" s="49" t="s">
        <v>40</v>
      </c>
      <c r="L1" s="86" t="s">
        <v>39</v>
      </c>
      <c r="M1" s="87" t="s">
        <v>38</v>
      </c>
      <c r="N1" s="86" t="s">
        <v>53</v>
      </c>
      <c r="O1" s="87" t="s">
        <v>52</v>
      </c>
      <c r="P1" s="86" t="s">
        <v>54</v>
      </c>
      <c r="Q1" s="87" t="s">
        <v>41</v>
      </c>
      <c r="R1" s="86" t="s">
        <v>55</v>
      </c>
      <c r="S1" s="86" t="s">
        <v>56</v>
      </c>
      <c r="T1" s="86" t="s">
        <v>63</v>
      </c>
    </row>
    <row r="2" spans="1:21">
      <c r="A2" s="50" t="s">
        <v>15</v>
      </c>
      <c r="B2" s="89">
        <v>1</v>
      </c>
      <c r="C2" s="95" t="s">
        <v>73</v>
      </c>
      <c r="D2" s="95" t="s">
        <v>73</v>
      </c>
      <c r="E2" s="51">
        <v>-10</v>
      </c>
      <c r="F2" s="51">
        <v>-10</v>
      </c>
      <c r="G2" s="51">
        <v>-46</v>
      </c>
      <c r="H2" s="51">
        <v>-46</v>
      </c>
      <c r="I2" s="52">
        <v>0</v>
      </c>
      <c r="K2" s="50" t="s">
        <v>15</v>
      </c>
      <c r="L2" s="52"/>
      <c r="M2" s="52"/>
      <c r="N2" s="52"/>
      <c r="O2" s="51"/>
      <c r="P2" s="51"/>
      <c r="Q2" s="51"/>
      <c r="R2" s="51"/>
      <c r="S2" s="52"/>
      <c r="T2" s="52"/>
    </row>
    <row r="3" spans="1:21">
      <c r="A3" s="50" t="s">
        <v>18</v>
      </c>
      <c r="B3" s="89">
        <v>0</v>
      </c>
      <c r="C3" s="52">
        <v>0</v>
      </c>
      <c r="D3" s="52">
        <v>0</v>
      </c>
      <c r="E3" s="52">
        <v>0</v>
      </c>
      <c r="F3" s="52">
        <v>0</v>
      </c>
      <c r="G3" s="52">
        <v>0</v>
      </c>
      <c r="H3" s="52">
        <v>0</v>
      </c>
      <c r="I3" s="95">
        <v>0</v>
      </c>
      <c r="K3" s="50" t="s">
        <v>18</v>
      </c>
      <c r="L3" s="52"/>
      <c r="M3" s="52"/>
      <c r="N3" s="52"/>
      <c r="O3" s="52"/>
      <c r="P3" s="52"/>
      <c r="Q3" s="52"/>
      <c r="R3" s="52"/>
      <c r="S3" s="52"/>
      <c r="T3" s="52"/>
      <c r="U3" s="103"/>
    </row>
    <row r="4" spans="1:21">
      <c r="A4" s="50" t="s">
        <v>20</v>
      </c>
      <c r="B4" s="89">
        <v>1</v>
      </c>
      <c r="C4" s="95" t="s">
        <v>73</v>
      </c>
      <c r="D4" s="95" t="s">
        <v>73</v>
      </c>
      <c r="E4" s="53">
        <v>17</v>
      </c>
      <c r="F4" s="53">
        <v>87</v>
      </c>
      <c r="G4" s="51">
        <v>-38</v>
      </c>
      <c r="H4" s="53">
        <v>104</v>
      </c>
      <c r="I4" s="95">
        <v>0</v>
      </c>
      <c r="K4" s="50" t="s">
        <v>20</v>
      </c>
      <c r="L4" s="52"/>
      <c r="M4" s="52"/>
      <c r="N4" s="52"/>
      <c r="O4" s="52"/>
      <c r="P4" s="52"/>
      <c r="Q4" s="52"/>
      <c r="R4" s="52"/>
      <c r="S4" s="52"/>
      <c r="T4" s="52"/>
      <c r="U4" s="103"/>
    </row>
    <row r="5" spans="1:21">
      <c r="A5" s="50" t="s">
        <v>16</v>
      </c>
      <c r="B5" s="89">
        <v>5</v>
      </c>
      <c r="C5" s="51">
        <v>-40</v>
      </c>
      <c r="D5" s="52">
        <v>0</v>
      </c>
      <c r="E5" s="53">
        <v>2</v>
      </c>
      <c r="F5" s="52">
        <v>0</v>
      </c>
      <c r="G5" s="53">
        <v>9</v>
      </c>
      <c r="H5" s="52">
        <v>0</v>
      </c>
      <c r="I5" s="95">
        <v>0</v>
      </c>
      <c r="K5" s="50" t="s">
        <v>16</v>
      </c>
      <c r="L5" s="52"/>
      <c r="M5" s="52"/>
      <c r="N5" s="52"/>
      <c r="O5" s="52"/>
      <c r="P5" s="52"/>
      <c r="Q5" s="52"/>
      <c r="R5" s="52"/>
      <c r="S5" s="52"/>
      <c r="T5" s="52"/>
      <c r="U5" s="103"/>
    </row>
    <row r="6" spans="1:21" s="18" customFormat="1">
      <c r="A6" s="50" t="s">
        <v>16</v>
      </c>
      <c r="B6" s="89">
        <v>3</v>
      </c>
      <c r="C6" s="95" t="s">
        <v>73</v>
      </c>
      <c r="D6" s="95" t="s">
        <v>73</v>
      </c>
      <c r="E6" s="53">
        <v>3</v>
      </c>
      <c r="F6" s="53">
        <v>41</v>
      </c>
      <c r="G6" s="53">
        <v>8</v>
      </c>
      <c r="H6" s="53">
        <v>41</v>
      </c>
      <c r="I6" s="95">
        <v>0</v>
      </c>
      <c r="K6" s="50" t="s">
        <v>16</v>
      </c>
      <c r="L6" s="52"/>
      <c r="M6" s="52"/>
      <c r="N6" s="52"/>
      <c r="O6" s="52"/>
      <c r="P6" s="52"/>
      <c r="Q6" s="52"/>
      <c r="R6" s="52"/>
      <c r="S6" s="52"/>
      <c r="T6" s="52"/>
      <c r="U6" s="103"/>
    </row>
    <row r="7" spans="1:21" s="18" customFormat="1">
      <c r="A7" s="50" t="s">
        <v>16</v>
      </c>
      <c r="B7" s="89">
        <v>1</v>
      </c>
      <c r="C7" s="95" t="s">
        <v>73</v>
      </c>
      <c r="D7" s="95" t="s">
        <v>73</v>
      </c>
      <c r="E7" s="53">
        <v>116</v>
      </c>
      <c r="F7" s="52">
        <v>0</v>
      </c>
      <c r="G7" s="53">
        <v>128</v>
      </c>
      <c r="H7" s="52">
        <v>0</v>
      </c>
      <c r="I7" s="95">
        <v>0</v>
      </c>
      <c r="K7" s="50" t="s">
        <v>16</v>
      </c>
      <c r="L7" s="52"/>
      <c r="M7" s="52"/>
      <c r="N7" s="52"/>
      <c r="O7" s="52"/>
      <c r="P7" s="52"/>
      <c r="Q7" s="52"/>
      <c r="R7" s="52"/>
      <c r="S7" s="52"/>
      <c r="T7" s="52"/>
      <c r="U7" s="103"/>
    </row>
    <row r="8" spans="1:21">
      <c r="A8" s="50" t="s">
        <v>19</v>
      </c>
      <c r="B8" s="89">
        <v>3</v>
      </c>
      <c r="C8" s="95" t="s">
        <v>73</v>
      </c>
      <c r="D8" s="95" t="s">
        <v>73</v>
      </c>
      <c r="E8" s="51">
        <v>-50</v>
      </c>
      <c r="F8" s="51">
        <v>-50</v>
      </c>
      <c r="G8" s="51">
        <v>-62</v>
      </c>
      <c r="H8" s="51">
        <v>-62</v>
      </c>
      <c r="I8" s="51">
        <v>-60</v>
      </c>
      <c r="K8" s="50" t="s">
        <v>19</v>
      </c>
      <c r="L8" s="52"/>
      <c r="M8" s="52"/>
      <c r="N8" s="52"/>
      <c r="O8" s="52"/>
      <c r="P8" s="52"/>
      <c r="Q8" s="52"/>
      <c r="R8" s="52"/>
      <c r="S8" s="52"/>
      <c r="T8" s="52"/>
      <c r="U8" s="103"/>
    </row>
    <row r="9" spans="1:21">
      <c r="A9" s="50" t="s">
        <v>21</v>
      </c>
      <c r="B9" s="89">
        <v>5</v>
      </c>
      <c r="C9" s="51">
        <v>-41</v>
      </c>
      <c r="D9" s="52">
        <v>0</v>
      </c>
      <c r="E9" s="52">
        <v>0</v>
      </c>
      <c r="F9" s="52">
        <v>0</v>
      </c>
      <c r="G9" s="52">
        <v>0</v>
      </c>
      <c r="H9" s="52">
        <v>0</v>
      </c>
      <c r="I9" s="95">
        <v>0</v>
      </c>
      <c r="K9" s="50" t="s">
        <v>21</v>
      </c>
      <c r="L9" s="52"/>
      <c r="M9" s="52"/>
      <c r="N9" s="52"/>
      <c r="O9" s="52"/>
      <c r="P9" s="52"/>
      <c r="Q9" s="52"/>
      <c r="R9" s="52"/>
      <c r="S9" s="52"/>
      <c r="T9" s="52"/>
      <c r="U9" s="103"/>
    </row>
    <row r="10" spans="1:21" s="18" customFormat="1">
      <c r="A10" s="50" t="s">
        <v>21</v>
      </c>
      <c r="B10" s="89">
        <v>3</v>
      </c>
      <c r="C10" s="95" t="s">
        <v>73</v>
      </c>
      <c r="D10" s="95" t="s">
        <v>73</v>
      </c>
      <c r="E10" s="51">
        <v>-7</v>
      </c>
      <c r="F10" s="53">
        <v>33</v>
      </c>
      <c r="G10" s="51">
        <v>-11</v>
      </c>
      <c r="H10" s="53">
        <v>33</v>
      </c>
      <c r="I10" s="95">
        <v>0</v>
      </c>
      <c r="K10" s="50" t="s">
        <v>21</v>
      </c>
      <c r="L10" s="52"/>
      <c r="M10" s="52"/>
      <c r="N10" s="52"/>
      <c r="O10" s="52"/>
      <c r="P10" s="52"/>
      <c r="Q10" s="52"/>
      <c r="R10" s="52"/>
      <c r="S10" s="52"/>
      <c r="T10" s="52"/>
      <c r="U10" s="103"/>
    </row>
    <row r="11" spans="1:21" s="18" customFormat="1">
      <c r="A11" s="50" t="s">
        <v>21</v>
      </c>
      <c r="B11" s="89">
        <v>1</v>
      </c>
      <c r="C11" s="95" t="s">
        <v>73</v>
      </c>
      <c r="D11" s="95" t="s">
        <v>73</v>
      </c>
      <c r="E11" s="53">
        <v>45</v>
      </c>
      <c r="F11" s="52">
        <v>0</v>
      </c>
      <c r="G11" s="53">
        <v>27</v>
      </c>
      <c r="H11" s="52">
        <v>0</v>
      </c>
      <c r="I11" s="95">
        <v>0</v>
      </c>
      <c r="K11" s="50" t="s">
        <v>21</v>
      </c>
      <c r="L11" s="52"/>
      <c r="M11" s="52"/>
      <c r="N11" s="52"/>
      <c r="O11" s="52"/>
      <c r="P11" s="52"/>
      <c r="Q11" s="52"/>
      <c r="R11" s="52"/>
      <c r="S11" s="52"/>
      <c r="T11" s="52"/>
      <c r="U11" s="103"/>
    </row>
    <row r="12" spans="1:21">
      <c r="A12" s="50" t="s">
        <v>17</v>
      </c>
      <c r="B12" s="89">
        <v>0</v>
      </c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3">
        <v>36</v>
      </c>
      <c r="K12" s="50" t="s">
        <v>17</v>
      </c>
      <c r="L12" s="52"/>
      <c r="M12" s="52"/>
      <c r="N12" s="52"/>
      <c r="O12" s="52"/>
      <c r="P12" s="52"/>
      <c r="Q12" s="52"/>
      <c r="R12" s="52"/>
      <c r="S12" s="52"/>
      <c r="T12" s="52"/>
      <c r="U12" s="103"/>
    </row>
    <row r="13" spans="1:21">
      <c r="A13" s="50" t="s">
        <v>22</v>
      </c>
      <c r="B13" s="89">
        <v>3</v>
      </c>
      <c r="C13" s="95" t="s">
        <v>73</v>
      </c>
      <c r="D13" s="95" t="s">
        <v>73</v>
      </c>
      <c r="E13" s="51">
        <v>-21</v>
      </c>
      <c r="F13" s="53">
        <v>30</v>
      </c>
      <c r="G13" s="51">
        <v>-18</v>
      </c>
      <c r="H13" s="53">
        <v>23</v>
      </c>
      <c r="I13" s="95">
        <v>0</v>
      </c>
      <c r="K13" s="50" t="s">
        <v>22</v>
      </c>
      <c r="L13" s="52"/>
      <c r="M13" s="52"/>
      <c r="N13" s="52"/>
      <c r="O13" s="52"/>
      <c r="P13" s="52"/>
      <c r="Q13" s="52"/>
      <c r="R13" s="52"/>
      <c r="S13" s="52"/>
      <c r="T13" s="52"/>
      <c r="U13" s="103"/>
    </row>
    <row r="14" spans="1:21">
      <c r="A14" s="50" t="s">
        <v>23</v>
      </c>
      <c r="B14" s="89">
        <v>3</v>
      </c>
      <c r="C14" s="95" t="s">
        <v>73</v>
      </c>
      <c r="D14" s="95" t="s">
        <v>73</v>
      </c>
      <c r="E14" s="51">
        <v>-35</v>
      </c>
      <c r="F14" s="52">
        <v>0</v>
      </c>
      <c r="G14" s="53">
        <v>36</v>
      </c>
      <c r="H14" s="52">
        <v>0</v>
      </c>
      <c r="I14" s="95">
        <v>0</v>
      </c>
      <c r="K14" s="50" t="s">
        <v>23</v>
      </c>
      <c r="L14" s="52"/>
      <c r="M14" s="52"/>
      <c r="N14" s="52"/>
      <c r="O14" s="52"/>
      <c r="P14" s="52"/>
      <c r="Q14" s="52"/>
      <c r="R14" s="52"/>
      <c r="S14" s="52"/>
      <c r="T14" s="52"/>
      <c r="U14" s="103"/>
    </row>
    <row r="15" spans="1:21">
      <c r="A15" s="50" t="s">
        <v>24</v>
      </c>
      <c r="B15" s="89">
        <v>0</v>
      </c>
      <c r="C15" s="52">
        <v>0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1">
        <v>-51</v>
      </c>
      <c r="K15" s="50" t="s">
        <v>24</v>
      </c>
      <c r="L15" s="52"/>
      <c r="M15" s="52"/>
      <c r="N15" s="52"/>
      <c r="O15" s="52"/>
      <c r="P15" s="52"/>
      <c r="Q15" s="52"/>
      <c r="R15" s="52"/>
      <c r="S15" s="52"/>
      <c r="T15" s="89"/>
      <c r="U15" s="103"/>
    </row>
    <row r="16" spans="1:21">
      <c r="A16" s="85">
        <v>42204</v>
      </c>
      <c r="B16" s="172"/>
      <c r="C16" s="174">
        <f t="shared" ref="C16:I16" si="0">SUM(C2:C15)</f>
        <v>-81</v>
      </c>
      <c r="D16" s="173">
        <f t="shared" si="0"/>
        <v>0</v>
      </c>
      <c r="E16" s="172">
        <f t="shared" si="0"/>
        <v>60</v>
      </c>
      <c r="F16" s="172">
        <f t="shared" si="0"/>
        <v>131</v>
      </c>
      <c r="G16" s="172">
        <f t="shared" si="0"/>
        <v>33</v>
      </c>
      <c r="H16" s="172">
        <f t="shared" si="0"/>
        <v>93</v>
      </c>
      <c r="I16" s="174">
        <f t="shared" si="0"/>
        <v>-75</v>
      </c>
      <c r="K16" s="85"/>
      <c r="L16" s="55"/>
      <c r="M16" s="102">
        <f t="shared" ref="M16:S16" si="1">SUM(M2:M15)</f>
        <v>0</v>
      </c>
      <c r="N16" s="102">
        <f t="shared" si="1"/>
        <v>0</v>
      </c>
      <c r="O16" s="102">
        <f t="shared" si="1"/>
        <v>0</v>
      </c>
      <c r="P16" s="102">
        <f t="shared" si="1"/>
        <v>0</v>
      </c>
      <c r="Q16" s="102">
        <f t="shared" si="1"/>
        <v>0</v>
      </c>
      <c r="R16" s="102">
        <f t="shared" si="1"/>
        <v>0</v>
      </c>
      <c r="S16" s="102">
        <f t="shared" si="1"/>
        <v>0</v>
      </c>
      <c r="T16" s="102"/>
      <c r="U16" s="103"/>
    </row>
    <row r="17" spans="1:21">
      <c r="A17" s="50" t="s">
        <v>15</v>
      </c>
      <c r="B17" s="89">
        <v>3</v>
      </c>
      <c r="C17" s="95" t="s">
        <v>73</v>
      </c>
      <c r="D17" s="95" t="s">
        <v>73</v>
      </c>
      <c r="E17" s="51">
        <v>-39</v>
      </c>
      <c r="F17" s="51">
        <v>-39</v>
      </c>
      <c r="G17" s="51">
        <v>-123</v>
      </c>
      <c r="H17" s="51">
        <v>-123</v>
      </c>
      <c r="I17" s="52">
        <v>0</v>
      </c>
      <c r="K17" s="50" t="s">
        <v>15</v>
      </c>
      <c r="L17" s="52"/>
      <c r="M17" s="52"/>
      <c r="N17" s="52"/>
      <c r="O17" s="52"/>
      <c r="P17" s="52"/>
      <c r="Q17" s="52"/>
      <c r="R17" s="52"/>
      <c r="S17" s="52"/>
      <c r="T17" s="52"/>
      <c r="U17" s="103"/>
    </row>
    <row r="18" spans="1:21">
      <c r="A18" s="50" t="s">
        <v>18</v>
      </c>
      <c r="B18" s="89">
        <v>0</v>
      </c>
      <c r="C18" s="52">
        <v>0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K18" s="50" t="s">
        <v>18</v>
      </c>
      <c r="L18" s="52"/>
      <c r="M18" s="52"/>
      <c r="N18" s="52"/>
      <c r="O18" s="52"/>
      <c r="P18" s="52"/>
      <c r="Q18" s="52"/>
      <c r="R18" s="52"/>
      <c r="S18" s="52"/>
      <c r="T18" s="52"/>
      <c r="U18" s="103"/>
    </row>
    <row r="19" spans="1:21">
      <c r="A19" s="50" t="s">
        <v>20</v>
      </c>
      <c r="B19" s="89">
        <v>3</v>
      </c>
      <c r="C19" s="95" t="s">
        <v>73</v>
      </c>
      <c r="D19" s="95" t="s">
        <v>73</v>
      </c>
      <c r="E19" s="51">
        <v>-81</v>
      </c>
      <c r="F19" s="51">
        <v>-81</v>
      </c>
      <c r="G19" s="51">
        <v>-71</v>
      </c>
      <c r="H19" s="51">
        <v>-71</v>
      </c>
      <c r="I19" s="51">
        <v>-66</v>
      </c>
      <c r="K19" s="50" t="s">
        <v>20</v>
      </c>
      <c r="L19" s="52"/>
      <c r="M19" s="52"/>
      <c r="N19" s="52"/>
      <c r="O19" s="52"/>
      <c r="P19" s="52"/>
      <c r="Q19" s="52"/>
      <c r="R19" s="52"/>
      <c r="S19" s="52"/>
      <c r="T19" s="52"/>
      <c r="U19" s="103"/>
    </row>
    <row r="20" spans="1:21">
      <c r="A20" s="50" t="s">
        <v>16</v>
      </c>
      <c r="B20" s="89">
        <v>6</v>
      </c>
      <c r="C20" s="53">
        <v>38</v>
      </c>
      <c r="D20" s="53">
        <v>56</v>
      </c>
      <c r="E20" s="53">
        <v>37</v>
      </c>
      <c r="F20" s="53">
        <v>37</v>
      </c>
      <c r="G20" s="53">
        <v>27</v>
      </c>
      <c r="H20" s="53">
        <v>27</v>
      </c>
      <c r="I20" s="53">
        <v>15</v>
      </c>
      <c r="K20" s="50" t="s">
        <v>16</v>
      </c>
      <c r="L20" s="52"/>
      <c r="M20" s="52"/>
      <c r="N20" s="52"/>
      <c r="O20" s="52"/>
      <c r="P20" s="52"/>
      <c r="Q20" s="52"/>
      <c r="R20" s="52"/>
      <c r="S20" s="52"/>
      <c r="T20" s="52"/>
      <c r="U20" s="103"/>
    </row>
    <row r="21" spans="1:21" s="18" customFormat="1">
      <c r="A21" s="50" t="s">
        <v>16</v>
      </c>
      <c r="B21" s="89">
        <v>1</v>
      </c>
      <c r="C21" s="95" t="s">
        <v>73</v>
      </c>
      <c r="D21" s="95" t="s">
        <v>73</v>
      </c>
      <c r="E21" s="51">
        <v>-78</v>
      </c>
      <c r="F21" s="51">
        <v>-78</v>
      </c>
      <c r="G21" s="51">
        <v>-25</v>
      </c>
      <c r="H21" s="51">
        <v>-25</v>
      </c>
      <c r="I21" s="52">
        <v>0</v>
      </c>
      <c r="K21" s="50" t="s">
        <v>16</v>
      </c>
      <c r="L21" s="52"/>
      <c r="M21" s="52"/>
      <c r="N21" s="52"/>
      <c r="O21" s="52"/>
      <c r="P21" s="52"/>
      <c r="Q21" s="52"/>
      <c r="R21" s="52"/>
      <c r="S21" s="52"/>
      <c r="T21" s="52"/>
      <c r="U21" s="103"/>
    </row>
    <row r="22" spans="1:21" s="18" customFormat="1">
      <c r="A22" s="50" t="s">
        <v>16</v>
      </c>
      <c r="B22" s="89">
        <v>3</v>
      </c>
      <c r="C22" s="95" t="s">
        <v>73</v>
      </c>
      <c r="D22" s="95" t="s">
        <v>73</v>
      </c>
      <c r="E22" s="51">
        <v>-37</v>
      </c>
      <c r="F22" s="51">
        <v>-37</v>
      </c>
      <c r="G22" s="52">
        <v>0</v>
      </c>
      <c r="H22" s="52">
        <v>0</v>
      </c>
      <c r="I22" s="52">
        <v>0</v>
      </c>
      <c r="K22" s="50" t="s">
        <v>16</v>
      </c>
      <c r="L22" s="52"/>
      <c r="M22" s="52"/>
      <c r="N22" s="52"/>
      <c r="O22" s="52"/>
      <c r="P22" s="52"/>
      <c r="Q22" s="52"/>
      <c r="R22" s="52"/>
      <c r="S22" s="52"/>
      <c r="T22" s="52"/>
      <c r="U22" s="103"/>
    </row>
    <row r="23" spans="1:21">
      <c r="A23" s="50" t="s">
        <v>19</v>
      </c>
      <c r="B23" s="89">
        <v>1</v>
      </c>
      <c r="C23" s="95" t="s">
        <v>73</v>
      </c>
      <c r="D23" s="95" t="s">
        <v>73</v>
      </c>
      <c r="E23" s="51">
        <v>-39</v>
      </c>
      <c r="F23" s="51">
        <v>-39</v>
      </c>
      <c r="G23" s="51">
        <v>-10</v>
      </c>
      <c r="H23" s="51">
        <v>-10</v>
      </c>
      <c r="I23" s="53">
        <v>9</v>
      </c>
      <c r="K23" s="50" t="s">
        <v>19</v>
      </c>
      <c r="L23" s="52"/>
      <c r="M23" s="52"/>
      <c r="N23" s="52"/>
      <c r="O23" s="52"/>
      <c r="P23" s="52"/>
      <c r="Q23" s="52"/>
      <c r="R23" s="52"/>
      <c r="S23" s="52"/>
      <c r="T23" s="52"/>
      <c r="U23" s="103"/>
    </row>
    <row r="24" spans="1:21" s="18" customFormat="1">
      <c r="A24" s="50" t="s">
        <v>19</v>
      </c>
      <c r="B24" s="89">
        <v>3</v>
      </c>
      <c r="C24" s="95" t="s">
        <v>73</v>
      </c>
      <c r="D24" s="95" t="s">
        <v>73</v>
      </c>
      <c r="E24" s="53">
        <v>17</v>
      </c>
      <c r="F24" s="53">
        <v>17</v>
      </c>
      <c r="G24" s="53">
        <v>66</v>
      </c>
      <c r="H24" s="53">
        <v>66</v>
      </c>
      <c r="I24" s="52">
        <v>0</v>
      </c>
      <c r="K24" s="50" t="s">
        <v>19</v>
      </c>
      <c r="L24" s="52"/>
      <c r="M24" s="52"/>
      <c r="N24" s="52"/>
      <c r="O24" s="52"/>
      <c r="P24" s="52"/>
      <c r="Q24" s="52"/>
      <c r="R24" s="52"/>
      <c r="S24" s="52"/>
      <c r="T24" s="52"/>
      <c r="U24" s="103"/>
    </row>
    <row r="25" spans="1:21">
      <c r="A25" s="50" t="s">
        <v>21</v>
      </c>
      <c r="B25" s="89">
        <v>1</v>
      </c>
      <c r="C25" s="95" t="s">
        <v>73</v>
      </c>
      <c r="D25" s="95" t="s">
        <v>73</v>
      </c>
      <c r="E25" s="51">
        <v>-80</v>
      </c>
      <c r="F25" s="51">
        <v>-51</v>
      </c>
      <c r="G25" s="51">
        <v>-48</v>
      </c>
      <c r="H25" s="52">
        <v>0</v>
      </c>
      <c r="I25" s="51">
        <v>-10</v>
      </c>
      <c r="K25" s="50" t="s">
        <v>21</v>
      </c>
      <c r="L25" s="52"/>
      <c r="M25" s="52"/>
      <c r="N25" s="52"/>
      <c r="O25" s="52"/>
      <c r="P25" s="52"/>
      <c r="Q25" s="52"/>
      <c r="R25" s="52"/>
      <c r="S25" s="52"/>
      <c r="T25" s="52"/>
      <c r="U25" s="103"/>
    </row>
    <row r="26" spans="1:21" s="18" customFormat="1">
      <c r="A26" s="50" t="s">
        <v>21</v>
      </c>
      <c r="B26" s="89">
        <v>6</v>
      </c>
      <c r="C26" s="51">
        <v>-47</v>
      </c>
      <c r="D26" s="51">
        <v>-32</v>
      </c>
      <c r="E26" s="51">
        <v>-83</v>
      </c>
      <c r="F26" s="51">
        <v>-83</v>
      </c>
      <c r="G26" s="51">
        <v>-67</v>
      </c>
      <c r="H26" s="51">
        <v>-67</v>
      </c>
      <c r="I26" s="95">
        <v>0</v>
      </c>
      <c r="K26" s="50" t="s">
        <v>21</v>
      </c>
      <c r="L26" s="52"/>
      <c r="M26" s="52"/>
      <c r="N26" s="52"/>
      <c r="O26" s="52"/>
      <c r="P26" s="52"/>
      <c r="Q26" s="52"/>
      <c r="R26" s="52"/>
      <c r="S26" s="52"/>
      <c r="T26" s="52"/>
      <c r="U26" s="103"/>
    </row>
    <row r="27" spans="1:21">
      <c r="A27" s="50" t="s">
        <v>17</v>
      </c>
      <c r="B27" s="89">
        <v>0</v>
      </c>
      <c r="C27" s="52">
        <v>0</v>
      </c>
      <c r="D27" s="52">
        <v>0</v>
      </c>
      <c r="E27" s="52">
        <v>0</v>
      </c>
      <c r="F27" s="52">
        <v>0</v>
      </c>
      <c r="G27" s="52">
        <v>0</v>
      </c>
      <c r="H27" s="52">
        <v>0</v>
      </c>
      <c r="I27" s="52">
        <v>0</v>
      </c>
      <c r="K27" s="50" t="s">
        <v>17</v>
      </c>
      <c r="L27" s="51"/>
      <c r="M27" s="52"/>
      <c r="N27" s="52"/>
      <c r="O27" s="52"/>
      <c r="P27" s="52"/>
      <c r="Q27" s="52"/>
      <c r="R27" s="52"/>
      <c r="S27" s="52"/>
      <c r="T27" s="52"/>
      <c r="U27" s="103"/>
    </row>
    <row r="28" spans="1:21">
      <c r="A28" s="50" t="s">
        <v>22</v>
      </c>
      <c r="B28" s="89">
        <v>1</v>
      </c>
      <c r="C28" s="95" t="s">
        <v>73</v>
      </c>
      <c r="D28" s="95" t="s">
        <v>73</v>
      </c>
      <c r="E28" s="51">
        <v>-21</v>
      </c>
      <c r="F28" s="51">
        <v>-13</v>
      </c>
      <c r="G28" s="51">
        <v>-13</v>
      </c>
      <c r="H28" s="51">
        <v>-13</v>
      </c>
      <c r="I28" s="51">
        <v>-2</v>
      </c>
      <c r="K28" s="50" t="s">
        <v>22</v>
      </c>
      <c r="L28" s="52"/>
      <c r="M28" s="52"/>
      <c r="N28" s="52"/>
      <c r="O28" s="52"/>
      <c r="P28" s="52"/>
      <c r="Q28" s="52"/>
      <c r="R28" s="52"/>
      <c r="S28" s="52"/>
      <c r="T28" s="52"/>
      <c r="U28" s="103"/>
    </row>
    <row r="29" spans="1:21" s="18" customFormat="1">
      <c r="A29" s="50" t="s">
        <v>22</v>
      </c>
      <c r="B29" s="89">
        <v>3</v>
      </c>
      <c r="C29" s="95" t="s">
        <v>73</v>
      </c>
      <c r="D29" s="95" t="s">
        <v>73</v>
      </c>
      <c r="E29" s="51">
        <v>-54</v>
      </c>
      <c r="F29" s="51">
        <v>-63</v>
      </c>
      <c r="G29" s="51">
        <v>-63</v>
      </c>
      <c r="H29" s="51">
        <v>-63</v>
      </c>
      <c r="I29" s="52">
        <v>0</v>
      </c>
      <c r="K29" s="50" t="s">
        <v>22</v>
      </c>
      <c r="L29" s="52"/>
      <c r="M29" s="52"/>
      <c r="N29" s="52"/>
      <c r="O29" s="52"/>
      <c r="P29" s="52"/>
      <c r="Q29" s="52"/>
      <c r="R29" s="52"/>
      <c r="S29" s="52"/>
      <c r="T29" s="52"/>
      <c r="U29" s="103"/>
    </row>
    <row r="30" spans="1:21">
      <c r="A30" s="50" t="s">
        <v>23</v>
      </c>
      <c r="B30" s="89">
        <v>3</v>
      </c>
      <c r="C30" s="95" t="s">
        <v>73</v>
      </c>
      <c r="D30" s="95" t="s">
        <v>73</v>
      </c>
      <c r="E30" s="51">
        <v>-120</v>
      </c>
      <c r="F30" s="51">
        <v>-47</v>
      </c>
      <c r="G30" s="53">
        <v>28</v>
      </c>
      <c r="H30" s="53">
        <v>20</v>
      </c>
      <c r="I30" s="53">
        <v>98</v>
      </c>
      <c r="K30" s="50" t="s">
        <v>23</v>
      </c>
      <c r="L30" s="54"/>
      <c r="M30" s="54"/>
      <c r="N30" s="54"/>
      <c r="O30" s="54"/>
      <c r="P30" s="54"/>
      <c r="Q30" s="54"/>
      <c r="R30" s="54"/>
      <c r="S30" s="54"/>
      <c r="T30" s="52"/>
      <c r="U30" s="103"/>
    </row>
    <row r="31" spans="1:21">
      <c r="A31" s="50" t="s">
        <v>24</v>
      </c>
      <c r="B31" s="89">
        <v>3</v>
      </c>
      <c r="C31" s="95" t="s">
        <v>73</v>
      </c>
      <c r="D31" s="95" t="s">
        <v>73</v>
      </c>
      <c r="E31" s="51">
        <v>-88</v>
      </c>
      <c r="F31" s="51">
        <v>-88</v>
      </c>
      <c r="G31" s="51">
        <v>-40</v>
      </c>
      <c r="H31" s="51">
        <v>-40</v>
      </c>
      <c r="I31" s="95">
        <v>0</v>
      </c>
      <c r="K31" s="50" t="s">
        <v>24</v>
      </c>
      <c r="M31" s="103"/>
      <c r="N31" s="103"/>
      <c r="O31" s="103"/>
      <c r="P31" s="103"/>
      <c r="Q31" s="103"/>
      <c r="R31" s="103"/>
      <c r="S31" s="103"/>
      <c r="T31" s="52"/>
      <c r="U31" s="103"/>
    </row>
    <row r="32" spans="1:21">
      <c r="A32" s="85">
        <v>42211</v>
      </c>
      <c r="B32" s="172"/>
      <c r="C32" s="174">
        <f>SUM(C17:C31)</f>
        <v>-9</v>
      </c>
      <c r="D32" s="172">
        <f t="shared" ref="D32" si="2">SUM(D17:D31)</f>
        <v>24</v>
      </c>
      <c r="E32" s="174">
        <f t="shared" ref="E32:G32" si="3">SUM(E17:E31)</f>
        <v>-666</v>
      </c>
      <c r="F32" s="174">
        <f t="shared" si="3"/>
        <v>-565</v>
      </c>
      <c r="G32" s="174">
        <f t="shared" si="3"/>
        <v>-339</v>
      </c>
      <c r="H32" s="174">
        <f t="shared" ref="H32:I32" si="4">SUM(H17:H31)</f>
        <v>-299</v>
      </c>
      <c r="I32" s="172">
        <f t="shared" si="4"/>
        <v>44</v>
      </c>
      <c r="K32" s="85"/>
      <c r="L32" s="55"/>
      <c r="M32" s="102">
        <f t="shared" ref="M32:S32" si="5">SUM(M17:M31)</f>
        <v>0</v>
      </c>
      <c r="N32" s="102">
        <f t="shared" si="5"/>
        <v>0</v>
      </c>
      <c r="O32" s="102">
        <f t="shared" si="5"/>
        <v>0</v>
      </c>
      <c r="P32" s="102">
        <f t="shared" si="5"/>
        <v>0</v>
      </c>
      <c r="Q32" s="102">
        <f t="shared" si="5"/>
        <v>0</v>
      </c>
      <c r="R32" s="102">
        <f t="shared" si="5"/>
        <v>0</v>
      </c>
      <c r="S32" s="102">
        <f t="shared" si="5"/>
        <v>0</v>
      </c>
      <c r="T32" s="102"/>
      <c r="U32" s="103"/>
    </row>
    <row r="33" spans="1:21">
      <c r="A33" s="50" t="s">
        <v>15</v>
      </c>
      <c r="B33" s="89"/>
      <c r="C33" s="52"/>
      <c r="D33" s="52"/>
      <c r="E33" s="52"/>
      <c r="F33" s="52"/>
      <c r="G33" s="52"/>
      <c r="H33" s="52"/>
      <c r="I33" s="52"/>
      <c r="K33" s="50" t="s">
        <v>15</v>
      </c>
      <c r="L33" s="52"/>
      <c r="M33" s="52"/>
      <c r="N33" s="52"/>
      <c r="O33" s="52"/>
      <c r="P33" s="52"/>
      <c r="Q33" s="52"/>
      <c r="R33" s="52"/>
      <c r="S33" s="52"/>
      <c r="T33" s="52"/>
      <c r="U33" s="103"/>
    </row>
    <row r="34" spans="1:21">
      <c r="A34" s="50" t="s">
        <v>15</v>
      </c>
      <c r="B34" s="89"/>
      <c r="C34" s="52"/>
      <c r="D34" s="52"/>
      <c r="E34" s="52"/>
      <c r="F34" s="52"/>
      <c r="G34" s="52"/>
      <c r="H34" s="52"/>
      <c r="I34" s="52"/>
      <c r="K34" s="50" t="s">
        <v>15</v>
      </c>
      <c r="L34" s="52"/>
      <c r="M34" s="52"/>
      <c r="N34" s="52"/>
      <c r="O34" s="52"/>
      <c r="P34" s="52"/>
      <c r="Q34" s="52"/>
      <c r="R34" s="52"/>
      <c r="S34" s="52"/>
      <c r="T34" s="52"/>
      <c r="U34" s="103"/>
    </row>
    <row r="35" spans="1:21">
      <c r="A35" s="50" t="s">
        <v>18</v>
      </c>
      <c r="B35" s="89"/>
      <c r="C35" s="52"/>
      <c r="D35" s="52"/>
      <c r="E35" s="52"/>
      <c r="F35" s="52"/>
      <c r="G35" s="52"/>
      <c r="H35" s="52"/>
      <c r="I35" s="52"/>
      <c r="K35" s="50" t="s">
        <v>18</v>
      </c>
      <c r="L35" s="52"/>
      <c r="M35" s="52"/>
      <c r="N35" s="52"/>
      <c r="O35" s="52"/>
      <c r="P35" s="52"/>
      <c r="Q35" s="52"/>
      <c r="R35" s="52"/>
      <c r="S35" s="52"/>
      <c r="T35" s="52"/>
      <c r="U35" s="103"/>
    </row>
    <row r="36" spans="1:21">
      <c r="A36" s="50" t="s">
        <v>18</v>
      </c>
      <c r="B36" s="89"/>
      <c r="C36" s="52"/>
      <c r="D36" s="52"/>
      <c r="E36" s="52"/>
      <c r="F36" s="52"/>
      <c r="G36" s="52"/>
      <c r="H36" s="52"/>
      <c r="I36" s="52"/>
      <c r="K36" s="50" t="s">
        <v>18</v>
      </c>
      <c r="L36" s="52"/>
      <c r="M36" s="52"/>
      <c r="N36" s="52"/>
      <c r="O36" s="52"/>
      <c r="P36" s="52"/>
      <c r="Q36" s="52"/>
      <c r="R36" s="52"/>
      <c r="S36" s="52"/>
      <c r="T36" s="52"/>
      <c r="U36" s="103"/>
    </row>
    <row r="37" spans="1:21">
      <c r="A37" s="50" t="s">
        <v>20</v>
      </c>
      <c r="B37" s="89"/>
      <c r="C37" s="52"/>
      <c r="D37" s="52"/>
      <c r="E37" s="52"/>
      <c r="F37" s="52"/>
      <c r="G37" s="52"/>
      <c r="H37" s="52"/>
      <c r="I37" s="52"/>
      <c r="K37" s="50" t="s">
        <v>20</v>
      </c>
      <c r="L37" s="52"/>
      <c r="M37" s="52"/>
      <c r="N37" s="52"/>
      <c r="O37" s="52"/>
      <c r="P37" s="52"/>
      <c r="Q37" s="52"/>
      <c r="R37" s="52"/>
      <c r="S37" s="52"/>
      <c r="T37" s="52"/>
      <c r="U37" s="103"/>
    </row>
    <row r="38" spans="1:21">
      <c r="A38" s="50" t="s">
        <v>16</v>
      </c>
      <c r="B38" s="89"/>
      <c r="C38" s="52"/>
      <c r="D38" s="52"/>
      <c r="E38" s="52"/>
      <c r="F38" s="52"/>
      <c r="G38" s="52"/>
      <c r="H38" s="52"/>
      <c r="I38" s="52"/>
      <c r="K38" s="50" t="s">
        <v>16</v>
      </c>
      <c r="L38" s="52"/>
      <c r="M38" s="52"/>
      <c r="N38" s="52"/>
      <c r="O38" s="52"/>
      <c r="P38" s="52"/>
      <c r="Q38" s="52"/>
      <c r="R38" s="52"/>
      <c r="S38" s="52"/>
      <c r="T38" s="52"/>
      <c r="U38" s="103"/>
    </row>
    <row r="39" spans="1:21">
      <c r="A39" s="50" t="s">
        <v>19</v>
      </c>
      <c r="B39" s="89"/>
      <c r="C39" s="52"/>
      <c r="D39" s="52"/>
      <c r="E39" s="52"/>
      <c r="F39" s="52"/>
      <c r="G39" s="52"/>
      <c r="H39" s="52"/>
      <c r="I39" s="52"/>
      <c r="K39" s="50" t="s">
        <v>19</v>
      </c>
      <c r="L39" s="52"/>
      <c r="M39" s="52"/>
      <c r="N39" s="52"/>
      <c r="O39" s="52"/>
      <c r="P39" s="52"/>
      <c r="Q39" s="52"/>
      <c r="R39" s="52"/>
      <c r="S39" s="52"/>
      <c r="T39" s="52"/>
      <c r="U39" s="103"/>
    </row>
    <row r="40" spans="1:21">
      <c r="A40" s="50" t="s">
        <v>21</v>
      </c>
      <c r="B40" s="89"/>
      <c r="C40" s="52"/>
      <c r="D40" s="52"/>
      <c r="E40" s="52"/>
      <c r="F40" s="52"/>
      <c r="G40" s="52"/>
      <c r="H40" s="52"/>
      <c r="I40" s="52"/>
      <c r="K40" s="50" t="s">
        <v>21</v>
      </c>
      <c r="L40" s="52"/>
      <c r="M40" s="52"/>
      <c r="N40" s="52"/>
      <c r="O40" s="52"/>
      <c r="P40" s="52"/>
      <c r="Q40" s="52"/>
      <c r="R40" s="52"/>
      <c r="S40" s="52"/>
      <c r="T40" s="52"/>
      <c r="U40" s="103"/>
    </row>
    <row r="41" spans="1:21">
      <c r="A41" s="50" t="s">
        <v>17</v>
      </c>
      <c r="B41" s="89"/>
      <c r="C41" s="52"/>
      <c r="D41" s="52"/>
      <c r="E41" s="52"/>
      <c r="F41" s="52"/>
      <c r="G41" s="52"/>
      <c r="H41" s="52"/>
      <c r="I41" s="52"/>
      <c r="K41" s="50" t="s">
        <v>17</v>
      </c>
      <c r="L41" s="51"/>
      <c r="M41" s="52"/>
      <c r="N41" s="52"/>
      <c r="O41" s="52"/>
      <c r="P41" s="52"/>
      <c r="Q41" s="52"/>
      <c r="R41" s="52"/>
      <c r="S41" s="52"/>
      <c r="T41" s="52"/>
      <c r="U41" s="103"/>
    </row>
    <row r="42" spans="1:21">
      <c r="A42" s="50" t="s">
        <v>17</v>
      </c>
      <c r="B42" s="89"/>
      <c r="C42" s="52"/>
      <c r="D42" s="52"/>
      <c r="E42" s="52"/>
      <c r="F42" s="52"/>
      <c r="G42" s="52"/>
      <c r="H42" s="52"/>
      <c r="I42" s="52"/>
      <c r="K42" s="50" t="s">
        <v>17</v>
      </c>
      <c r="L42" s="51"/>
      <c r="M42" s="52"/>
      <c r="N42" s="52"/>
      <c r="O42" s="52"/>
      <c r="P42" s="52"/>
      <c r="Q42" s="52"/>
      <c r="R42" s="52"/>
      <c r="S42" s="52"/>
      <c r="T42" s="52"/>
      <c r="U42" s="103"/>
    </row>
    <row r="43" spans="1:21">
      <c r="A43" s="50" t="s">
        <v>17</v>
      </c>
      <c r="B43" s="89"/>
      <c r="C43" s="52"/>
      <c r="D43" s="52"/>
      <c r="E43" s="52"/>
      <c r="F43" s="52"/>
      <c r="G43" s="52"/>
      <c r="H43" s="52"/>
      <c r="I43" s="52"/>
      <c r="K43" s="50" t="s">
        <v>17</v>
      </c>
      <c r="L43" s="51"/>
      <c r="M43" s="52"/>
      <c r="N43" s="52"/>
      <c r="O43" s="52"/>
      <c r="P43" s="52"/>
      <c r="Q43" s="52"/>
      <c r="R43" s="52"/>
      <c r="S43" s="52"/>
      <c r="T43" s="52"/>
      <c r="U43" s="103"/>
    </row>
    <row r="44" spans="1:21">
      <c r="A44" s="50" t="s">
        <v>22</v>
      </c>
      <c r="B44" s="89"/>
      <c r="C44" s="52"/>
      <c r="D44" s="52"/>
      <c r="E44" s="52"/>
      <c r="F44" s="52"/>
      <c r="G44" s="52"/>
      <c r="H44" s="52"/>
      <c r="I44" s="52"/>
      <c r="K44" s="50" t="s">
        <v>22</v>
      </c>
      <c r="L44" s="52"/>
      <c r="M44" s="52"/>
      <c r="N44" s="52"/>
      <c r="O44" s="52"/>
      <c r="P44" s="52"/>
      <c r="Q44" s="52"/>
      <c r="R44" s="52"/>
      <c r="S44" s="52"/>
      <c r="T44" s="52"/>
      <c r="U44" s="103"/>
    </row>
    <row r="45" spans="1:21">
      <c r="A45" s="50" t="s">
        <v>23</v>
      </c>
      <c r="B45" s="89"/>
      <c r="C45" s="52"/>
      <c r="D45" s="52"/>
      <c r="E45" s="52"/>
      <c r="F45" s="52"/>
      <c r="G45" s="52"/>
      <c r="H45" s="52"/>
      <c r="I45" s="52"/>
      <c r="K45" s="50" t="s">
        <v>23</v>
      </c>
      <c r="L45" s="54"/>
      <c r="M45" s="54"/>
      <c r="N45" s="54"/>
      <c r="O45" s="54"/>
      <c r="P45" s="54"/>
      <c r="Q45" s="54"/>
      <c r="R45" s="54"/>
      <c r="S45" s="54"/>
      <c r="T45" s="52"/>
      <c r="U45" s="103"/>
    </row>
    <row r="46" spans="1:21">
      <c r="A46" s="50" t="s">
        <v>23</v>
      </c>
      <c r="B46" s="89"/>
      <c r="C46" s="52"/>
      <c r="D46" s="52"/>
      <c r="E46" s="52"/>
      <c r="F46" s="52"/>
      <c r="G46" s="52"/>
      <c r="H46" s="52"/>
      <c r="I46" s="52"/>
      <c r="K46" s="50" t="s">
        <v>23</v>
      </c>
      <c r="L46" s="54"/>
      <c r="M46" s="54"/>
      <c r="N46" s="54"/>
      <c r="O46" s="54"/>
      <c r="P46" s="54"/>
      <c r="Q46" s="54"/>
      <c r="R46" s="54"/>
      <c r="S46" s="54"/>
      <c r="T46" s="52"/>
      <c r="U46" s="103"/>
    </row>
    <row r="47" spans="1:21">
      <c r="A47" s="50" t="s">
        <v>24</v>
      </c>
      <c r="B47" s="89"/>
      <c r="C47" s="52"/>
      <c r="D47" s="52"/>
      <c r="E47" s="52"/>
      <c r="F47" s="52"/>
      <c r="G47" s="52"/>
      <c r="H47" s="52"/>
      <c r="I47" s="52"/>
      <c r="K47" s="50" t="s">
        <v>24</v>
      </c>
      <c r="M47" s="103"/>
      <c r="N47" s="103"/>
      <c r="O47" s="103"/>
      <c r="P47" s="103"/>
      <c r="Q47" s="103"/>
      <c r="R47" s="103"/>
      <c r="S47" s="103"/>
      <c r="T47" s="52"/>
      <c r="U47" s="103"/>
    </row>
    <row r="48" spans="1:21">
      <c r="A48" s="50" t="s">
        <v>24</v>
      </c>
      <c r="B48" s="89"/>
      <c r="C48" s="52"/>
      <c r="D48" s="52"/>
      <c r="E48" s="52"/>
      <c r="F48" s="52"/>
      <c r="G48" s="52"/>
      <c r="H48" s="52"/>
      <c r="I48" s="52"/>
      <c r="K48" s="50" t="s">
        <v>24</v>
      </c>
      <c r="M48" s="103"/>
      <c r="N48" s="103"/>
      <c r="O48" s="103"/>
      <c r="P48" s="103"/>
      <c r="Q48" s="103"/>
      <c r="R48" s="103"/>
      <c r="S48" s="103"/>
      <c r="T48" s="52"/>
      <c r="U48" s="103"/>
    </row>
    <row r="49" spans="1:21">
      <c r="A49" s="85">
        <v>42218</v>
      </c>
      <c r="B49" s="55"/>
      <c r="C49" s="102">
        <f>SUM(C33:C48)</f>
        <v>0</v>
      </c>
      <c r="D49" s="102">
        <f t="shared" ref="D49:I49" si="6">SUM(D33:D48)</f>
        <v>0</v>
      </c>
      <c r="E49" s="102">
        <f t="shared" si="6"/>
        <v>0</v>
      </c>
      <c r="F49" s="102">
        <f t="shared" si="6"/>
        <v>0</v>
      </c>
      <c r="G49" s="102">
        <f t="shared" si="6"/>
        <v>0</v>
      </c>
      <c r="H49" s="102">
        <f t="shared" si="6"/>
        <v>0</v>
      </c>
      <c r="I49" s="102">
        <f t="shared" si="6"/>
        <v>0</v>
      </c>
      <c r="K49" s="85"/>
      <c r="L49" s="55"/>
      <c r="M49" s="102">
        <f t="shared" ref="M49:S49" si="7">SUM(M33:M48)</f>
        <v>0</v>
      </c>
      <c r="N49" s="102">
        <f t="shared" si="7"/>
        <v>0</v>
      </c>
      <c r="O49" s="102">
        <f t="shared" si="7"/>
        <v>0</v>
      </c>
      <c r="P49" s="102">
        <f t="shared" si="7"/>
        <v>0</v>
      </c>
      <c r="Q49" s="102">
        <f t="shared" si="7"/>
        <v>0</v>
      </c>
      <c r="R49" s="102">
        <f t="shared" si="7"/>
        <v>0</v>
      </c>
      <c r="S49" s="102">
        <f t="shared" si="7"/>
        <v>0</v>
      </c>
      <c r="T49" s="102"/>
      <c r="U49" s="103"/>
    </row>
    <row r="50" spans="1:21">
      <c r="A50" s="50" t="s">
        <v>15</v>
      </c>
      <c r="B50" s="89"/>
      <c r="C50" s="52"/>
      <c r="D50" s="52"/>
      <c r="E50" s="52"/>
      <c r="F50" s="52"/>
      <c r="G50" s="52"/>
      <c r="H50" s="52"/>
      <c r="I50" s="52"/>
      <c r="K50" s="50" t="s">
        <v>15</v>
      </c>
      <c r="L50" s="52"/>
      <c r="M50" s="52"/>
      <c r="N50" s="52"/>
      <c r="O50" s="52"/>
      <c r="P50" s="52"/>
      <c r="Q50" s="52"/>
      <c r="R50" s="52"/>
      <c r="S50" s="52"/>
      <c r="T50" s="52"/>
      <c r="U50" s="103"/>
    </row>
    <row r="51" spans="1:21">
      <c r="A51" s="50" t="s">
        <v>18</v>
      </c>
      <c r="B51" s="89"/>
      <c r="C51" s="52"/>
      <c r="D51" s="52"/>
      <c r="E51" s="52"/>
      <c r="F51" s="52"/>
      <c r="G51" s="52"/>
      <c r="H51" s="52"/>
      <c r="I51" s="52"/>
      <c r="K51" s="50" t="s">
        <v>18</v>
      </c>
      <c r="L51" s="52"/>
      <c r="M51" s="52"/>
      <c r="N51" s="52"/>
      <c r="O51" s="52"/>
      <c r="P51" s="52"/>
      <c r="Q51" s="52"/>
      <c r="R51" s="52"/>
      <c r="S51" s="52"/>
      <c r="T51" s="52"/>
      <c r="U51" s="103"/>
    </row>
    <row r="52" spans="1:21">
      <c r="A52" s="50" t="s">
        <v>20</v>
      </c>
      <c r="B52" s="89"/>
      <c r="C52" s="52"/>
      <c r="D52" s="52"/>
      <c r="E52" s="52"/>
      <c r="F52" s="52"/>
      <c r="G52" s="52"/>
      <c r="H52" s="52"/>
      <c r="I52" s="52"/>
      <c r="K52" s="50" t="s">
        <v>20</v>
      </c>
      <c r="L52" s="52"/>
      <c r="M52" s="52"/>
      <c r="N52" s="52"/>
      <c r="O52" s="52"/>
      <c r="P52" s="52"/>
      <c r="Q52" s="52"/>
      <c r="R52" s="52"/>
      <c r="S52" s="52"/>
      <c r="T52" s="52"/>
      <c r="U52" s="103"/>
    </row>
    <row r="53" spans="1:21">
      <c r="A53" s="50" t="s">
        <v>16</v>
      </c>
      <c r="B53" s="89"/>
      <c r="C53" s="52"/>
      <c r="D53" s="52"/>
      <c r="E53" s="52"/>
      <c r="F53" s="52"/>
      <c r="G53" s="52"/>
      <c r="H53" s="52"/>
      <c r="I53" s="52"/>
      <c r="K53" s="50" t="s">
        <v>16</v>
      </c>
      <c r="L53" s="52"/>
      <c r="M53" s="52"/>
      <c r="N53" s="52"/>
      <c r="O53" s="52"/>
      <c r="P53" s="52"/>
      <c r="Q53" s="52"/>
      <c r="R53" s="52"/>
      <c r="S53" s="52"/>
      <c r="T53" s="52"/>
      <c r="U53" s="103"/>
    </row>
    <row r="54" spans="1:21">
      <c r="A54" s="50" t="s">
        <v>19</v>
      </c>
      <c r="B54" s="89"/>
      <c r="C54" s="52"/>
      <c r="D54" s="52"/>
      <c r="E54" s="52"/>
      <c r="F54" s="52"/>
      <c r="G54" s="52"/>
      <c r="H54" s="52"/>
      <c r="I54" s="52"/>
      <c r="K54" s="50" t="s">
        <v>19</v>
      </c>
      <c r="L54" s="52"/>
      <c r="M54" s="52"/>
      <c r="N54" s="52"/>
      <c r="O54" s="52"/>
      <c r="P54" s="52"/>
      <c r="Q54" s="52"/>
      <c r="R54" s="52"/>
      <c r="S54" s="52"/>
      <c r="T54" s="52"/>
      <c r="U54" s="103"/>
    </row>
    <row r="55" spans="1:21">
      <c r="A55" s="50" t="s">
        <v>21</v>
      </c>
      <c r="B55" s="89"/>
      <c r="C55" s="52"/>
      <c r="D55" s="52"/>
      <c r="E55" s="52"/>
      <c r="F55" s="52"/>
      <c r="G55" s="52"/>
      <c r="H55" s="52"/>
      <c r="I55" s="52"/>
      <c r="K55" s="50" t="s">
        <v>21</v>
      </c>
      <c r="L55" s="52"/>
      <c r="M55" s="52"/>
      <c r="N55" s="52"/>
      <c r="O55" s="52"/>
      <c r="P55" s="52"/>
      <c r="Q55" s="52"/>
      <c r="R55" s="52"/>
      <c r="S55" s="52"/>
      <c r="T55" s="52"/>
      <c r="U55" s="103"/>
    </row>
    <row r="56" spans="1:21">
      <c r="A56" s="50" t="s">
        <v>17</v>
      </c>
      <c r="B56" s="89"/>
      <c r="C56" s="52"/>
      <c r="D56" s="52"/>
      <c r="E56" s="52"/>
      <c r="F56" s="52"/>
      <c r="G56" s="52"/>
      <c r="H56" s="52"/>
      <c r="I56" s="52"/>
      <c r="K56" s="50" t="s">
        <v>17</v>
      </c>
      <c r="L56" s="51"/>
      <c r="M56" s="52"/>
      <c r="N56" s="52"/>
      <c r="O56" s="52"/>
      <c r="P56" s="52"/>
      <c r="Q56" s="52"/>
      <c r="R56" s="52"/>
      <c r="S56" s="52"/>
      <c r="T56" s="52"/>
      <c r="U56" s="103"/>
    </row>
    <row r="57" spans="1:21">
      <c r="A57" s="50" t="s">
        <v>17</v>
      </c>
      <c r="B57" s="89"/>
      <c r="C57" s="52"/>
      <c r="D57" s="52"/>
      <c r="E57" s="52"/>
      <c r="F57" s="52"/>
      <c r="G57" s="52"/>
      <c r="H57" s="52"/>
      <c r="I57" s="52"/>
      <c r="K57" s="50" t="s">
        <v>17</v>
      </c>
      <c r="L57" s="51"/>
      <c r="M57" s="52"/>
      <c r="N57" s="52"/>
      <c r="O57" s="52"/>
      <c r="P57" s="52"/>
      <c r="Q57" s="52"/>
      <c r="R57" s="52"/>
      <c r="S57" s="52"/>
      <c r="T57" s="52"/>
      <c r="U57" s="103"/>
    </row>
    <row r="58" spans="1:21">
      <c r="A58" s="50" t="s">
        <v>22</v>
      </c>
      <c r="B58" s="89"/>
      <c r="C58" s="52"/>
      <c r="D58" s="52"/>
      <c r="E58" s="52"/>
      <c r="F58" s="52"/>
      <c r="G58" s="52"/>
      <c r="H58" s="52"/>
      <c r="I58" s="52"/>
      <c r="K58" s="50" t="s">
        <v>22</v>
      </c>
      <c r="L58" s="52"/>
      <c r="M58" s="52"/>
      <c r="N58" s="52"/>
      <c r="O58" s="52"/>
      <c r="P58" s="52"/>
      <c r="Q58" s="52"/>
      <c r="R58" s="52"/>
      <c r="S58" s="52"/>
      <c r="T58" s="52"/>
      <c r="U58" s="103"/>
    </row>
    <row r="59" spans="1:21">
      <c r="A59" s="50" t="s">
        <v>23</v>
      </c>
      <c r="B59" s="89"/>
      <c r="C59" s="52"/>
      <c r="D59" s="52"/>
      <c r="E59" s="52"/>
      <c r="F59" s="52"/>
      <c r="G59" s="52"/>
      <c r="H59" s="52"/>
      <c r="I59" s="52"/>
      <c r="K59" s="50" t="s">
        <v>23</v>
      </c>
      <c r="L59" s="54"/>
      <c r="M59" s="54"/>
      <c r="N59" s="54"/>
      <c r="O59" s="54"/>
      <c r="P59" s="54"/>
      <c r="Q59" s="54"/>
      <c r="R59" s="54"/>
      <c r="S59" s="54"/>
      <c r="T59" s="52"/>
      <c r="U59" s="103"/>
    </row>
    <row r="60" spans="1:21">
      <c r="A60" s="50" t="s">
        <v>24</v>
      </c>
      <c r="B60" s="89"/>
      <c r="C60" s="52"/>
      <c r="D60" s="52"/>
      <c r="E60" s="52"/>
      <c r="F60" s="52"/>
      <c r="G60" s="52"/>
      <c r="H60" s="52"/>
      <c r="I60" s="52"/>
      <c r="K60" s="50" t="s">
        <v>24</v>
      </c>
      <c r="M60" s="103"/>
      <c r="N60" s="103"/>
      <c r="O60" s="103"/>
      <c r="P60" s="103"/>
      <c r="Q60" s="103"/>
      <c r="R60" s="103"/>
      <c r="S60" s="103"/>
      <c r="T60" s="52"/>
      <c r="U60" s="103"/>
    </row>
    <row r="61" spans="1:21">
      <c r="A61" s="85">
        <v>42225</v>
      </c>
      <c r="B61" s="55"/>
      <c r="C61" s="102">
        <f t="shared" ref="C61:I61" si="8">SUM(C50:C60)</f>
        <v>0</v>
      </c>
      <c r="D61" s="102">
        <f t="shared" si="8"/>
        <v>0</v>
      </c>
      <c r="E61" s="102">
        <f t="shared" si="8"/>
        <v>0</v>
      </c>
      <c r="F61" s="102">
        <f t="shared" si="8"/>
        <v>0</v>
      </c>
      <c r="G61" s="102">
        <f t="shared" si="8"/>
        <v>0</v>
      </c>
      <c r="H61" s="102">
        <f t="shared" si="8"/>
        <v>0</v>
      </c>
      <c r="I61" s="102">
        <f t="shared" si="8"/>
        <v>0</v>
      </c>
      <c r="K61" s="85"/>
      <c r="L61" s="55"/>
      <c r="M61" s="102">
        <f t="shared" ref="M61:S61" si="9">SUM(M50:M60)</f>
        <v>0</v>
      </c>
      <c r="N61" s="102">
        <f t="shared" si="9"/>
        <v>0</v>
      </c>
      <c r="O61" s="102">
        <f t="shared" si="9"/>
        <v>0</v>
      </c>
      <c r="P61" s="102">
        <f t="shared" si="9"/>
        <v>0</v>
      </c>
      <c r="Q61" s="102">
        <f t="shared" si="9"/>
        <v>0</v>
      </c>
      <c r="R61" s="102">
        <f t="shared" si="9"/>
        <v>0</v>
      </c>
      <c r="S61" s="102">
        <f t="shared" si="9"/>
        <v>0</v>
      </c>
      <c r="T61" s="102"/>
      <c r="U61" s="103"/>
    </row>
    <row r="62" spans="1:21">
      <c r="C62" s="103"/>
      <c r="D62" s="103"/>
      <c r="E62" s="103"/>
      <c r="F62" s="103"/>
      <c r="G62" s="103"/>
      <c r="H62" s="103"/>
      <c r="I62" s="103"/>
      <c r="M62" s="103"/>
      <c r="N62" s="103"/>
      <c r="O62" s="103"/>
      <c r="P62" s="103"/>
      <c r="Q62" s="103"/>
      <c r="R62" s="103"/>
      <c r="S62" s="103"/>
      <c r="T62" s="103"/>
      <c r="U62" s="103"/>
    </row>
    <row r="63" spans="1:21">
      <c r="C63" s="103"/>
      <c r="D63" s="103"/>
      <c r="E63" s="103"/>
      <c r="F63" s="103"/>
      <c r="G63" s="103"/>
      <c r="H63" s="103"/>
      <c r="I63" s="103"/>
      <c r="M63" s="103"/>
      <c r="N63" s="103"/>
      <c r="O63" s="103"/>
      <c r="P63" s="103"/>
      <c r="Q63" s="103"/>
      <c r="R63" s="103"/>
      <c r="S63" s="103"/>
      <c r="T63" s="103"/>
      <c r="U63" s="103"/>
    </row>
    <row r="64" spans="1:21">
      <c r="C64" s="103"/>
      <c r="D64" s="103"/>
      <c r="E64" s="104"/>
      <c r="F64" s="103"/>
      <c r="G64" s="103"/>
      <c r="H64" s="103"/>
      <c r="I64" s="103"/>
      <c r="M64" s="103"/>
      <c r="N64" s="103"/>
      <c r="O64" s="103"/>
      <c r="P64" s="103"/>
      <c r="Q64" s="103"/>
      <c r="R64" s="103"/>
      <c r="S64" s="103"/>
      <c r="T64" s="103"/>
      <c r="U64" s="103"/>
    </row>
    <row r="65" spans="3:21">
      <c r="C65" s="103"/>
      <c r="D65" s="103"/>
      <c r="E65" s="103"/>
      <c r="F65" s="103"/>
      <c r="G65" s="103"/>
      <c r="H65" s="103"/>
      <c r="I65" s="103"/>
      <c r="M65" s="103"/>
      <c r="N65" s="103"/>
      <c r="O65" s="103"/>
      <c r="P65" s="103"/>
      <c r="Q65" s="103"/>
      <c r="R65" s="103"/>
      <c r="S65" s="103"/>
      <c r="T65" s="103"/>
      <c r="U65" s="103"/>
    </row>
    <row r="66" spans="3:21">
      <c r="C66" s="103"/>
      <c r="D66" s="103"/>
      <c r="E66" s="103"/>
      <c r="F66" s="103"/>
      <c r="G66" s="103"/>
      <c r="H66" s="103"/>
      <c r="I66" s="103"/>
      <c r="M66" s="103"/>
      <c r="N66" s="103"/>
      <c r="O66" s="103"/>
      <c r="P66" s="103"/>
      <c r="Q66" s="103"/>
      <c r="R66" s="103"/>
      <c r="S66" s="103"/>
      <c r="T66" s="103"/>
      <c r="U66" s="103"/>
    </row>
    <row r="67" spans="3:21">
      <c r="C67" s="103"/>
      <c r="D67" s="103"/>
      <c r="E67" s="103"/>
      <c r="F67" s="103"/>
      <c r="G67" s="103"/>
      <c r="H67" s="103"/>
      <c r="I67" s="103"/>
      <c r="M67" s="103"/>
      <c r="N67" s="103"/>
      <c r="O67" s="103"/>
      <c r="P67" s="103"/>
      <c r="Q67" s="103"/>
      <c r="R67" s="103"/>
      <c r="S67" s="103"/>
      <c r="T67" s="103"/>
      <c r="U67" s="103"/>
    </row>
    <row r="68" spans="3:21">
      <c r="C68" s="103"/>
      <c r="D68" s="103"/>
      <c r="E68" s="103"/>
      <c r="F68" s="103"/>
      <c r="G68" s="103"/>
      <c r="H68" s="103"/>
      <c r="I68" s="103"/>
      <c r="M68" s="103"/>
      <c r="N68" s="103"/>
      <c r="O68" s="103"/>
      <c r="P68" s="103"/>
      <c r="Q68" s="103"/>
      <c r="R68" s="103"/>
      <c r="S68" s="103"/>
      <c r="T68" s="103"/>
      <c r="U68" s="103"/>
    </row>
    <row r="69" spans="3:21">
      <c r="C69" s="103"/>
      <c r="D69" s="103"/>
      <c r="E69" s="103"/>
      <c r="F69" s="103"/>
      <c r="G69" s="103"/>
      <c r="H69" s="103"/>
      <c r="I69" s="103"/>
      <c r="M69" s="103"/>
      <c r="N69" s="103"/>
      <c r="O69" s="103"/>
      <c r="P69" s="103"/>
      <c r="Q69" s="103"/>
      <c r="R69" s="103"/>
      <c r="S69" s="103"/>
      <c r="T69" s="103"/>
      <c r="U69" s="103"/>
    </row>
    <row r="70" spans="3:21">
      <c r="C70" s="103"/>
      <c r="D70" s="103"/>
      <c r="E70" s="103"/>
      <c r="F70" s="103"/>
      <c r="G70" s="103"/>
      <c r="H70" s="103"/>
      <c r="I70" s="103"/>
      <c r="M70" s="103"/>
      <c r="N70" s="103"/>
      <c r="O70" s="103"/>
      <c r="P70" s="103"/>
      <c r="Q70" s="103"/>
      <c r="R70" s="103"/>
      <c r="S70" s="103"/>
      <c r="T70" s="103"/>
      <c r="U70" s="103"/>
    </row>
    <row r="71" spans="3:21">
      <c r="C71" s="103"/>
      <c r="D71" s="103"/>
      <c r="E71" s="103"/>
      <c r="F71" s="103"/>
      <c r="G71" s="103"/>
      <c r="H71" s="103"/>
      <c r="I71" s="103"/>
      <c r="M71" s="103"/>
      <c r="N71" s="103"/>
      <c r="O71" s="103"/>
      <c r="P71" s="103"/>
      <c r="Q71" s="103"/>
      <c r="R71" s="103"/>
      <c r="S71" s="103"/>
      <c r="T71" s="103"/>
      <c r="U71" s="103"/>
    </row>
    <row r="72" spans="3:21">
      <c r="C72" s="103"/>
      <c r="D72" s="103"/>
      <c r="E72" s="103"/>
      <c r="F72" s="103"/>
      <c r="G72" s="103"/>
      <c r="H72" s="103"/>
      <c r="I72" s="103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2"/>
  <sheetViews>
    <sheetView workbookViewId="0">
      <selection activeCell="L26" sqref="L26"/>
    </sheetView>
  </sheetViews>
  <sheetFormatPr defaultRowHeight="15"/>
  <cols>
    <col min="7" max="7" width="11.42578125" customWidth="1"/>
    <col min="8" max="8" width="11.7109375" customWidth="1"/>
  </cols>
  <sheetData>
    <row r="1" spans="1:8" ht="23.25">
      <c r="A1" s="56" t="s">
        <v>8</v>
      </c>
      <c r="B1" s="56" t="s">
        <v>9</v>
      </c>
      <c r="C1" s="56" t="s">
        <v>10</v>
      </c>
      <c r="D1" s="56" t="s">
        <v>11</v>
      </c>
      <c r="E1" s="56" t="s">
        <v>12</v>
      </c>
      <c r="F1" s="56" t="s">
        <v>1</v>
      </c>
      <c r="G1" s="48" t="s">
        <v>35</v>
      </c>
      <c r="H1" s="48" t="s">
        <v>35</v>
      </c>
    </row>
    <row r="2" spans="1:8" ht="23.25">
      <c r="A2" s="56"/>
      <c r="B2" s="56" t="s">
        <v>13</v>
      </c>
      <c r="C2" s="56" t="s">
        <v>12</v>
      </c>
      <c r="D2" s="56" t="s">
        <v>14</v>
      </c>
      <c r="E2" s="56" t="s">
        <v>3</v>
      </c>
      <c r="F2" s="56" t="s">
        <v>7</v>
      </c>
      <c r="G2" s="56" t="s">
        <v>37</v>
      </c>
      <c r="H2" s="56" t="s">
        <v>36</v>
      </c>
    </row>
    <row r="3" spans="1:8">
      <c r="A3" s="1" t="s">
        <v>15</v>
      </c>
      <c r="B3" s="1">
        <v>1.5628</v>
      </c>
      <c r="C3" s="2">
        <f>10/B3</f>
        <v>6.39877143588431</v>
      </c>
      <c r="D3" s="3">
        <v>0.03</v>
      </c>
      <c r="E3" s="4">
        <f>(C3*D3)</f>
        <v>0.19196314307652929</v>
      </c>
      <c r="F3" s="4">
        <f>E3*50</f>
        <v>9.5981571538264649</v>
      </c>
      <c r="G3" s="4">
        <f>(B3*(D3*100000)/500)*50</f>
        <v>468.84</v>
      </c>
      <c r="H3" s="4">
        <f>G3/2</f>
        <v>234.42</v>
      </c>
    </row>
    <row r="4" spans="1:8">
      <c r="A4" s="1" t="s">
        <v>16</v>
      </c>
      <c r="B4" s="1">
        <v>1.5628</v>
      </c>
      <c r="C4" s="2">
        <f t="shared" ref="C4:C12" si="0">10/B4</f>
        <v>6.39877143588431</v>
      </c>
      <c r="D4" s="3">
        <v>0.03</v>
      </c>
      <c r="E4" s="4">
        <f t="shared" ref="E4:E12" si="1">(C4*D4)</f>
        <v>0.19196314307652929</v>
      </c>
      <c r="F4" s="4">
        <f t="shared" ref="F4:F12" si="2">E4*50</f>
        <v>9.5981571538264649</v>
      </c>
      <c r="G4" s="4">
        <f t="shared" ref="G4:G12" si="3">(B4*(D4*100000)/500)*50</f>
        <v>468.84</v>
      </c>
      <c r="H4" s="4">
        <f t="shared" ref="H4:H12" si="4">G4/2</f>
        <v>234.42</v>
      </c>
    </row>
    <row r="5" spans="1:8">
      <c r="A5" s="1" t="s">
        <v>17</v>
      </c>
      <c r="B5" s="1">
        <v>1.5628</v>
      </c>
      <c r="C5" s="2">
        <f t="shared" si="0"/>
        <v>6.39877143588431</v>
      </c>
      <c r="D5" s="3">
        <v>0.03</v>
      </c>
      <c r="E5" s="4">
        <f t="shared" si="1"/>
        <v>0.19196314307652929</v>
      </c>
      <c r="F5" s="4">
        <f t="shared" si="2"/>
        <v>9.5981571538264649</v>
      </c>
      <c r="G5" s="4">
        <f t="shared" si="3"/>
        <v>468.84</v>
      </c>
      <c r="H5" s="4">
        <f t="shared" si="4"/>
        <v>234.42</v>
      </c>
    </row>
    <row r="6" spans="1:8">
      <c r="A6" s="5" t="s">
        <v>18</v>
      </c>
      <c r="B6" s="5">
        <v>2.1375000000000002</v>
      </c>
      <c r="C6" s="6">
        <f t="shared" si="0"/>
        <v>4.6783625730994149</v>
      </c>
      <c r="D6" s="7">
        <v>0.04</v>
      </c>
      <c r="E6" s="8">
        <f t="shared" si="1"/>
        <v>0.1871345029239766</v>
      </c>
      <c r="F6" s="17">
        <f t="shared" si="2"/>
        <v>9.3567251461988299</v>
      </c>
      <c r="G6" s="17">
        <f t="shared" si="3"/>
        <v>855.00000000000011</v>
      </c>
      <c r="H6" s="17">
        <f t="shared" si="4"/>
        <v>427.50000000000006</v>
      </c>
    </row>
    <row r="7" spans="1:8">
      <c r="A7" s="5" t="s">
        <v>19</v>
      </c>
      <c r="B7" s="5">
        <v>2.1375000000000002</v>
      </c>
      <c r="C7" s="6">
        <f t="shared" si="0"/>
        <v>4.6783625730994149</v>
      </c>
      <c r="D7" s="7">
        <v>0.04</v>
      </c>
      <c r="E7" s="8">
        <f t="shared" si="1"/>
        <v>0.1871345029239766</v>
      </c>
      <c r="F7" s="17">
        <f t="shared" si="2"/>
        <v>9.3567251461988299</v>
      </c>
      <c r="G7" s="17">
        <f t="shared" si="3"/>
        <v>855.00000000000011</v>
      </c>
      <c r="H7" s="17">
        <f t="shared" si="4"/>
        <v>427.50000000000006</v>
      </c>
    </row>
    <row r="8" spans="1:8">
      <c r="A8" s="9" t="s">
        <v>20</v>
      </c>
      <c r="B8" s="9">
        <v>1.9359999999999999</v>
      </c>
      <c r="C8" s="10">
        <f t="shared" si="0"/>
        <v>5.1652892561983474</v>
      </c>
      <c r="D8" s="11">
        <v>0.04</v>
      </c>
      <c r="E8" s="12">
        <f t="shared" si="1"/>
        <v>0.20661157024793389</v>
      </c>
      <c r="F8" s="12">
        <f t="shared" si="2"/>
        <v>10.330578512396695</v>
      </c>
      <c r="G8" s="12">
        <f t="shared" si="3"/>
        <v>774.4</v>
      </c>
      <c r="H8" s="12">
        <f t="shared" si="4"/>
        <v>387.2</v>
      </c>
    </row>
    <row r="9" spans="1:8">
      <c r="A9" s="9" t="s">
        <v>21</v>
      </c>
      <c r="B9" s="9">
        <v>1.9359999999999999</v>
      </c>
      <c r="C9" s="10">
        <f t="shared" si="0"/>
        <v>5.1652892561983474</v>
      </c>
      <c r="D9" s="11">
        <v>0.04</v>
      </c>
      <c r="E9" s="12">
        <f t="shared" si="1"/>
        <v>0.20661157024793389</v>
      </c>
      <c r="F9" s="12">
        <f t="shared" si="2"/>
        <v>10.330578512396695</v>
      </c>
      <c r="G9" s="12">
        <f t="shared" si="3"/>
        <v>774.4</v>
      </c>
      <c r="H9" s="12">
        <f t="shared" si="4"/>
        <v>387.2</v>
      </c>
    </row>
    <row r="10" spans="1:8">
      <c r="A10" s="9" t="s">
        <v>22</v>
      </c>
      <c r="B10" s="9">
        <v>1.9359999999999999</v>
      </c>
      <c r="C10" s="10">
        <f t="shared" si="0"/>
        <v>5.1652892561983474</v>
      </c>
      <c r="D10" s="11">
        <v>0.04</v>
      </c>
      <c r="E10" s="12">
        <f t="shared" si="1"/>
        <v>0.20661157024793389</v>
      </c>
      <c r="F10" s="12">
        <f t="shared" si="2"/>
        <v>10.330578512396695</v>
      </c>
      <c r="G10" s="12">
        <f t="shared" si="3"/>
        <v>774.4</v>
      </c>
      <c r="H10" s="12">
        <f t="shared" si="4"/>
        <v>387.2</v>
      </c>
    </row>
    <row r="11" spans="1:8">
      <c r="A11" s="13" t="s">
        <v>23</v>
      </c>
      <c r="B11" s="13">
        <v>2.0449999999999999</v>
      </c>
      <c r="C11" s="14">
        <f t="shared" si="0"/>
        <v>4.8899755501222497</v>
      </c>
      <c r="D11" s="15">
        <v>0.04</v>
      </c>
      <c r="E11" s="16">
        <f t="shared" si="1"/>
        <v>0.19559902200488999</v>
      </c>
      <c r="F11" s="16">
        <f t="shared" si="2"/>
        <v>9.7799511002444994</v>
      </c>
      <c r="G11" s="16">
        <f t="shared" si="3"/>
        <v>818</v>
      </c>
      <c r="H11" s="16">
        <f t="shared" si="4"/>
        <v>409</v>
      </c>
    </row>
    <row r="12" spans="1:8">
      <c r="A12" s="13" t="s">
        <v>24</v>
      </c>
      <c r="B12" s="13">
        <v>2.0449999999999999</v>
      </c>
      <c r="C12" s="14">
        <f t="shared" si="0"/>
        <v>4.8899755501222497</v>
      </c>
      <c r="D12" s="15">
        <v>0.04</v>
      </c>
      <c r="E12" s="16">
        <f t="shared" si="1"/>
        <v>0.19559902200488999</v>
      </c>
      <c r="F12" s="16">
        <f t="shared" si="2"/>
        <v>9.7799511002444994</v>
      </c>
      <c r="G12" s="16">
        <f t="shared" si="3"/>
        <v>818</v>
      </c>
      <c r="H12" s="16">
        <f t="shared" si="4"/>
        <v>409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29"/>
  <sheetViews>
    <sheetView workbookViewId="0">
      <selection activeCell="B5" sqref="B5"/>
    </sheetView>
  </sheetViews>
  <sheetFormatPr defaultRowHeight="15"/>
  <cols>
    <col min="3" max="3" width="9.5703125" bestFit="1" customWidth="1"/>
    <col min="4" max="4" width="9.5703125" style="18" customWidth="1"/>
  </cols>
  <sheetData>
    <row r="1" spans="1:11" ht="18">
      <c r="A1" s="178" t="s">
        <v>62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</row>
    <row r="2" spans="1:11">
      <c r="A2" s="77" t="s">
        <v>48</v>
      </c>
      <c r="B2" s="78" t="s">
        <v>57</v>
      </c>
      <c r="C2" s="79" t="s">
        <v>58</v>
      </c>
      <c r="D2" s="123" t="s">
        <v>68</v>
      </c>
      <c r="E2" s="79" t="s">
        <v>59</v>
      </c>
      <c r="F2" s="79" t="s">
        <v>60</v>
      </c>
      <c r="G2" s="79" t="s">
        <v>47</v>
      </c>
      <c r="H2" s="79" t="s">
        <v>47</v>
      </c>
      <c r="I2" s="80" t="s">
        <v>46</v>
      </c>
      <c r="J2" s="80" t="s">
        <v>49</v>
      </c>
      <c r="K2" s="80" t="s">
        <v>45</v>
      </c>
    </row>
    <row r="3" spans="1:11">
      <c r="A3" s="77" t="s">
        <v>44</v>
      </c>
      <c r="B3" s="81" t="s">
        <v>43</v>
      </c>
      <c r="C3" s="82" t="s">
        <v>43</v>
      </c>
      <c r="D3" s="127" t="s">
        <v>71</v>
      </c>
      <c r="E3" s="82" t="s">
        <v>3</v>
      </c>
      <c r="F3" s="82" t="s">
        <v>42</v>
      </c>
      <c r="G3" s="82" t="s">
        <v>4</v>
      </c>
      <c r="H3" s="82" t="s">
        <v>5</v>
      </c>
      <c r="I3" s="80" t="s">
        <v>6</v>
      </c>
      <c r="J3" s="80" t="s">
        <v>50</v>
      </c>
      <c r="K3" s="80" t="s">
        <v>34</v>
      </c>
    </row>
    <row r="4" spans="1:11">
      <c r="A4" s="73">
        <v>42204</v>
      </c>
      <c r="B4" s="91">
        <v>1100</v>
      </c>
      <c r="C4" s="65">
        <f>B4+(B4*0.035)</f>
        <v>1138.5</v>
      </c>
      <c r="D4" s="160">
        <f>(C4-1100+G4)/1100+G4</f>
        <v>3.5000000000000003E-2</v>
      </c>
      <c r="E4" s="65">
        <f>B4/4250</f>
        <v>0.25882352941176473</v>
      </c>
      <c r="F4" s="72">
        <f>(C4-B4)/E4</f>
        <v>148.75</v>
      </c>
      <c r="G4" s="66"/>
      <c r="H4" s="66"/>
      <c r="I4" s="70">
        <f>E4*50/B4</f>
        <v>1.1764705882352943E-2</v>
      </c>
      <c r="J4" s="66">
        <f t="shared" ref="J4:J52" si="0">B4-(E4*1080)</f>
        <v>820.47058823529414</v>
      </c>
      <c r="K4" s="65"/>
    </row>
    <row r="5" spans="1:11">
      <c r="A5" s="73">
        <f>A4+7</f>
        <v>42211</v>
      </c>
      <c r="B5" s="68">
        <f>C4+G4-H4</f>
        <v>1138.5</v>
      </c>
      <c r="C5" s="65">
        <f>B5+(B5*0.035)</f>
        <v>1178.3475000000001</v>
      </c>
      <c r="D5" s="160">
        <f>(C5-1100+G5)/1100+G5</f>
        <v>7.122500000000008E-2</v>
      </c>
      <c r="E5" s="65">
        <f>B5/4250</f>
        <v>0.26788235294117646</v>
      </c>
      <c r="F5" s="72">
        <f>(C5-B5)/E5</f>
        <v>148.75000000000031</v>
      </c>
      <c r="G5" s="66"/>
      <c r="H5" s="66"/>
      <c r="I5" s="70">
        <f>E5*50/B5</f>
        <v>1.1764705882352941E-2</v>
      </c>
      <c r="J5" s="66">
        <f t="shared" si="0"/>
        <v>849.18705882352947</v>
      </c>
      <c r="K5" s="65"/>
    </row>
    <row r="6" spans="1:11">
      <c r="A6" s="73">
        <f>A5+7</f>
        <v>42218</v>
      </c>
      <c r="B6" s="68">
        <f>C5+G5-H5</f>
        <v>1178.3475000000001</v>
      </c>
      <c r="C6" s="65">
        <f>B6+(B6*0.035)</f>
        <v>1219.5896625</v>
      </c>
      <c r="D6" s="160">
        <f>(C6-1100+G6)/1100+G6</f>
        <v>0.10871787500000003</v>
      </c>
      <c r="E6" s="65">
        <f t="shared" ref="E6:E7" si="1">B6/4250</f>
        <v>0.27725823529411764</v>
      </c>
      <c r="F6" s="72">
        <f>(C6-B6)/E6</f>
        <v>148.74999999999983</v>
      </c>
      <c r="G6" s="66"/>
      <c r="H6" s="66"/>
      <c r="I6" s="70">
        <f>E6*50/B6</f>
        <v>1.1764705882352939E-2</v>
      </c>
      <c r="J6" s="66">
        <f t="shared" si="0"/>
        <v>878.90860588235296</v>
      </c>
      <c r="K6" s="65"/>
    </row>
    <row r="7" spans="1:11" ht="15.75" thickBot="1">
      <c r="A7" s="73">
        <f>A6+7</f>
        <v>42225</v>
      </c>
      <c r="B7" s="68">
        <f>C6+G6-H6</f>
        <v>1219.5896625</v>
      </c>
      <c r="C7" s="65">
        <f>B7+(B7*0.035)</f>
        <v>1262.2753006875</v>
      </c>
      <c r="D7" s="160">
        <f>(C7-1100+G7)/1100+G7</f>
        <v>0.14752300062500001</v>
      </c>
      <c r="E7" s="65">
        <f t="shared" si="1"/>
        <v>0.28696227352941178</v>
      </c>
      <c r="F7" s="72">
        <f>(C7-B7)/E7</f>
        <v>148.74999999999994</v>
      </c>
      <c r="G7" s="66"/>
      <c r="H7" s="66"/>
      <c r="I7" s="70">
        <f>E7*50/B7</f>
        <v>1.1764705882352941E-2</v>
      </c>
      <c r="J7" s="66">
        <f t="shared" si="0"/>
        <v>909.67040708823538</v>
      </c>
      <c r="K7" s="65"/>
    </row>
    <row r="8" spans="1:11" s="18" customFormat="1" ht="15.75" thickBot="1">
      <c r="A8" s="64"/>
      <c r="B8" s="63"/>
      <c r="C8" s="58"/>
      <c r="D8" s="58"/>
      <c r="E8" s="58"/>
      <c r="F8" s="62"/>
      <c r="G8" s="58"/>
      <c r="H8" s="61"/>
      <c r="I8" s="60"/>
      <c r="J8" s="59"/>
      <c r="K8" s="58"/>
    </row>
    <row r="9" spans="1:11">
      <c r="A9" s="73">
        <f>A7+7</f>
        <v>42232</v>
      </c>
      <c r="B9" s="68">
        <f>C7+G7-H7</f>
        <v>1262.2753006875</v>
      </c>
      <c r="C9" s="65">
        <f>B9+(B9*0.035)</f>
        <v>1306.4549362115624</v>
      </c>
      <c r="D9" s="160">
        <f>(C9-1100+G9)/1100+G9</f>
        <v>0.18768630564687494</v>
      </c>
      <c r="E9" s="65">
        <f>B9/4250</f>
        <v>0.2970059531029412</v>
      </c>
      <c r="F9" s="72">
        <f>(C9-B9)/E9</f>
        <v>148.74999999999966</v>
      </c>
      <c r="G9" s="66"/>
      <c r="H9" s="66"/>
      <c r="I9" s="70">
        <f>E9*50/B9</f>
        <v>1.1764705882352941E-2</v>
      </c>
      <c r="J9" s="66">
        <f t="shared" si="0"/>
        <v>941.50887133632352</v>
      </c>
      <c r="K9" s="65"/>
    </row>
    <row r="10" spans="1:11">
      <c r="A10" s="73">
        <f>A9+7</f>
        <v>42239</v>
      </c>
      <c r="B10" s="68">
        <f>C9+G9-H9</f>
        <v>1306.4549362115624</v>
      </c>
      <c r="C10" s="65">
        <f>B10+(B10*0.035)</f>
        <v>1352.1808589789671</v>
      </c>
      <c r="D10" s="160">
        <f>(C10-1100+G10)/1100+G10</f>
        <v>0.22925532634451554</v>
      </c>
      <c r="E10" s="65">
        <f>B10/4250</f>
        <v>0.30740116146154411</v>
      </c>
      <c r="F10" s="72">
        <f>(C10-B10)/E10</f>
        <v>148.74999999999989</v>
      </c>
      <c r="G10" s="66"/>
      <c r="H10" s="66"/>
      <c r="I10" s="70">
        <f>E10*50/B10</f>
        <v>1.1764705882352941E-2</v>
      </c>
      <c r="J10" s="66">
        <f t="shared" si="0"/>
        <v>974.46168183309476</v>
      </c>
      <c r="K10" s="65"/>
    </row>
    <row r="11" spans="1:11">
      <c r="A11" s="73">
        <f>A10+7</f>
        <v>42246</v>
      </c>
      <c r="B11" s="68">
        <f>C10+G10-H10</f>
        <v>1352.1808589789671</v>
      </c>
      <c r="C11" s="65">
        <f>B11+(B11*0.035)</f>
        <v>1399.5071890432309</v>
      </c>
      <c r="D11" s="160">
        <f>(C11-1100+G11)/1100+G11</f>
        <v>0.2722792627665736</v>
      </c>
      <c r="E11" s="65">
        <f>B11/4250</f>
        <v>0.31816020211269813</v>
      </c>
      <c r="F11" s="72">
        <f>(C11-B11)/E11</f>
        <v>148.75000000000003</v>
      </c>
      <c r="G11" s="66"/>
      <c r="H11" s="66"/>
      <c r="I11" s="70">
        <f>E11*50/B11</f>
        <v>1.1764705882352941E-2</v>
      </c>
      <c r="J11" s="66">
        <f t="shared" si="0"/>
        <v>1008.5678406972531</v>
      </c>
      <c r="K11" s="65"/>
    </row>
    <row r="12" spans="1:11">
      <c r="A12" s="73">
        <f>A11+7</f>
        <v>42253</v>
      </c>
      <c r="B12" s="68">
        <f>C11+G11-H11</f>
        <v>1399.5071890432309</v>
      </c>
      <c r="C12" s="65">
        <f>B12+(B12*0.035)</f>
        <v>1448.489940659744</v>
      </c>
      <c r="D12" s="160">
        <f>(C12-1100+G12)/1100+G12</f>
        <v>0.31680903696340362</v>
      </c>
      <c r="E12" s="65">
        <f>B12/4250</f>
        <v>0.32929580918664259</v>
      </c>
      <c r="F12" s="72">
        <f>(C12-B12)/E12</f>
        <v>148.74999999999986</v>
      </c>
      <c r="G12" s="66"/>
      <c r="H12" s="66"/>
      <c r="I12" s="70">
        <f>E12*50/B12</f>
        <v>1.1764705882352941E-2</v>
      </c>
      <c r="J12" s="66">
        <f t="shared" si="0"/>
        <v>1043.8677151216571</v>
      </c>
      <c r="K12" s="65"/>
    </row>
    <row r="13" spans="1:11">
      <c r="A13" s="64"/>
      <c r="B13" s="63"/>
      <c r="C13" s="58"/>
      <c r="D13" s="58"/>
      <c r="E13" s="58"/>
      <c r="F13" s="62"/>
      <c r="G13" s="58"/>
      <c r="H13" s="61"/>
      <c r="I13" s="60"/>
      <c r="J13" s="59"/>
      <c r="K13" s="58"/>
    </row>
    <row r="14" spans="1:11">
      <c r="A14" s="73">
        <f>A12+7</f>
        <v>42260</v>
      </c>
      <c r="B14" s="68">
        <f>C12+G12-H12</f>
        <v>1448.489940659744</v>
      </c>
      <c r="C14" s="65">
        <f>B14+(B14*0.035)</f>
        <v>1499.187088582835</v>
      </c>
      <c r="D14" s="160">
        <f>(C14-1100+G14)/1100+G14</f>
        <v>0.36289735325712275</v>
      </c>
      <c r="E14" s="65">
        <f>B14/4250</f>
        <v>0.34082116250817507</v>
      </c>
      <c r="F14" s="72">
        <f>(C14-B14)/E14</f>
        <v>148.75000000000003</v>
      </c>
      <c r="G14" s="66"/>
      <c r="H14" s="66"/>
      <c r="I14" s="70">
        <f>E14*50/B14</f>
        <v>1.1764705882352941E-2</v>
      </c>
      <c r="J14" s="66">
        <f t="shared" si="0"/>
        <v>1080.4030851509149</v>
      </c>
      <c r="K14" s="65"/>
    </row>
    <row r="15" spans="1:11">
      <c r="A15" s="73">
        <f>A14+7</f>
        <v>42267</v>
      </c>
      <c r="B15" s="68">
        <f>C14+G14-H14</f>
        <v>1499.187088582835</v>
      </c>
      <c r="C15" s="65">
        <f>B15+(B15*0.035)</f>
        <v>1551.6586366832344</v>
      </c>
      <c r="D15" s="160">
        <f>(C15-1100+G15)/1100+G15</f>
        <v>0.41059876062112216</v>
      </c>
      <c r="E15" s="65">
        <f>B15/4250</f>
        <v>0.35274990319596117</v>
      </c>
      <c r="F15" s="72">
        <f>(C15-B15)/E15</f>
        <v>148.75000000000031</v>
      </c>
      <c r="G15" s="66"/>
      <c r="H15" s="66"/>
      <c r="I15" s="70">
        <f>E15*50/B15</f>
        <v>1.1764705882352939E-2</v>
      </c>
      <c r="J15" s="66">
        <f t="shared" si="0"/>
        <v>1118.2171931311968</v>
      </c>
      <c r="K15" s="65"/>
    </row>
    <row r="16" spans="1:11">
      <c r="A16" s="73">
        <f>A15+7</f>
        <v>42274</v>
      </c>
      <c r="B16" s="68">
        <f>C15+G15-H15</f>
        <v>1551.6586366832344</v>
      </c>
      <c r="C16" s="65">
        <f>B16+(B16*0.035)</f>
        <v>1605.9666889671475</v>
      </c>
      <c r="D16" s="160">
        <f>(C16-1100+G16)/1100+G16</f>
        <v>0.4599697172428614</v>
      </c>
      <c r="E16" s="65">
        <f>B16/4250</f>
        <v>0.36509614980781985</v>
      </c>
      <c r="F16" s="72">
        <f>(C16-B16)/E16</f>
        <v>148.74999999999994</v>
      </c>
      <c r="G16" s="66"/>
      <c r="H16" s="66"/>
      <c r="I16" s="70">
        <f>E16*50/B16</f>
        <v>1.1764705882352941E-2</v>
      </c>
      <c r="J16" s="66">
        <f t="shared" si="0"/>
        <v>1157.354794890789</v>
      </c>
      <c r="K16" s="65"/>
    </row>
    <row r="17" spans="1:13">
      <c r="A17" s="73">
        <f>A16+7</f>
        <v>42281</v>
      </c>
      <c r="B17" s="68">
        <f>C16+G16-H16</f>
        <v>1605.9666889671475</v>
      </c>
      <c r="C17" s="65">
        <f>B17+(B17*0.035)</f>
        <v>1662.1755230809977</v>
      </c>
      <c r="D17" s="160">
        <f>(C17-1100+G17)/1100+G17</f>
        <v>0.51106865734636153</v>
      </c>
      <c r="E17" s="65">
        <f>B17/4250</f>
        <v>0.37787451505109354</v>
      </c>
      <c r="F17" s="72">
        <f>(C17-B17)/E17</f>
        <v>148.74999999999989</v>
      </c>
      <c r="G17" s="66"/>
      <c r="H17" s="66"/>
      <c r="I17" s="70">
        <f>E17*50/B17</f>
        <v>1.1764705882352941E-2</v>
      </c>
      <c r="J17" s="66">
        <f t="shared" si="0"/>
        <v>1197.8622127119665</v>
      </c>
      <c r="K17" s="65"/>
    </row>
    <row r="18" spans="1:13">
      <c r="A18" s="64"/>
      <c r="B18" s="63"/>
      <c r="C18" s="58"/>
      <c r="D18" s="58"/>
      <c r="E18" s="58"/>
      <c r="F18" s="62"/>
      <c r="G18" s="58"/>
      <c r="H18" s="61"/>
      <c r="I18" s="60"/>
      <c r="J18" s="59"/>
      <c r="K18" s="58"/>
    </row>
    <row r="19" spans="1:13">
      <c r="A19" s="73">
        <f>A17+7</f>
        <v>42288</v>
      </c>
      <c r="B19" s="68">
        <f>C17+G17-H17</f>
        <v>1662.1755230809977</v>
      </c>
      <c r="C19" s="65">
        <f>B19+(B19*0.035)</f>
        <v>1720.3516663888327</v>
      </c>
      <c r="D19" s="160">
        <f>(C19-1100+G19)/1100+G19</f>
        <v>0.56395606035348422</v>
      </c>
      <c r="E19" s="65">
        <f>B19/4250</f>
        <v>0.39110012307788178</v>
      </c>
      <c r="F19" s="72">
        <f>(C19-B19)/E19</f>
        <v>148.7500000000002</v>
      </c>
      <c r="G19" s="66"/>
      <c r="H19" s="66"/>
      <c r="I19" s="70">
        <f>E19*50/B19</f>
        <v>1.1764705882352939E-2</v>
      </c>
      <c r="J19" s="66">
        <f t="shared" si="0"/>
        <v>1239.7873901568853</v>
      </c>
      <c r="K19" s="65"/>
    </row>
    <row r="20" spans="1:13">
      <c r="A20" s="73">
        <f>A19+7</f>
        <v>42295</v>
      </c>
      <c r="B20" s="68">
        <f>C19+G19-H19</f>
        <v>1720.3516663888327</v>
      </c>
      <c r="C20" s="65">
        <f>B20+(B20*0.035)</f>
        <v>1780.5639747124419</v>
      </c>
      <c r="D20" s="160">
        <f>(C20-1100+G20)/1100+G20</f>
        <v>0.61869452246585632</v>
      </c>
      <c r="E20" s="65">
        <f>B20/4250</f>
        <v>0.40478862738560767</v>
      </c>
      <c r="F20" s="72">
        <f>(C20-B20)/E20</f>
        <v>148.75000000000026</v>
      </c>
      <c r="G20" s="66"/>
      <c r="H20" s="66"/>
      <c r="I20" s="70">
        <f>E20*50/B20</f>
        <v>1.1764705882352939E-2</v>
      </c>
      <c r="J20" s="66">
        <f t="shared" si="0"/>
        <v>1283.1799488123763</v>
      </c>
      <c r="K20" s="65"/>
    </row>
    <row r="21" spans="1:13">
      <c r="A21" s="73">
        <f>A20+7</f>
        <v>42302</v>
      </c>
      <c r="B21" s="68">
        <f>C20+G20-H20</f>
        <v>1780.5639747124419</v>
      </c>
      <c r="C21" s="65">
        <f>B21+(B21*0.035)</f>
        <v>1842.8837138273773</v>
      </c>
      <c r="D21" s="160">
        <f>(C21-1100+G21)/1100+G21</f>
        <v>0.67534883075216112</v>
      </c>
      <c r="E21" s="65">
        <f>B21/4250</f>
        <v>0.41895622934410398</v>
      </c>
      <c r="F21" s="72">
        <f>(C21-B21)/E21</f>
        <v>148.74999999999977</v>
      </c>
      <c r="G21" s="66"/>
      <c r="H21" s="66"/>
      <c r="I21" s="70">
        <f>E21*50/B21</f>
        <v>1.1764705882352941E-2</v>
      </c>
      <c r="J21" s="66">
        <f t="shared" si="0"/>
        <v>1328.0912470208095</v>
      </c>
      <c r="K21" s="65"/>
    </row>
    <row r="22" spans="1:13">
      <c r="A22" s="73">
        <f>A21+7</f>
        <v>42309</v>
      </c>
      <c r="B22" s="68">
        <f>C21+G21-H21</f>
        <v>1842.8837138273773</v>
      </c>
      <c r="C22" s="65">
        <f>B22+(B22*0.035)</f>
        <v>1907.3846438113355</v>
      </c>
      <c r="D22" s="160">
        <f>(C22-1100+G22)/1100+G22</f>
        <v>0.73398603982848687</v>
      </c>
      <c r="E22" s="65">
        <f>B22/4250</f>
        <v>0.43361969737114758</v>
      </c>
      <c r="F22" s="72">
        <f>(C22-B22)/E22</f>
        <v>148.75000000000011</v>
      </c>
      <c r="G22" s="66"/>
      <c r="H22" s="66"/>
      <c r="I22" s="70">
        <f>E22*50/B22</f>
        <v>1.1764705882352939E-2</v>
      </c>
      <c r="J22" s="66">
        <f t="shared" si="0"/>
        <v>1374.5744406665378</v>
      </c>
      <c r="K22" s="65"/>
      <c r="M22" s="76"/>
    </row>
    <row r="23" spans="1:13">
      <c r="A23" s="64"/>
      <c r="B23" s="63"/>
      <c r="C23" s="58"/>
      <c r="D23" s="58"/>
      <c r="E23" s="58"/>
      <c r="F23" s="62"/>
      <c r="G23" s="58"/>
      <c r="H23" s="61"/>
      <c r="I23" s="60"/>
      <c r="J23" s="59"/>
      <c r="K23" s="58"/>
    </row>
    <row r="24" spans="1:13">
      <c r="A24" s="73">
        <f>A22+7</f>
        <v>42316</v>
      </c>
      <c r="B24" s="68">
        <f>C22+G22-H22</f>
        <v>1907.3846438113355</v>
      </c>
      <c r="C24" s="65">
        <f>B24+(B24*0.035)</f>
        <v>1974.1431063447324</v>
      </c>
      <c r="D24" s="160">
        <f>(C24-1100+G24)/1100+G24</f>
        <v>0.79467555122248401</v>
      </c>
      <c r="E24" s="65">
        <f>B24/4250</f>
        <v>0.44879638677913775</v>
      </c>
      <c r="F24" s="72">
        <f>(C24-B24)/E24</f>
        <v>148.7500000000002</v>
      </c>
      <c r="G24" s="66"/>
      <c r="H24" s="66"/>
      <c r="I24" s="70">
        <f>E24*50/B24</f>
        <v>1.1764705882352941E-2</v>
      </c>
      <c r="J24" s="66">
        <f t="shared" si="0"/>
        <v>1422.6845460898667</v>
      </c>
      <c r="K24" s="65"/>
    </row>
    <row r="25" spans="1:13">
      <c r="A25" s="73">
        <f>A24+7</f>
        <v>42323</v>
      </c>
      <c r="B25" s="68">
        <f>C24+G24-H24</f>
        <v>1974.1431063447324</v>
      </c>
      <c r="C25" s="65">
        <f>B25+(B25*0.035)</f>
        <v>2043.2381150667979</v>
      </c>
      <c r="D25" s="160">
        <f>(C25-1100+G25)/1100+G25</f>
        <v>0.85748919551527081</v>
      </c>
      <c r="E25" s="65">
        <f>B25/4250</f>
        <v>0.46450426031640762</v>
      </c>
      <c r="F25" s="72">
        <f>(C25-B25)/E25</f>
        <v>148.74999999999989</v>
      </c>
      <c r="G25" s="66"/>
      <c r="H25" s="66"/>
      <c r="I25" s="70">
        <f>E25*50/B25</f>
        <v>1.1764705882352941E-2</v>
      </c>
      <c r="J25" s="66">
        <f t="shared" si="0"/>
        <v>1472.478505203012</v>
      </c>
      <c r="K25" s="65"/>
    </row>
    <row r="26" spans="1:13">
      <c r="A26" s="73">
        <f>A25+7</f>
        <v>42330</v>
      </c>
      <c r="B26" s="68">
        <f>C25+G25-H25</f>
        <v>2043.2381150667979</v>
      </c>
      <c r="C26" s="65">
        <f>B26+(B26*0.035)</f>
        <v>2114.7514490941358</v>
      </c>
      <c r="D26" s="160">
        <f>(C26-1100+G26)/1100+G26</f>
        <v>0.92250131735830521</v>
      </c>
      <c r="E26" s="65">
        <f>B26/4250</f>
        <v>0.48076190942748187</v>
      </c>
      <c r="F26" s="72">
        <f>(C26-B26)/E26</f>
        <v>148.74999999999974</v>
      </c>
      <c r="G26" s="83"/>
      <c r="H26" s="66"/>
      <c r="I26" s="70">
        <f>E26*50/B26</f>
        <v>1.1764705882352941E-2</v>
      </c>
      <c r="J26" s="66">
        <f t="shared" si="0"/>
        <v>1524.0152528851177</v>
      </c>
      <c r="K26" s="65"/>
    </row>
    <row r="27" spans="1:13">
      <c r="A27" s="73">
        <f>A26+7</f>
        <v>42337</v>
      </c>
      <c r="B27" s="68">
        <f>C26+G26-H26</f>
        <v>2114.7514490941358</v>
      </c>
      <c r="C27" s="65">
        <f>B27+(B27*0.035)</f>
        <v>2188.7677498124303</v>
      </c>
      <c r="D27" s="160">
        <f>(C27-1100+G27)/1100+G27</f>
        <v>0.98978886346584571</v>
      </c>
      <c r="E27" s="65">
        <f>B27/4250</f>
        <v>0.49758857625744368</v>
      </c>
      <c r="F27" s="72">
        <f>(C27-B27)/E27</f>
        <v>148.74999999999969</v>
      </c>
      <c r="G27" s="83"/>
      <c r="H27" s="66"/>
      <c r="I27" s="70">
        <f>E27*50/B27</f>
        <v>1.1764705882352941E-2</v>
      </c>
      <c r="J27" s="66">
        <f t="shared" si="0"/>
        <v>1577.3557867360964</v>
      </c>
      <c r="K27" s="65"/>
    </row>
    <row r="28" spans="1:13">
      <c r="A28" s="64"/>
      <c r="B28" s="63"/>
      <c r="C28" s="58"/>
      <c r="D28" s="58"/>
      <c r="E28" s="58"/>
      <c r="F28" s="62"/>
      <c r="G28" s="112"/>
      <c r="H28" s="61"/>
      <c r="I28" s="60"/>
      <c r="J28" s="59"/>
      <c r="K28" s="58"/>
    </row>
    <row r="29" spans="1:13">
      <c r="A29" s="73">
        <f>A27+7</f>
        <v>42344</v>
      </c>
      <c r="B29" s="68">
        <f>C27+G27-H27</f>
        <v>2188.7677498124303</v>
      </c>
      <c r="C29" s="65">
        <f>B29+(B29*0.035)</f>
        <v>2265.3746210558652</v>
      </c>
      <c r="D29" s="160">
        <f>(C29-1100+G29)/1100+G29</f>
        <v>1.0594314736871502</v>
      </c>
      <c r="E29" s="65">
        <f>B29/4250</f>
        <v>0.51500417642645424</v>
      </c>
      <c r="F29" s="72">
        <f>(C29-B29)/E29</f>
        <v>148.74999999999957</v>
      </c>
      <c r="G29" s="83"/>
      <c r="H29" s="66"/>
      <c r="I29" s="70">
        <f>E29*50/B29</f>
        <v>1.1764705882352943E-2</v>
      </c>
      <c r="J29" s="66">
        <f t="shared" si="0"/>
        <v>1632.5632392718599</v>
      </c>
      <c r="K29" s="65"/>
    </row>
    <row r="30" spans="1:13">
      <c r="A30" s="73">
        <f>A29+7</f>
        <v>42351</v>
      </c>
      <c r="B30" s="68">
        <f>C29+G29-H29</f>
        <v>2265.3746210558652</v>
      </c>
      <c r="C30" s="65">
        <f>B30+(B30*0.035)</f>
        <v>2344.6627327928204</v>
      </c>
      <c r="D30" s="160">
        <f>(C30-1100+G30)/1100+G30</f>
        <v>1.1315115752662004</v>
      </c>
      <c r="E30" s="65">
        <f>B30/4250</f>
        <v>0.53302932260138003</v>
      </c>
      <c r="F30" s="72">
        <f>(C30-B30)/E30</f>
        <v>148.74999999999989</v>
      </c>
      <c r="G30" s="83"/>
      <c r="H30" s="66"/>
      <c r="I30" s="70">
        <f>E30*50/B30</f>
        <v>1.1764705882352941E-2</v>
      </c>
      <c r="J30" s="66">
        <f t="shared" si="0"/>
        <v>1689.7029526463748</v>
      </c>
      <c r="K30" s="65"/>
    </row>
    <row r="31" spans="1:13">
      <c r="A31" s="105">
        <f>A30+7</f>
        <v>42358</v>
      </c>
      <c r="B31" s="106">
        <f>C30+G30-H30</f>
        <v>2344.6627327928204</v>
      </c>
      <c r="C31" s="107">
        <f>B31+(B31*0.02)</f>
        <v>2391.5559874486767</v>
      </c>
      <c r="D31" s="161">
        <f>(C31-1100+G31)/1100+G31</f>
        <v>1.1741418067715241</v>
      </c>
      <c r="E31" s="107">
        <f>B31/4250</f>
        <v>0.55168534889242837</v>
      </c>
      <c r="F31" s="108">
        <f>(C31-B31)/E31</f>
        <v>84.999999999999716</v>
      </c>
      <c r="G31" s="111"/>
      <c r="H31" s="109"/>
      <c r="I31" s="110">
        <f>E31*50/B31</f>
        <v>1.1764705882352941E-2</v>
      </c>
      <c r="J31" s="109">
        <f t="shared" si="0"/>
        <v>1748.8425559889979</v>
      </c>
      <c r="K31" s="107"/>
    </row>
    <row r="32" spans="1:13">
      <c r="A32" s="105">
        <f>A31+7</f>
        <v>42365</v>
      </c>
      <c r="B32" s="106">
        <f>C31+G31-H31</f>
        <v>2391.5559874486767</v>
      </c>
      <c r="C32" s="107">
        <f>B32+(B32*0.02)</f>
        <v>2439.38710719765</v>
      </c>
      <c r="D32" s="161">
        <f>(C32-1100+G32)/1100+G32</f>
        <v>1.2176246429069546</v>
      </c>
      <c r="E32" s="107">
        <f>B32/4250</f>
        <v>0.56271905587027682</v>
      </c>
      <c r="F32" s="108">
        <f>(C32-B32)/E32</f>
        <v>84.99999999999973</v>
      </c>
      <c r="G32" s="111"/>
      <c r="H32" s="109"/>
      <c r="I32" s="110">
        <f>E32*50/B32</f>
        <v>1.1764705882352941E-2</v>
      </c>
      <c r="J32" s="109">
        <f t="shared" si="0"/>
        <v>1783.8194071087778</v>
      </c>
      <c r="K32" s="107"/>
    </row>
    <row r="33" spans="1:13">
      <c r="A33" s="64"/>
      <c r="B33" s="63"/>
      <c r="C33" s="58"/>
      <c r="D33" s="58"/>
      <c r="E33" s="58"/>
      <c r="F33" s="62"/>
      <c r="G33" s="112"/>
      <c r="H33" s="61"/>
      <c r="I33" s="60"/>
      <c r="J33" s="59"/>
      <c r="K33" s="58"/>
    </row>
    <row r="34" spans="1:13" s="19" customFormat="1">
      <c r="A34" s="73">
        <f>A32+7</f>
        <v>42372</v>
      </c>
      <c r="B34" s="68">
        <f>C32+G32-H32</f>
        <v>2439.38710719765</v>
      </c>
      <c r="C34" s="65">
        <f>B34+(B34*0.035)</f>
        <v>2524.7656559495676</v>
      </c>
      <c r="D34" s="160">
        <f>(C34-1100+G34)/1100+G34</f>
        <v>1.2952415054086979</v>
      </c>
      <c r="E34" s="65">
        <f>B34/4250</f>
        <v>0.57397343698768233</v>
      </c>
      <c r="F34" s="72">
        <f>(C34-B34)/E34</f>
        <v>148.74999999999974</v>
      </c>
      <c r="G34" s="83"/>
      <c r="H34" s="66"/>
      <c r="I34" s="70">
        <f>E34*50/B34</f>
        <v>1.1764705882352941E-2</v>
      </c>
      <c r="J34" s="66">
        <f t="shared" si="0"/>
        <v>1819.4957952509531</v>
      </c>
      <c r="K34" s="65"/>
    </row>
    <row r="35" spans="1:13" s="19" customFormat="1">
      <c r="A35" s="73">
        <f>A34+7</f>
        <v>42379</v>
      </c>
      <c r="B35" s="68">
        <f>C34+G34-H34</f>
        <v>2524.7656559495676</v>
      </c>
      <c r="C35" s="65">
        <f>B35+(B35*0.035)</f>
        <v>2613.1324539078023</v>
      </c>
      <c r="D35" s="160">
        <f>(C35-1100+G35)/1100+G35</f>
        <v>1.3755749580980021</v>
      </c>
      <c r="E35" s="65">
        <f>B35/4250</f>
        <v>0.59406250728225118</v>
      </c>
      <c r="F35" s="72">
        <f>(C35-B35)/E35</f>
        <v>148.74999999999966</v>
      </c>
      <c r="G35" s="83"/>
      <c r="H35" s="66"/>
      <c r="I35" s="70">
        <f>E35*50/B35</f>
        <v>1.1764705882352941E-2</v>
      </c>
      <c r="J35" s="66">
        <f t="shared" si="0"/>
        <v>1883.1781480847362</v>
      </c>
      <c r="K35" s="65"/>
    </row>
    <row r="36" spans="1:13" s="19" customFormat="1">
      <c r="A36" s="73">
        <f>A35+7</f>
        <v>42386</v>
      </c>
      <c r="B36" s="68">
        <f>C35+G35-H35</f>
        <v>2613.1324539078023</v>
      </c>
      <c r="C36" s="65">
        <f>B36+(B36*0.035)</f>
        <v>2704.5920897945753</v>
      </c>
      <c r="D36" s="160">
        <f>(C36-1100+G36)/1100+G36</f>
        <v>1.4587200816314321</v>
      </c>
      <c r="E36" s="65">
        <f>B36/4250</f>
        <v>0.61485469503712997</v>
      </c>
      <c r="F36" s="72">
        <f>(C36-B36)/E36</f>
        <v>148.7499999999998</v>
      </c>
      <c r="G36" s="83"/>
      <c r="H36" s="66"/>
      <c r="I36" s="70">
        <f>E36*50/B36</f>
        <v>1.1764705882352941E-2</v>
      </c>
      <c r="J36" s="66">
        <f t="shared" si="0"/>
        <v>1949.089383267702</v>
      </c>
      <c r="K36" s="65"/>
    </row>
    <row r="37" spans="1:13">
      <c r="A37" s="73">
        <f>A36+7</f>
        <v>42393</v>
      </c>
      <c r="B37" s="68">
        <f>C36+G36-H36</f>
        <v>2704.5920897945753</v>
      </c>
      <c r="C37" s="65">
        <f>B37+(B37*0.035)</f>
        <v>2799.2528129373854</v>
      </c>
      <c r="D37" s="160">
        <f>(C37-1100+G37)/1100+G37</f>
        <v>1.5447752844885323</v>
      </c>
      <c r="E37" s="65">
        <f>B37/4250</f>
        <v>0.63637460936342949</v>
      </c>
      <c r="F37" s="72">
        <f>(C37-B37)/E37</f>
        <v>148.75000000000009</v>
      </c>
      <c r="G37" s="83"/>
      <c r="H37" s="75"/>
      <c r="I37" s="70">
        <f>E37*50/B37</f>
        <v>1.1764705882352941E-2</v>
      </c>
      <c r="J37" s="66">
        <f t="shared" si="0"/>
        <v>2017.3075116820714</v>
      </c>
      <c r="K37" s="65"/>
    </row>
    <row r="38" spans="1:13">
      <c r="A38" s="64"/>
      <c r="B38" s="63"/>
      <c r="C38" s="58"/>
      <c r="D38" s="58"/>
      <c r="E38" s="58"/>
      <c r="F38" s="62"/>
      <c r="G38" s="112"/>
      <c r="H38" s="61"/>
      <c r="I38" s="60"/>
      <c r="J38" s="59"/>
      <c r="K38" s="58"/>
    </row>
    <row r="39" spans="1:13">
      <c r="A39" s="73">
        <f>A37+7</f>
        <v>42400</v>
      </c>
      <c r="B39" s="68">
        <f>C37+G37-H37</f>
        <v>2799.2528129373854</v>
      </c>
      <c r="C39" s="65">
        <f>B39+(B39*0.035)</f>
        <v>2897.2266613901938</v>
      </c>
      <c r="D39" s="160">
        <f>(C39-1100+G39)/1100+G39</f>
        <v>1.6338424194456307</v>
      </c>
      <c r="E39" s="65">
        <f>B39/4250</f>
        <v>0.65864772069114952</v>
      </c>
      <c r="F39" s="72">
        <f>(C39-B39)/E39</f>
        <v>148.74999999999986</v>
      </c>
      <c r="G39" s="83"/>
      <c r="H39" s="66"/>
      <c r="I39" s="70">
        <f>E39*50/B39</f>
        <v>1.1764705882352941E-2</v>
      </c>
      <c r="J39" s="66">
        <f t="shared" ref="J39:J42" si="2">B39-(E39*1080)</f>
        <v>2087.9132745909437</v>
      </c>
      <c r="K39" s="65"/>
    </row>
    <row r="40" spans="1:13">
      <c r="A40" s="73">
        <f>A39+7</f>
        <v>42407</v>
      </c>
      <c r="B40" s="68">
        <f>C39+G39-H39</f>
        <v>2897.2266613901938</v>
      </c>
      <c r="C40" s="65">
        <f>B40+(B40*0.035)</f>
        <v>2998.6295945388506</v>
      </c>
      <c r="D40" s="160">
        <f>(C40-1100+G40)/1100+G40</f>
        <v>1.7260269041262277</v>
      </c>
      <c r="E40" s="65">
        <f>B40/4250</f>
        <v>0.68170039091533974</v>
      </c>
      <c r="F40" s="72">
        <f>(C40-B40)/E40</f>
        <v>148.74999999999997</v>
      </c>
      <c r="G40" s="83"/>
      <c r="H40" s="66"/>
      <c r="I40" s="70">
        <f>E40*50/B40</f>
        <v>1.1764705882352943E-2</v>
      </c>
      <c r="J40" s="66">
        <f t="shared" si="2"/>
        <v>2160.990239201627</v>
      </c>
      <c r="K40" s="65"/>
    </row>
    <row r="41" spans="1:13">
      <c r="A41" s="73">
        <f>A40+7</f>
        <v>42414</v>
      </c>
      <c r="B41" s="68">
        <f>C40+G40-H40</f>
        <v>2998.6295945388506</v>
      </c>
      <c r="C41" s="65">
        <f>B41+(B41*0.035)</f>
        <v>3103.5816303477104</v>
      </c>
      <c r="D41" s="160">
        <f>(C41-1100+G41)/1100+G41</f>
        <v>1.8214378457706459</v>
      </c>
      <c r="E41" s="65">
        <f>B41/4250</f>
        <v>0.70555990459737661</v>
      </c>
      <c r="F41" s="72">
        <f>(C41-B41)/E41</f>
        <v>148.75000000000006</v>
      </c>
      <c r="G41" s="83"/>
      <c r="H41" s="66"/>
      <c r="I41" s="70">
        <f>E41*50/B41</f>
        <v>1.1764705882352941E-2</v>
      </c>
      <c r="J41" s="66">
        <f t="shared" si="2"/>
        <v>2236.6248975736839</v>
      </c>
      <c r="K41" s="65"/>
    </row>
    <row r="42" spans="1:13">
      <c r="A42" s="73">
        <f>A41+7</f>
        <v>42421</v>
      </c>
      <c r="B42" s="68">
        <f>C41+G41-H41</f>
        <v>3103.5816303477104</v>
      </c>
      <c r="C42" s="65">
        <f>B42+(B42*0.035)</f>
        <v>3212.2069874098802</v>
      </c>
      <c r="D42" s="160">
        <f>(C42-1100+G42)/1100+G42</f>
        <v>1.9201881703726182</v>
      </c>
      <c r="E42" s="65">
        <f>B42/4250</f>
        <v>0.73025450125828484</v>
      </c>
      <c r="F42" s="72">
        <f>(C42-B42)/E42</f>
        <v>148.74999999999986</v>
      </c>
      <c r="G42" s="83"/>
      <c r="H42" s="75"/>
      <c r="I42" s="70">
        <f>E42*50/B42</f>
        <v>1.1764705882352941E-2</v>
      </c>
      <c r="J42" s="66">
        <f t="shared" si="2"/>
        <v>2314.9067689887629</v>
      </c>
      <c r="K42" s="65"/>
    </row>
    <row r="43" spans="1:13">
      <c r="A43" s="64"/>
      <c r="B43" s="63"/>
      <c r="C43" s="58"/>
      <c r="D43" s="58"/>
      <c r="E43" s="58"/>
      <c r="F43" s="62"/>
      <c r="G43" s="112"/>
      <c r="H43" s="61"/>
      <c r="I43" s="60"/>
      <c r="J43" s="59"/>
      <c r="K43" s="58"/>
    </row>
    <row r="44" spans="1:13">
      <c r="A44" s="73">
        <f>A42+7</f>
        <v>42428</v>
      </c>
      <c r="B44" s="68">
        <f>C42+G42-H42</f>
        <v>3212.2069874098802</v>
      </c>
      <c r="C44" s="65">
        <f>B44+(B44*0.035)</f>
        <v>3324.6342319692262</v>
      </c>
      <c r="D44" s="160">
        <f>(C44-1100+G44)/1100+G44</f>
        <v>2.0223947563356601</v>
      </c>
      <c r="E44" s="65">
        <f>B44/4250</f>
        <v>0.75581340880232473</v>
      </c>
      <c r="F44" s="72">
        <f>(C44-B44)/E44</f>
        <v>148.75000000000031</v>
      </c>
      <c r="G44" s="83"/>
      <c r="H44" s="71"/>
      <c r="I44" s="70">
        <f>E44*50/B44</f>
        <v>1.1764705882352941E-2</v>
      </c>
      <c r="J44" s="66">
        <f t="shared" si="0"/>
        <v>2395.9285059033696</v>
      </c>
      <c r="K44" s="65"/>
    </row>
    <row r="45" spans="1:13">
      <c r="A45" s="73">
        <f>A44+7</f>
        <v>42435</v>
      </c>
      <c r="B45" s="68">
        <f>C44+G44-H44</f>
        <v>3324.6342319692262</v>
      </c>
      <c r="C45" s="65">
        <f>B45+(B45*0.035)</f>
        <v>3440.9964300881493</v>
      </c>
      <c r="D45" s="160">
        <f>(C45-1100+G45)/1100+G45</f>
        <v>2.1281785728074083</v>
      </c>
      <c r="E45" s="65">
        <f>B45/4250</f>
        <v>0.78226687811040618</v>
      </c>
      <c r="F45" s="72">
        <f>(C45-B45)/E45</f>
        <v>148.75000000000017</v>
      </c>
      <c r="G45" s="83"/>
      <c r="H45" s="71"/>
      <c r="I45" s="70">
        <f>E45*50/B45</f>
        <v>1.1764705882352941E-2</v>
      </c>
      <c r="J45" s="66">
        <f t="shared" si="0"/>
        <v>2479.7860036099873</v>
      </c>
      <c r="K45" s="65"/>
      <c r="L45" s="74"/>
      <c r="M45" s="74"/>
    </row>
    <row r="46" spans="1:13">
      <c r="A46" s="73">
        <f>A45+7</f>
        <v>42442</v>
      </c>
      <c r="B46" s="68">
        <f>C45+G45-H45</f>
        <v>3440.9964300881493</v>
      </c>
      <c r="C46" s="65">
        <f>B46+(B46*0.035)</f>
        <v>3561.4313051412346</v>
      </c>
      <c r="D46" s="160">
        <f>(C46-1100+G46)/1100+G46</f>
        <v>2.2376648228556677</v>
      </c>
      <c r="E46" s="65">
        <f>B46/4250</f>
        <v>0.80964621884427046</v>
      </c>
      <c r="F46" s="72">
        <f>(C46-B46)/E46</f>
        <v>148.75000000000009</v>
      </c>
      <c r="G46" s="83"/>
      <c r="H46" s="71"/>
      <c r="I46" s="70">
        <f>E46*50/B46</f>
        <v>1.1764705882352941E-2</v>
      </c>
      <c r="J46" s="66">
        <f t="shared" si="0"/>
        <v>2566.5785137363373</v>
      </c>
      <c r="K46" s="65"/>
      <c r="L46" s="74"/>
      <c r="M46" s="74"/>
    </row>
    <row r="47" spans="1:13">
      <c r="A47" s="69">
        <f>A46+7</f>
        <v>42449</v>
      </c>
      <c r="B47" s="68">
        <f>C46+G46-H46</f>
        <v>3561.4313051412346</v>
      </c>
      <c r="C47" s="65">
        <f>B47+(B47*0.035)</f>
        <v>3686.0814008211778</v>
      </c>
      <c r="D47" s="160">
        <f>(C47-1100+G47)/1100+G47</f>
        <v>2.3509830916556163</v>
      </c>
      <c r="E47" s="65">
        <f>B47/4250</f>
        <v>0.83798383650381991</v>
      </c>
      <c r="F47" s="72">
        <f>(C47-B47)/E47</f>
        <v>148.75</v>
      </c>
      <c r="G47" s="113"/>
      <c r="H47" s="67"/>
      <c r="I47" s="70">
        <f>E47*50/B47</f>
        <v>1.1764705882352941E-2</v>
      </c>
      <c r="J47" s="66">
        <f t="shared" si="0"/>
        <v>2656.408761717109</v>
      </c>
      <c r="K47" s="65"/>
      <c r="L47" s="74"/>
      <c r="M47" s="74"/>
    </row>
    <row r="48" spans="1:13">
      <c r="A48" s="64"/>
      <c r="B48" s="63"/>
      <c r="C48" s="58"/>
      <c r="D48" s="58"/>
      <c r="E48" s="58"/>
      <c r="F48" s="62"/>
      <c r="G48" s="112"/>
      <c r="H48" s="61"/>
      <c r="I48" s="60"/>
      <c r="J48" s="59"/>
      <c r="K48" s="58"/>
    </row>
    <row r="49" spans="1:13">
      <c r="A49" s="73">
        <f>A47+7</f>
        <v>42456</v>
      </c>
      <c r="B49" s="68">
        <f>C47+G47-H47</f>
        <v>3686.0814008211778</v>
      </c>
      <c r="C49" s="65">
        <f>B49+(B49*0.035)</f>
        <v>3815.0942498499189</v>
      </c>
      <c r="D49" s="160">
        <f>(C49-1100+G49)/1100+G49</f>
        <v>2.4682674998635625</v>
      </c>
      <c r="E49" s="65">
        <f>B49/4250</f>
        <v>0.86731327078145359</v>
      </c>
      <c r="F49" s="72">
        <f>(C49-B49)/E49</f>
        <v>148.74999999999989</v>
      </c>
      <c r="G49" s="83"/>
      <c r="H49" s="71"/>
      <c r="I49" s="70">
        <f>E49*50/B49</f>
        <v>1.1764705882352941E-2</v>
      </c>
      <c r="J49" s="66">
        <f t="shared" si="0"/>
        <v>2749.383068377208</v>
      </c>
      <c r="K49" s="65"/>
    </row>
    <row r="50" spans="1:13">
      <c r="A50" s="105">
        <f>A49+7</f>
        <v>42463</v>
      </c>
      <c r="B50" s="106">
        <f>C49+G49-H49</f>
        <v>3815.0942498499189</v>
      </c>
      <c r="C50" s="107">
        <f>B50+(B50*0.02)</f>
        <v>3891.3961348469174</v>
      </c>
      <c r="D50" s="161">
        <f>(C50-1100+G50)/1100+G50</f>
        <v>2.537632849860834</v>
      </c>
      <c r="E50" s="107">
        <f>B50/4250</f>
        <v>0.89766923525880449</v>
      </c>
      <c r="F50" s="108">
        <f>(C50-B50)/E50</f>
        <v>85.000000000000156</v>
      </c>
      <c r="G50" s="111"/>
      <c r="H50" s="115"/>
      <c r="I50" s="110">
        <f>E50*50/B50</f>
        <v>1.1764705882352941E-2</v>
      </c>
      <c r="J50" s="109">
        <f t="shared" si="0"/>
        <v>2845.6114757704099</v>
      </c>
      <c r="K50" s="107"/>
      <c r="L50" s="74"/>
      <c r="M50" s="74"/>
    </row>
    <row r="51" spans="1:13">
      <c r="A51" s="105">
        <f>A50+7</f>
        <v>42470</v>
      </c>
      <c r="B51" s="106">
        <f>C50+G50-H50</f>
        <v>3891.3961348469174</v>
      </c>
      <c r="C51" s="107">
        <f>B51+(B51*0.02)</f>
        <v>3969.2240575438559</v>
      </c>
      <c r="D51" s="161">
        <f>(C51-1100+G51)/1100+G51</f>
        <v>2.6083855068580508</v>
      </c>
      <c r="E51" s="107">
        <f>B51/4250</f>
        <v>0.91562261996398053</v>
      </c>
      <c r="F51" s="108">
        <f>(C51-B51)/E51</f>
        <v>85.000000000000128</v>
      </c>
      <c r="G51" s="111"/>
      <c r="H51" s="115"/>
      <c r="I51" s="110">
        <f>E51*50/B51</f>
        <v>1.1764705882352941E-2</v>
      </c>
      <c r="J51" s="109">
        <f t="shared" si="0"/>
        <v>2902.5237052858183</v>
      </c>
      <c r="K51" s="107"/>
      <c r="L51" s="74"/>
      <c r="M51" s="74"/>
    </row>
    <row r="52" spans="1:13" s="19" customFormat="1">
      <c r="A52" s="116">
        <f>A51+7</f>
        <v>42477</v>
      </c>
      <c r="B52" s="106">
        <f>C51+G51-H51</f>
        <v>3969.2240575438559</v>
      </c>
      <c r="C52" s="107">
        <f>B52+(B52*0.02)</f>
        <v>4048.6085386947329</v>
      </c>
      <c r="D52" s="161">
        <f>(C52-1100+G52)/1100+G52</f>
        <v>2.6805532169952118</v>
      </c>
      <c r="E52" s="107">
        <f>B52/4250</f>
        <v>0.93393507236326023</v>
      </c>
      <c r="F52" s="108">
        <f>(C52-B52)/E52</f>
        <v>84.999999999999915</v>
      </c>
      <c r="G52" s="117"/>
      <c r="H52" s="118"/>
      <c r="I52" s="110">
        <f>E52*50/B52</f>
        <v>1.1764705882352943E-2</v>
      </c>
      <c r="J52" s="109">
        <f t="shared" si="0"/>
        <v>2960.5741793915349</v>
      </c>
      <c r="K52" s="107"/>
      <c r="L52" s="74"/>
      <c r="M52" s="74"/>
    </row>
    <row r="53" spans="1:13">
      <c r="A53" s="64"/>
      <c r="B53" s="63"/>
      <c r="C53" s="58"/>
      <c r="D53" s="58"/>
      <c r="E53" s="58"/>
      <c r="F53" s="62"/>
      <c r="G53" s="112"/>
      <c r="H53" s="61"/>
      <c r="I53" s="60"/>
      <c r="J53" s="59"/>
      <c r="K53" s="58"/>
    </row>
    <row r="54" spans="1:13">
      <c r="A54" s="73">
        <f>A52+7</f>
        <v>42484</v>
      </c>
      <c r="B54" s="68">
        <f>C52+G52-H52</f>
        <v>4048.6085386947329</v>
      </c>
      <c r="C54" s="65">
        <f>B54+(B54*0.035)</f>
        <v>4190.309837549049</v>
      </c>
      <c r="D54" s="160">
        <f>(C54-1100+G54)/1100+G54</f>
        <v>2.8093725795900446</v>
      </c>
      <c r="E54" s="65">
        <f>B54/4250</f>
        <v>0.95261377381052537</v>
      </c>
      <c r="F54" s="72">
        <f>(C54-B54)/E54</f>
        <v>148.75000000000043</v>
      </c>
      <c r="G54" s="83"/>
      <c r="H54" s="71"/>
      <c r="I54" s="70">
        <f>E54*50/B54</f>
        <v>1.1764705882352941E-2</v>
      </c>
      <c r="J54" s="66">
        <f t="shared" ref="J54:J117" si="3">B54-(E54*1080)</f>
        <v>3019.7856629793655</v>
      </c>
      <c r="K54" s="65"/>
    </row>
    <row r="55" spans="1:13">
      <c r="A55" s="73">
        <f>A54+7</f>
        <v>42491</v>
      </c>
      <c r="B55" s="68">
        <f>C54+G54-H54</f>
        <v>4190.309837549049</v>
      </c>
      <c r="C55" s="65">
        <f>B55+(B55*0.035)</f>
        <v>4336.9706818632658</v>
      </c>
      <c r="D55" s="160">
        <f>(C55-1100+G55)/1100+G55</f>
        <v>2.942700619875696</v>
      </c>
      <c r="E55" s="65">
        <f>B55/4250</f>
        <v>0.98595525589389388</v>
      </c>
      <c r="F55" s="72">
        <f>(C55-B55)/E55</f>
        <v>148.75000000000006</v>
      </c>
      <c r="G55" s="83"/>
      <c r="H55" s="71"/>
      <c r="I55" s="70">
        <f>E55*50/B55</f>
        <v>1.1764705882352941E-2</v>
      </c>
      <c r="J55" s="66">
        <f t="shared" si="3"/>
        <v>3125.4781611836434</v>
      </c>
      <c r="K55" s="65"/>
      <c r="L55" s="74"/>
      <c r="M55" s="74"/>
    </row>
    <row r="56" spans="1:13">
      <c r="A56" s="73">
        <f>A55+7</f>
        <v>42498</v>
      </c>
      <c r="B56" s="68">
        <f>C55+G55-H55</f>
        <v>4336.9706818632658</v>
      </c>
      <c r="C56" s="65">
        <f>B56+(B56*0.035)</f>
        <v>4488.7646557284797</v>
      </c>
      <c r="D56" s="160">
        <f>(C56-1100+G56)/1100+G56</f>
        <v>3.0806951415713453</v>
      </c>
      <c r="E56" s="65">
        <f>B56/4250</f>
        <v>1.0204636898501802</v>
      </c>
      <c r="F56" s="72">
        <f>(C56-B56)/E56</f>
        <v>148.74999999999966</v>
      </c>
      <c r="G56" s="83"/>
      <c r="H56" s="71"/>
      <c r="I56" s="70">
        <f>E56*50/B56</f>
        <v>1.1764705882352941E-2</v>
      </c>
      <c r="J56" s="66">
        <f t="shared" si="3"/>
        <v>3234.869896825071</v>
      </c>
      <c r="K56" s="65"/>
      <c r="L56" s="74"/>
      <c r="M56" s="74"/>
    </row>
    <row r="57" spans="1:13">
      <c r="A57" s="69">
        <f>A56+7</f>
        <v>42505</v>
      </c>
      <c r="B57" s="68">
        <f>C56+G56-H56</f>
        <v>4488.7646557284797</v>
      </c>
      <c r="C57" s="65">
        <f>B57+(B57*0.035)</f>
        <v>4645.8714186789766</v>
      </c>
      <c r="D57" s="160">
        <f>(C57-1100+G57)/1100+G57</f>
        <v>3.2235194715263424</v>
      </c>
      <c r="E57" s="65">
        <f>B57/4250</f>
        <v>1.0561799189949364</v>
      </c>
      <c r="F57" s="72">
        <f>(C57-B57)/E57</f>
        <v>148.75000000000009</v>
      </c>
      <c r="G57" s="113"/>
      <c r="H57" s="67"/>
      <c r="I57" s="70">
        <f>E57*50/B57</f>
        <v>1.1764705882352939E-2</v>
      </c>
      <c r="J57" s="66">
        <f t="shared" si="3"/>
        <v>3348.0903432139485</v>
      </c>
      <c r="K57" s="65"/>
      <c r="L57" s="74"/>
      <c r="M57" s="74"/>
    </row>
    <row r="58" spans="1:13">
      <c r="A58" s="64"/>
      <c r="B58" s="63"/>
      <c r="C58" s="58"/>
      <c r="D58" s="58"/>
      <c r="E58" s="58"/>
      <c r="F58" s="62"/>
      <c r="G58" s="112"/>
      <c r="H58" s="61"/>
      <c r="I58" s="60"/>
      <c r="J58" s="59"/>
      <c r="K58" s="58"/>
    </row>
    <row r="59" spans="1:13">
      <c r="A59" s="73">
        <f>A57+7</f>
        <v>42512</v>
      </c>
      <c r="B59" s="68">
        <f>C57+G57-H57</f>
        <v>4645.8714186789766</v>
      </c>
      <c r="C59" s="65">
        <f>B59+(B59*0.035)</f>
        <v>4808.4769183327408</v>
      </c>
      <c r="D59" s="160">
        <f>(C59-1100+G59)/1100+G59</f>
        <v>3.3713426530297643</v>
      </c>
      <c r="E59" s="65">
        <f>B59/4250</f>
        <v>1.0931462161597592</v>
      </c>
      <c r="F59" s="72">
        <f>(C59-B59)/E59</f>
        <v>148.74999999999994</v>
      </c>
      <c r="G59" s="83"/>
      <c r="H59" s="71"/>
      <c r="I59" s="70">
        <f>E59*50/B59</f>
        <v>1.1764705882352939E-2</v>
      </c>
      <c r="J59" s="66">
        <f t="shared" si="3"/>
        <v>3465.273505226437</v>
      </c>
      <c r="K59" s="65"/>
    </row>
    <row r="60" spans="1:13">
      <c r="A60" s="73">
        <f>A59+7</f>
        <v>42519</v>
      </c>
      <c r="B60" s="68">
        <f>C59+G59-H59</f>
        <v>4808.4769183327408</v>
      </c>
      <c r="C60" s="65">
        <f>B60+(B60*0.035)</f>
        <v>4976.7736104743863</v>
      </c>
      <c r="D60" s="160">
        <f>(C60-1100+G60)/1100+G60</f>
        <v>3.5243396458858056</v>
      </c>
      <c r="E60" s="65">
        <f>B60/4250</f>
        <v>1.1314063337253508</v>
      </c>
      <c r="F60" s="72">
        <f>(C60-B60)/E60</f>
        <v>148.74999999999963</v>
      </c>
      <c r="G60" s="83"/>
      <c r="H60" s="71"/>
      <c r="I60" s="70">
        <f>E60*50/B60</f>
        <v>1.1764705882352941E-2</v>
      </c>
      <c r="J60" s="66">
        <f t="shared" si="3"/>
        <v>3586.5580779093616</v>
      </c>
      <c r="K60" s="65"/>
      <c r="L60" s="74"/>
      <c r="M60" s="74"/>
    </row>
    <row r="61" spans="1:13">
      <c r="A61" s="73">
        <f>A60+7</f>
        <v>42526</v>
      </c>
      <c r="B61" s="68">
        <f>C60+G60-H60</f>
        <v>4976.7736104743863</v>
      </c>
      <c r="C61" s="65">
        <f>B61+(B61*0.035)</f>
        <v>5150.9606868409901</v>
      </c>
      <c r="D61" s="160">
        <f>(C61-1100+G61)/1100+G61</f>
        <v>3.6826915334918091</v>
      </c>
      <c r="E61" s="65">
        <f>B61/4250</f>
        <v>1.1710055554057379</v>
      </c>
      <c r="F61" s="72">
        <f>(C61-B61)/E61</f>
        <v>148.75000000000028</v>
      </c>
      <c r="G61" s="83"/>
      <c r="H61" s="71"/>
      <c r="I61" s="70">
        <f>E61*50/B61</f>
        <v>1.1764705882352941E-2</v>
      </c>
      <c r="J61" s="66">
        <f t="shared" si="3"/>
        <v>3712.0876106361893</v>
      </c>
      <c r="K61" s="65"/>
      <c r="L61" s="74"/>
      <c r="M61" s="74"/>
    </row>
    <row r="62" spans="1:13">
      <c r="A62" s="69">
        <f>A61+7</f>
        <v>42533</v>
      </c>
      <c r="B62" s="68">
        <f>C61+G61-H61</f>
        <v>5150.9606868409901</v>
      </c>
      <c r="C62" s="65">
        <f>B62+(B62*0.035)</f>
        <v>5331.2443108804246</v>
      </c>
      <c r="D62" s="160">
        <f>(C62-1100+G62)/1100+G62</f>
        <v>3.8465857371640224</v>
      </c>
      <c r="E62" s="65">
        <f>B62/4250</f>
        <v>1.2119907498449389</v>
      </c>
      <c r="F62" s="72">
        <f>(C62-B62)/E62</f>
        <v>148.74999999999983</v>
      </c>
      <c r="G62" s="113"/>
      <c r="H62" s="67"/>
      <c r="I62" s="70">
        <f>E62*50/B62</f>
        <v>1.1764705882352941E-2</v>
      </c>
      <c r="J62" s="66">
        <f t="shared" si="3"/>
        <v>3842.0106770084558</v>
      </c>
      <c r="K62" s="65"/>
      <c r="L62" s="74"/>
      <c r="M62" s="74"/>
    </row>
    <row r="63" spans="1:13">
      <c r="A63" s="64"/>
      <c r="B63" s="63"/>
      <c r="C63" s="58"/>
      <c r="D63" s="58"/>
      <c r="E63" s="58"/>
      <c r="F63" s="62"/>
      <c r="G63" s="112"/>
      <c r="H63" s="61"/>
      <c r="I63" s="60"/>
      <c r="J63" s="59"/>
      <c r="K63" s="58"/>
    </row>
    <row r="64" spans="1:13">
      <c r="A64" s="73">
        <f>A62+7</f>
        <v>42540</v>
      </c>
      <c r="B64" s="68">
        <f>C62+G62-H62</f>
        <v>5331.2443108804246</v>
      </c>
      <c r="C64" s="65">
        <f>B64+(B64*0.035)</f>
        <v>5517.8378617612398</v>
      </c>
      <c r="D64" s="160">
        <f>(C64-1100+G64)/1100+G64</f>
        <v>4.0162162379647635</v>
      </c>
      <c r="E64" s="65">
        <f>B64/4250</f>
        <v>1.2544104260895117</v>
      </c>
      <c r="F64" s="72">
        <f>(C64-B64)/E64</f>
        <v>148.75000000000026</v>
      </c>
      <c r="G64" s="83"/>
      <c r="H64" s="71"/>
      <c r="I64" s="70">
        <f>E64*50/B64</f>
        <v>1.1764705882352941E-2</v>
      </c>
      <c r="J64" s="66">
        <f t="shared" si="3"/>
        <v>3976.4810507037519</v>
      </c>
      <c r="K64" s="65"/>
    </row>
    <row r="65" spans="1:13">
      <c r="A65" s="73">
        <f>A64+7</f>
        <v>42547</v>
      </c>
      <c r="B65" s="68">
        <f>C64+G64-H64</f>
        <v>5517.8378617612398</v>
      </c>
      <c r="C65" s="65">
        <f>B65+(B65*0.035)</f>
        <v>5710.9621869228831</v>
      </c>
      <c r="D65" s="160">
        <f>(C65-1100+G65)/1100+G65</f>
        <v>4.1917838062935298</v>
      </c>
      <c r="E65" s="65">
        <f>B65/4250</f>
        <v>1.2983147910026447</v>
      </c>
      <c r="F65" s="72">
        <f>(C65-B65)/E65</f>
        <v>148.74999999999997</v>
      </c>
      <c r="G65" s="83"/>
      <c r="H65" s="71"/>
      <c r="I65" s="70">
        <f>E65*50/B65</f>
        <v>1.1764705882352941E-2</v>
      </c>
      <c r="J65" s="66">
        <f t="shared" si="3"/>
        <v>4115.6578874783836</v>
      </c>
      <c r="K65" s="65"/>
      <c r="L65" s="74"/>
      <c r="M65" s="74"/>
    </row>
    <row r="66" spans="1:13">
      <c r="A66" s="73">
        <f>A65+7</f>
        <v>42554</v>
      </c>
      <c r="B66" s="68">
        <f>C65+G65-H65</f>
        <v>5710.9621869228831</v>
      </c>
      <c r="C66" s="65">
        <f>B66+(B66*0.035)</f>
        <v>5910.8458634651843</v>
      </c>
      <c r="D66" s="160">
        <f>(C66-1100+G66)/1100+G66</f>
        <v>4.3734962395138037</v>
      </c>
      <c r="E66" s="65">
        <f>B66/4250</f>
        <v>1.3437558086877373</v>
      </c>
      <c r="F66" s="72">
        <f>(C66-B66)/E66</f>
        <v>148.75000000000017</v>
      </c>
      <c r="G66" s="83"/>
      <c r="H66" s="71"/>
      <c r="I66" s="70">
        <f>E66*50/B66</f>
        <v>1.1764705882352943E-2</v>
      </c>
      <c r="J66" s="66">
        <f t="shared" si="3"/>
        <v>4259.7059135401269</v>
      </c>
      <c r="K66" s="65"/>
      <c r="L66" s="74"/>
      <c r="M66" s="74"/>
    </row>
    <row r="67" spans="1:13">
      <c r="A67" s="69">
        <f>A66+7</f>
        <v>42561</v>
      </c>
      <c r="B67" s="68">
        <f>C66+G66-H66</f>
        <v>5910.8458634651843</v>
      </c>
      <c r="C67" s="65">
        <f>B67+(B67*0.035)</f>
        <v>6117.7254686864653</v>
      </c>
      <c r="D67" s="160">
        <f>(C67-1100+G67)/1100+G67</f>
        <v>4.5615686078967865</v>
      </c>
      <c r="E67" s="65">
        <f>B67/4250</f>
        <v>1.390787261991808</v>
      </c>
      <c r="F67" s="72">
        <f>(C67-B67)/E67</f>
        <v>148.74999999999972</v>
      </c>
      <c r="G67" s="113"/>
      <c r="H67" s="67"/>
      <c r="I67" s="70">
        <f>E67*50/B67</f>
        <v>1.1764705882352941E-2</v>
      </c>
      <c r="J67" s="66">
        <f t="shared" si="3"/>
        <v>4408.7956205140317</v>
      </c>
      <c r="K67" s="65"/>
      <c r="L67" s="74"/>
      <c r="M67" s="74"/>
    </row>
    <row r="68" spans="1:13">
      <c r="A68" s="64"/>
      <c r="B68" s="63"/>
      <c r="C68" s="58"/>
      <c r="D68" s="58"/>
      <c r="E68" s="58"/>
      <c r="F68" s="62"/>
      <c r="G68" s="112"/>
      <c r="H68" s="61"/>
      <c r="I68" s="60"/>
      <c r="J68" s="59"/>
      <c r="K68" s="58"/>
    </row>
    <row r="69" spans="1:13">
      <c r="A69" s="73">
        <f>A67+7</f>
        <v>42568</v>
      </c>
      <c r="B69" s="68">
        <f>C67+G67-H67</f>
        <v>6117.7254686864653</v>
      </c>
      <c r="C69" s="65">
        <f>B69+(B69*0.035)</f>
        <v>6331.8458600904914</v>
      </c>
      <c r="D69" s="160">
        <f>(C69-1100+G69)/1100+G69</f>
        <v>4.7562235091731742</v>
      </c>
      <c r="E69" s="65">
        <f>B69/4250</f>
        <v>1.4394648161615213</v>
      </c>
      <c r="F69" s="72">
        <f>(C69-B69)/E69</f>
        <v>148.74999999999989</v>
      </c>
      <c r="G69" s="83"/>
      <c r="H69" s="71"/>
      <c r="I69" s="70">
        <f>E69*50/B69</f>
        <v>1.1764705882352943E-2</v>
      </c>
      <c r="J69" s="66">
        <f t="shared" ref="J69:J72" si="4">B69-(E69*1080)</f>
        <v>4563.103467232022</v>
      </c>
      <c r="K69" s="65"/>
    </row>
    <row r="70" spans="1:13">
      <c r="A70" s="73">
        <f>A69+7</f>
        <v>42575</v>
      </c>
      <c r="B70" s="68">
        <f>C69+G69-H69</f>
        <v>6331.8458600904914</v>
      </c>
      <c r="C70" s="65">
        <f>B70+(B70*0.035)</f>
        <v>6553.4604651936588</v>
      </c>
      <c r="D70" s="160">
        <f>(C70-1100+G70)/1100+G70</f>
        <v>4.9576913319942353</v>
      </c>
      <c r="E70" s="65">
        <f>B70/4250</f>
        <v>1.4898460847271744</v>
      </c>
      <c r="F70" s="72">
        <f>(C70-B70)/E70</f>
        <v>148.75000000000011</v>
      </c>
      <c r="G70" s="83"/>
      <c r="H70" s="71"/>
      <c r="I70" s="70">
        <f>E70*50/B70</f>
        <v>1.1764705882352941E-2</v>
      </c>
      <c r="J70" s="66">
        <f t="shared" si="4"/>
        <v>4722.8120885851431</v>
      </c>
      <c r="K70" s="65"/>
      <c r="L70" s="74"/>
      <c r="M70" s="74"/>
    </row>
    <row r="71" spans="1:13">
      <c r="A71" s="73">
        <f>A70+7</f>
        <v>42582</v>
      </c>
      <c r="B71" s="68">
        <f>C70+G70-H70</f>
        <v>6553.4604651936588</v>
      </c>
      <c r="C71" s="65">
        <f>B71+(B71*0.035)</f>
        <v>6782.8315814754369</v>
      </c>
      <c r="D71" s="160">
        <f>(C71-1100+G71)/1100+G71</f>
        <v>5.1662105286140338</v>
      </c>
      <c r="E71" s="65">
        <f>B71/4250</f>
        <v>1.5419906976926256</v>
      </c>
      <c r="F71" s="72">
        <f>(C71-B71)/E71</f>
        <v>148.75</v>
      </c>
      <c r="G71" s="83"/>
      <c r="H71" s="71"/>
      <c r="I71" s="70">
        <f>E71*50/B71</f>
        <v>1.1764705882352941E-2</v>
      </c>
      <c r="J71" s="66">
        <f t="shared" si="4"/>
        <v>4888.1105116856234</v>
      </c>
      <c r="K71" s="65"/>
      <c r="L71" s="74"/>
      <c r="M71" s="74"/>
    </row>
    <row r="72" spans="1:13">
      <c r="A72" s="69">
        <f>A71+7</f>
        <v>42589</v>
      </c>
      <c r="B72" s="68">
        <f>C71+G71-H71</f>
        <v>6782.8315814754369</v>
      </c>
      <c r="C72" s="65">
        <f>B72+(B72*0.035)</f>
        <v>7020.2306868270771</v>
      </c>
      <c r="D72" s="160">
        <f>(C72-1100+G72)/1100+G72</f>
        <v>5.3820278971155249</v>
      </c>
      <c r="E72" s="65">
        <f>B72/4250</f>
        <v>1.5959603721118676</v>
      </c>
      <c r="F72" s="72">
        <f>(C72-B72)/E72</f>
        <v>148.74999999999991</v>
      </c>
      <c r="G72" s="113"/>
      <c r="H72" s="67"/>
      <c r="I72" s="70">
        <f>E72*50/B72</f>
        <v>1.1764705882352943E-2</v>
      </c>
      <c r="J72" s="66">
        <f t="shared" si="4"/>
        <v>5059.1943795946199</v>
      </c>
      <c r="K72" s="65"/>
      <c r="L72" s="74"/>
      <c r="M72" s="74"/>
    </row>
    <row r="73" spans="1:13">
      <c r="A73" s="64"/>
      <c r="B73" s="63"/>
      <c r="C73" s="58"/>
      <c r="D73" s="58"/>
      <c r="E73" s="58"/>
      <c r="F73" s="62"/>
      <c r="G73" s="112"/>
      <c r="H73" s="61"/>
      <c r="I73" s="60"/>
      <c r="J73" s="59"/>
      <c r="K73" s="58"/>
    </row>
    <row r="74" spans="1:13">
      <c r="A74" s="73">
        <f>A72+7</f>
        <v>42596</v>
      </c>
      <c r="B74" s="68">
        <f>C72+G72-H72</f>
        <v>7020.2306868270771</v>
      </c>
      <c r="C74" s="65">
        <f>B74+(B74*0.035)</f>
        <v>7265.9387608660245</v>
      </c>
      <c r="D74" s="160">
        <f>(C74-1100+G74)/1100+G74</f>
        <v>5.6053988735145674</v>
      </c>
      <c r="E74" s="65">
        <f>B74/4250</f>
        <v>1.6518189851357827</v>
      </c>
      <c r="F74" s="72">
        <f>(C74-B74)/E74</f>
        <v>148.74999999999983</v>
      </c>
      <c r="G74" s="83"/>
      <c r="H74" s="71"/>
      <c r="I74" s="70">
        <f>E74*50/B74</f>
        <v>1.1764705882352939E-2</v>
      </c>
      <c r="J74" s="66">
        <f t="shared" ref="J74:J77" si="5">B74-(E74*1080)</f>
        <v>5236.2661828804321</v>
      </c>
      <c r="K74" s="65"/>
    </row>
    <row r="75" spans="1:13">
      <c r="A75" s="73">
        <f>A74+7</f>
        <v>42603</v>
      </c>
      <c r="B75" s="68">
        <f>C74+G74-H74</f>
        <v>7265.9387608660245</v>
      </c>
      <c r="C75" s="65">
        <f>B75+(B75*0.035)</f>
        <v>7520.2466174963356</v>
      </c>
      <c r="D75" s="160">
        <f>(C75-1100+G75)/1100+G75</f>
        <v>5.8365878340875774</v>
      </c>
      <c r="E75" s="65">
        <f>B75/4250</f>
        <v>1.7096326496155352</v>
      </c>
      <c r="F75" s="72">
        <f>(C75-B75)/E75</f>
        <v>148.75000000000014</v>
      </c>
      <c r="G75" s="83"/>
      <c r="H75" s="71"/>
      <c r="I75" s="70">
        <f>E75*50/B75</f>
        <v>1.1764705882352941E-2</v>
      </c>
      <c r="J75" s="66">
        <f t="shared" si="5"/>
        <v>5419.5354992812463</v>
      </c>
      <c r="K75" s="65"/>
      <c r="L75" s="74"/>
      <c r="M75" s="74"/>
    </row>
    <row r="76" spans="1:13">
      <c r="A76" s="73">
        <f>A75+7</f>
        <v>42610</v>
      </c>
      <c r="B76" s="68">
        <f>C75+G75-H75</f>
        <v>7520.2466174963356</v>
      </c>
      <c r="C76" s="65">
        <f>B76+(B76*0.035)</f>
        <v>7783.455249108707</v>
      </c>
      <c r="D76" s="160">
        <f>(C76-1100+G76)/1100+G76</f>
        <v>6.0758684082806429</v>
      </c>
      <c r="E76" s="65">
        <f>B76/4250</f>
        <v>1.769469792352079</v>
      </c>
      <c r="F76" s="72">
        <f>(C76-B76)/E76</f>
        <v>148.7499999999998</v>
      </c>
      <c r="G76" s="83"/>
      <c r="H76" s="71"/>
      <c r="I76" s="70">
        <f>E76*50/B76</f>
        <v>1.1764705882352941E-2</v>
      </c>
      <c r="J76" s="66">
        <f t="shared" si="5"/>
        <v>5609.21924175609</v>
      </c>
      <c r="K76" s="65"/>
      <c r="L76" s="74"/>
      <c r="M76" s="74"/>
    </row>
    <row r="77" spans="1:13">
      <c r="A77" s="69">
        <f>A76+7</f>
        <v>42617</v>
      </c>
      <c r="B77" s="68">
        <f>C76+G76-H76</f>
        <v>7783.455249108707</v>
      </c>
      <c r="C77" s="65">
        <f>B77+(B77*0.035)</f>
        <v>8055.8761828275119</v>
      </c>
      <c r="D77" s="160">
        <f>(C77-1100+G77)/1100+G77</f>
        <v>6.323523802570465</v>
      </c>
      <c r="E77" s="65">
        <f>B77/4250</f>
        <v>1.8314012350844016</v>
      </c>
      <c r="F77" s="72">
        <f>(C77-B77)/E77</f>
        <v>148.75000000000011</v>
      </c>
      <c r="G77" s="113"/>
      <c r="H77" s="67"/>
      <c r="I77" s="70">
        <f>E77*50/B77</f>
        <v>1.1764705882352941E-2</v>
      </c>
      <c r="J77" s="66">
        <f t="shared" si="5"/>
        <v>5805.5419152175537</v>
      </c>
      <c r="K77" s="65"/>
      <c r="L77" s="74"/>
      <c r="M77" s="74"/>
    </row>
    <row r="78" spans="1:13">
      <c r="A78" s="64"/>
      <c r="B78" s="63"/>
      <c r="C78" s="58"/>
      <c r="D78" s="58"/>
      <c r="E78" s="58"/>
      <c r="F78" s="62"/>
      <c r="G78" s="112"/>
      <c r="H78" s="61"/>
      <c r="I78" s="60"/>
      <c r="J78" s="59"/>
      <c r="K78" s="58"/>
    </row>
    <row r="79" spans="1:13">
      <c r="A79" s="73">
        <f>A77+7</f>
        <v>42624</v>
      </c>
      <c r="B79" s="68">
        <f>C77+G77-H77</f>
        <v>8055.8761828275119</v>
      </c>
      <c r="C79" s="65">
        <f>B79+(B79*0.035)</f>
        <v>8337.8318492264752</v>
      </c>
      <c r="D79" s="160">
        <f>(C79-1100+G79)/1100+G79</f>
        <v>6.5798471356604322</v>
      </c>
      <c r="E79" s="65">
        <f>B79/4250</f>
        <v>1.8955002783123558</v>
      </c>
      <c r="F79" s="72">
        <f>(C79-B79)/E79</f>
        <v>148.75000000000023</v>
      </c>
      <c r="G79" s="83"/>
      <c r="H79" s="71"/>
      <c r="I79" s="70">
        <f>E79*50/B79</f>
        <v>1.1764705882352941E-2</v>
      </c>
      <c r="J79" s="66">
        <f t="shared" ref="J79:J82" si="6">B79-(E79*1080)</f>
        <v>6008.7358822501674</v>
      </c>
      <c r="K79" s="65"/>
    </row>
    <row r="80" spans="1:13">
      <c r="A80" s="73">
        <f>A79+7</f>
        <v>42631</v>
      </c>
      <c r="B80" s="68">
        <f>C79+G79-H79</f>
        <v>8337.8318492264752</v>
      </c>
      <c r="C80" s="65">
        <f>B80+(B80*0.035)</f>
        <v>8629.6559639494026</v>
      </c>
      <c r="D80" s="160">
        <f>(C80-1100+G80)/1100+G80</f>
        <v>6.8451417854085479</v>
      </c>
      <c r="E80" s="65">
        <f>B80/4250</f>
        <v>1.9618427880532883</v>
      </c>
      <c r="F80" s="72">
        <f>(C80-B80)/E80</f>
        <v>148.75000000000037</v>
      </c>
      <c r="G80" s="83"/>
      <c r="H80" s="71"/>
      <c r="I80" s="70">
        <f>E80*50/B80</f>
        <v>1.1764705882352941E-2</v>
      </c>
      <c r="J80" s="66">
        <f t="shared" si="6"/>
        <v>6219.0416381289233</v>
      </c>
      <c r="K80" s="65"/>
      <c r="L80" s="74"/>
      <c r="M80" s="74"/>
    </row>
    <row r="81" spans="1:13">
      <c r="A81" s="73">
        <f>A80+7</f>
        <v>42638</v>
      </c>
      <c r="B81" s="68">
        <f>C80+G80-H80</f>
        <v>8629.6559639494026</v>
      </c>
      <c r="C81" s="65">
        <f>B81+(B81*0.035)</f>
        <v>8931.6939226876311</v>
      </c>
      <c r="D81" s="160">
        <f>(C81-1100+G81)/1100+G81</f>
        <v>7.1197217478978461</v>
      </c>
      <c r="E81" s="65">
        <f>B81/4250</f>
        <v>2.0305072856351534</v>
      </c>
      <c r="F81" s="72">
        <f>(C81-B81)/E81</f>
        <v>148.74999999999974</v>
      </c>
      <c r="G81" s="83"/>
      <c r="H81" s="71"/>
      <c r="I81" s="70">
        <f>E81*50/B81</f>
        <v>1.1764705882352941E-2</v>
      </c>
      <c r="J81" s="66">
        <f t="shared" si="6"/>
        <v>6436.7080954634366</v>
      </c>
      <c r="K81" s="65"/>
      <c r="L81" s="74"/>
      <c r="M81" s="74"/>
    </row>
    <row r="82" spans="1:13">
      <c r="A82" s="69">
        <f>A81+7</f>
        <v>42645</v>
      </c>
      <c r="B82" s="68">
        <f>C81+G81-H81</f>
        <v>8931.6939226876311</v>
      </c>
      <c r="C82" s="65">
        <f>B82+(B82*0.035)</f>
        <v>9244.3032099816992</v>
      </c>
      <c r="D82" s="160">
        <f>(C82-1100+G82)/1100+G82</f>
        <v>7.403912009074272</v>
      </c>
      <c r="E82" s="65">
        <f>B82/4250</f>
        <v>2.1015750406323837</v>
      </c>
      <c r="F82" s="72">
        <f>(C82-B82)/E82</f>
        <v>148.75000000000045</v>
      </c>
      <c r="G82" s="113"/>
      <c r="H82" s="67"/>
      <c r="I82" s="70">
        <f>E82*50/B82</f>
        <v>1.1764705882352941E-2</v>
      </c>
      <c r="J82" s="66">
        <f t="shared" si="6"/>
        <v>6661.9928788046564</v>
      </c>
      <c r="K82" s="65"/>
      <c r="L82" s="74"/>
      <c r="M82" s="74"/>
    </row>
    <row r="83" spans="1:13">
      <c r="A83" s="64"/>
      <c r="B83" s="63"/>
      <c r="C83" s="58"/>
      <c r="D83" s="58"/>
      <c r="E83" s="58"/>
      <c r="F83" s="62"/>
      <c r="G83" s="112"/>
      <c r="H83" s="61"/>
      <c r="I83" s="60"/>
      <c r="J83" s="59"/>
      <c r="K83" s="58"/>
    </row>
    <row r="84" spans="1:13">
      <c r="A84" s="73">
        <f>A82+7</f>
        <v>42652</v>
      </c>
      <c r="B84" s="68">
        <f>C82+G82-H82</f>
        <v>9244.3032099816992</v>
      </c>
      <c r="C84" s="65">
        <f>B84+(B84*0.035)</f>
        <v>9567.8538223310588</v>
      </c>
      <c r="D84" s="160">
        <f>(C84-1100+G84)/1100+G84</f>
        <v>7.6980489293918719</v>
      </c>
      <c r="E84" s="65">
        <f>B84/4250</f>
        <v>2.1751301670545176</v>
      </c>
      <c r="F84" s="72">
        <f>(C84-B84)/E84</f>
        <v>148.75000000000009</v>
      </c>
      <c r="G84" s="83"/>
      <c r="H84" s="71"/>
      <c r="I84" s="70">
        <f>E84*50/B84</f>
        <v>1.1764705882352941E-2</v>
      </c>
      <c r="J84" s="66">
        <f t="shared" si="3"/>
        <v>6895.1626295628203</v>
      </c>
      <c r="K84" s="65"/>
    </row>
    <row r="85" spans="1:13">
      <c r="A85" s="73">
        <f>A84+7</f>
        <v>42659</v>
      </c>
      <c r="B85" s="68">
        <f>C84+G84-H84</f>
        <v>9567.8538223310588</v>
      </c>
      <c r="C85" s="65">
        <f>B85+(B85*0.035)</f>
        <v>9902.7287061126463</v>
      </c>
      <c r="D85" s="160">
        <f>(C85-1100+G85)/1100+G85</f>
        <v>8.0024806419205881</v>
      </c>
      <c r="E85" s="65">
        <f>B85/4250</f>
        <v>2.2512597229014255</v>
      </c>
      <c r="F85" s="72">
        <f>(C85-B85)/E85</f>
        <v>148.75000000000017</v>
      </c>
      <c r="G85" s="83"/>
      <c r="H85" s="71"/>
      <c r="I85" s="70">
        <f>E85*50/B85</f>
        <v>1.1764705882352941E-2</v>
      </c>
      <c r="J85" s="66">
        <f t="shared" si="3"/>
        <v>7136.4933215975198</v>
      </c>
      <c r="K85" s="65"/>
      <c r="L85" s="74"/>
      <c r="M85" s="74"/>
    </row>
    <row r="86" spans="1:13">
      <c r="A86" s="73">
        <f>A85+7</f>
        <v>42666</v>
      </c>
      <c r="B86" s="68">
        <f>C85+G85-H85</f>
        <v>9902.7287061126463</v>
      </c>
      <c r="C86" s="65">
        <f>B86+(B86*0.035)</f>
        <v>10249.324210826589</v>
      </c>
      <c r="D86" s="160">
        <f>(C86-1100+G86)/1100+G86</f>
        <v>8.3175674643878086</v>
      </c>
      <c r="E86" s="65">
        <f>B86/4250</f>
        <v>2.3300538132029756</v>
      </c>
      <c r="F86" s="72">
        <f>(C86-B86)/E86</f>
        <v>148.75000000000026</v>
      </c>
      <c r="G86" s="83"/>
      <c r="H86" s="71"/>
      <c r="I86" s="70">
        <f>E86*50/B86</f>
        <v>1.1764705882352941E-2</v>
      </c>
      <c r="J86" s="66">
        <f t="shared" si="3"/>
        <v>7386.2705878534325</v>
      </c>
      <c r="K86" s="65"/>
      <c r="L86" s="74"/>
      <c r="M86" s="74"/>
    </row>
    <row r="87" spans="1:13">
      <c r="A87" s="69">
        <f>A86+7</f>
        <v>42673</v>
      </c>
      <c r="B87" s="68">
        <f>C86+G86-H86</f>
        <v>10249.324210826589</v>
      </c>
      <c r="C87" s="65">
        <f>B87+(B87*0.035)</f>
        <v>10608.050558205519</v>
      </c>
      <c r="D87" s="160">
        <f>(C87-1100+G87)/1100+G87</f>
        <v>8.6436823256413806</v>
      </c>
      <c r="E87" s="65">
        <f>B87/4250</f>
        <v>2.4116056966650801</v>
      </c>
      <c r="F87" s="72">
        <f>(C87-B87)/E87</f>
        <v>148.74999999999966</v>
      </c>
      <c r="G87" s="113"/>
      <c r="H87" s="67"/>
      <c r="I87" s="70">
        <f>E87*50/B87</f>
        <v>1.1764705882352941E-2</v>
      </c>
      <c r="J87" s="66">
        <f t="shared" si="3"/>
        <v>7644.7900584283034</v>
      </c>
      <c r="K87" s="65"/>
      <c r="L87" s="74"/>
      <c r="M87" s="74"/>
    </row>
    <row r="88" spans="1:13">
      <c r="A88" s="64"/>
      <c r="B88" s="63"/>
      <c r="C88" s="58"/>
      <c r="D88" s="58"/>
      <c r="E88" s="58"/>
      <c r="F88" s="62"/>
      <c r="G88" s="112"/>
      <c r="H88" s="61"/>
      <c r="I88" s="60"/>
      <c r="J88" s="59"/>
      <c r="K88" s="58"/>
    </row>
    <row r="89" spans="1:13">
      <c r="A89" s="73">
        <f>A87+7</f>
        <v>42680</v>
      </c>
      <c r="B89" s="68">
        <f>C87+G87-H87</f>
        <v>10608.050558205519</v>
      </c>
      <c r="C89" s="65">
        <f>B89+(B89*0.035)</f>
        <v>10979.332327742712</v>
      </c>
      <c r="D89" s="160">
        <f>(C89-1100+G89)/1100+G89</f>
        <v>8.9812112070388288</v>
      </c>
      <c r="E89" s="65">
        <f>B89/4250</f>
        <v>2.4960118960483575</v>
      </c>
      <c r="F89" s="72">
        <f>(C89-B89)/E89</f>
        <v>148.74999999999966</v>
      </c>
      <c r="G89" s="83"/>
      <c r="H89" s="71"/>
      <c r="I89" s="70">
        <f>E89*50/B89</f>
        <v>1.1764705882352941E-2</v>
      </c>
      <c r="J89" s="66">
        <f t="shared" si="3"/>
        <v>7912.3577104732931</v>
      </c>
      <c r="K89" s="65"/>
    </row>
    <row r="90" spans="1:13">
      <c r="A90" s="73">
        <f>A89+7</f>
        <v>42687</v>
      </c>
      <c r="B90" s="68">
        <f>C89+G89-H89</f>
        <v>10979.332327742712</v>
      </c>
      <c r="C90" s="65">
        <f>B90+(B90*0.035)</f>
        <v>11363.608959213707</v>
      </c>
      <c r="D90" s="160">
        <f>(C90-1100+G90)/1100+G90</f>
        <v>9.3305535992851887</v>
      </c>
      <c r="E90" s="65">
        <f>B90/4250</f>
        <v>2.5833723124100496</v>
      </c>
      <c r="F90" s="72">
        <f>(C90-B90)/E90</f>
        <v>148.75000000000011</v>
      </c>
      <c r="G90" s="83"/>
      <c r="H90" s="71"/>
      <c r="I90" s="70">
        <f>E90*50/B90</f>
        <v>1.1764705882352941E-2</v>
      </c>
      <c r="J90" s="66">
        <f t="shared" si="3"/>
        <v>8189.2902303398587</v>
      </c>
      <c r="K90" s="65"/>
      <c r="L90" s="74"/>
      <c r="M90" s="74"/>
    </row>
    <row r="91" spans="1:13">
      <c r="A91" s="73">
        <f>A90+7</f>
        <v>42694</v>
      </c>
      <c r="B91" s="68">
        <f>C90+G90-H90</f>
        <v>11363.608959213707</v>
      </c>
      <c r="C91" s="65">
        <f>B91+(B91*0.035)</f>
        <v>11761.335272786187</v>
      </c>
      <c r="D91" s="160">
        <f>(C91-1100+G91)/1100+G91</f>
        <v>9.6921229752601707</v>
      </c>
      <c r="E91" s="65">
        <f>B91/4250</f>
        <v>2.6737903433444017</v>
      </c>
      <c r="F91" s="72">
        <f>(C91-B91)/E91</f>
        <v>148.75000000000034</v>
      </c>
      <c r="G91" s="83"/>
      <c r="H91" s="71"/>
      <c r="I91" s="70">
        <f>E91*50/B91</f>
        <v>1.1764705882352943E-2</v>
      </c>
      <c r="J91" s="66">
        <f t="shared" si="3"/>
        <v>8475.9153884017524</v>
      </c>
      <c r="K91" s="65"/>
      <c r="L91" s="74"/>
      <c r="M91" s="74"/>
    </row>
    <row r="92" spans="1:13">
      <c r="A92" s="69">
        <f>A91+7</f>
        <v>42701</v>
      </c>
      <c r="B92" s="68">
        <f>C91+G91-H91</f>
        <v>11761.335272786187</v>
      </c>
      <c r="C92" s="65">
        <f>B92+(B92*0.035)</f>
        <v>12172.982007333703</v>
      </c>
      <c r="D92" s="160">
        <f>(C92-1100+G92)/1100+G92</f>
        <v>10.066347279394275</v>
      </c>
      <c r="E92" s="65">
        <f>B92/4250</f>
        <v>2.7673730053614558</v>
      </c>
      <c r="F92" s="72">
        <f>(C92-B92)/E92</f>
        <v>148.74999999999972</v>
      </c>
      <c r="G92" s="113"/>
      <c r="H92" s="67"/>
      <c r="I92" s="70">
        <f>E92*50/B92</f>
        <v>1.1764705882352941E-2</v>
      </c>
      <c r="J92" s="66">
        <f t="shared" si="3"/>
        <v>8772.5724269958155</v>
      </c>
      <c r="K92" s="65"/>
      <c r="L92" s="74"/>
      <c r="M92" s="74"/>
    </row>
    <row r="93" spans="1:13">
      <c r="A93" s="64"/>
      <c r="B93" s="63"/>
      <c r="C93" s="58"/>
      <c r="D93" s="58"/>
      <c r="E93" s="58"/>
      <c r="F93" s="62"/>
      <c r="G93" s="112"/>
      <c r="H93" s="61"/>
      <c r="I93" s="60"/>
      <c r="J93" s="59"/>
      <c r="K93" s="58"/>
    </row>
    <row r="94" spans="1:13">
      <c r="A94" s="73">
        <f>A92+7</f>
        <v>42708</v>
      </c>
      <c r="B94" s="68">
        <f>C92+G92-H92</f>
        <v>12172.982007333703</v>
      </c>
      <c r="C94" s="65">
        <f>B94+(B94*0.035)</f>
        <v>12599.036377590382</v>
      </c>
      <c r="D94" s="160">
        <f>(C94-1100+G94)/1100+G94</f>
        <v>10.453669434173076</v>
      </c>
      <c r="E94" s="65">
        <f>B94/4250</f>
        <v>2.8642310605491068</v>
      </c>
      <c r="F94" s="72">
        <f>(C94-B94)/E94</f>
        <v>148.74999999999986</v>
      </c>
      <c r="G94" s="83"/>
      <c r="H94" s="71"/>
      <c r="I94" s="70">
        <f>E94*50/B94</f>
        <v>1.1764705882352943E-2</v>
      </c>
      <c r="J94" s="66">
        <f t="shared" si="3"/>
        <v>9079.6124619406673</v>
      </c>
      <c r="K94" s="65"/>
    </row>
    <row r="95" spans="1:13">
      <c r="A95" s="73">
        <f>A94+7</f>
        <v>42715</v>
      </c>
      <c r="B95" s="68">
        <f>C94+G94-H94</f>
        <v>12599.036377590382</v>
      </c>
      <c r="C95" s="65">
        <f>B95+(B95*0.035)</f>
        <v>13040.002650806045</v>
      </c>
      <c r="D95" s="160">
        <f>(C95-1100+G95)/1100+G95</f>
        <v>10.854547864369133</v>
      </c>
      <c r="E95" s="65">
        <f>B95/4250</f>
        <v>2.9644791476683254</v>
      </c>
      <c r="F95" s="72">
        <f>(C95-B95)/E95</f>
        <v>148.74999999999986</v>
      </c>
      <c r="G95" s="83"/>
      <c r="H95" s="71"/>
      <c r="I95" s="70">
        <f>E95*50/B95</f>
        <v>1.1764705882352941E-2</v>
      </c>
      <c r="J95" s="66">
        <f t="shared" si="3"/>
        <v>9397.3988981085913</v>
      </c>
      <c r="K95" s="65"/>
      <c r="L95" s="74"/>
      <c r="M95" s="74"/>
    </row>
    <row r="96" spans="1:13">
      <c r="A96" s="105">
        <f>A95+7</f>
        <v>42722</v>
      </c>
      <c r="B96" s="106">
        <f>C95+G95-H95</f>
        <v>13040.002650806045</v>
      </c>
      <c r="C96" s="107">
        <f>B96+(B96*0.02)</f>
        <v>13300.802703822166</v>
      </c>
      <c r="D96" s="161">
        <f>(C96-1100+G96)/1100+G96</f>
        <v>11.091638821656515</v>
      </c>
      <c r="E96" s="107">
        <f>B96/4250</f>
        <v>3.0682359178367165</v>
      </c>
      <c r="F96" s="108">
        <f>(C96-B96)/E96</f>
        <v>84.999999999999943</v>
      </c>
      <c r="G96" s="111"/>
      <c r="H96" s="115"/>
      <c r="I96" s="110">
        <f>E96*50/B96</f>
        <v>1.1764705882352941E-2</v>
      </c>
      <c r="J96" s="109">
        <f t="shared" si="3"/>
        <v>9726.3078595423922</v>
      </c>
      <c r="K96" s="107"/>
      <c r="L96" s="74"/>
      <c r="M96" s="74"/>
    </row>
    <row r="97" spans="1:13">
      <c r="A97" s="116">
        <f>A96+7</f>
        <v>42729</v>
      </c>
      <c r="B97" s="106">
        <f>C96+G96-H96</f>
        <v>13300.802703822166</v>
      </c>
      <c r="C97" s="107">
        <f>B97+(B97*0.02)</f>
        <v>13566.818757898609</v>
      </c>
      <c r="D97" s="161">
        <f>(C97-1100+G97)/1100+G97</f>
        <v>11.333471598089645</v>
      </c>
      <c r="E97" s="107">
        <f>B97/4250</f>
        <v>3.1296006361934507</v>
      </c>
      <c r="F97" s="108">
        <f>(C97-B97)/E97</f>
        <v>84.999999999999815</v>
      </c>
      <c r="G97" s="117"/>
      <c r="H97" s="118"/>
      <c r="I97" s="110">
        <f>E97*50/B97</f>
        <v>1.1764705882352941E-2</v>
      </c>
      <c r="J97" s="109">
        <f t="shared" si="3"/>
        <v>9920.834016733239</v>
      </c>
      <c r="K97" s="107"/>
      <c r="L97" s="74"/>
      <c r="M97" s="74"/>
    </row>
    <row r="98" spans="1:13">
      <c r="A98" s="64"/>
      <c r="B98" s="63"/>
      <c r="C98" s="58"/>
      <c r="D98" s="58"/>
      <c r="E98" s="58"/>
      <c r="F98" s="62"/>
      <c r="G98" s="112"/>
      <c r="H98" s="61"/>
      <c r="I98" s="60"/>
      <c r="J98" s="59"/>
      <c r="K98" s="58"/>
    </row>
    <row r="99" spans="1:13" s="19" customFormat="1">
      <c r="A99" s="73">
        <f>A97+7</f>
        <v>42736</v>
      </c>
      <c r="B99" s="68">
        <f>C97+G97-H97</f>
        <v>13566.818757898609</v>
      </c>
      <c r="C99" s="65">
        <f>B99+(B99*0.035)</f>
        <v>14041.657414425061</v>
      </c>
      <c r="D99" s="160">
        <f>(C99-1100+G99)/1100+G99</f>
        <v>11.765143104022783</v>
      </c>
      <c r="E99" s="65">
        <f>B99/4250</f>
        <v>3.1921926489173198</v>
      </c>
      <c r="F99" s="72">
        <f>(C99-B99)/E99</f>
        <v>148.75000000000014</v>
      </c>
      <c r="G99" s="83"/>
      <c r="H99" s="71"/>
      <c r="I99" s="70">
        <f>E99*50/B99</f>
        <v>1.1764705882352943E-2</v>
      </c>
      <c r="J99" s="66">
        <f t="shared" si="3"/>
        <v>10119.250697067904</v>
      </c>
      <c r="K99" s="65"/>
    </row>
    <row r="100" spans="1:13" s="19" customFormat="1">
      <c r="A100" s="73">
        <f>A99+7</f>
        <v>42743</v>
      </c>
      <c r="B100" s="68">
        <f>C99+G99-H99</f>
        <v>14041.657414425061</v>
      </c>
      <c r="C100" s="65">
        <f>B100+(B100*0.035)</f>
        <v>14533.115423929938</v>
      </c>
      <c r="D100" s="160">
        <f>(C100-1100+G100)/1100+G100</f>
        <v>12.21192311266358</v>
      </c>
      <c r="E100" s="65">
        <f>B100/4250</f>
        <v>3.3039193916294263</v>
      </c>
      <c r="F100" s="72">
        <f>(C100-B100)/E100</f>
        <v>148.74999999999989</v>
      </c>
      <c r="G100" s="83"/>
      <c r="H100" s="71"/>
      <c r="I100" s="70">
        <f>E100*50/B100</f>
        <v>1.1764705882352941E-2</v>
      </c>
      <c r="J100" s="66">
        <f t="shared" si="3"/>
        <v>10473.424471465281</v>
      </c>
      <c r="K100" s="65"/>
      <c r="L100" s="74"/>
      <c r="M100" s="74"/>
    </row>
    <row r="101" spans="1:13" s="19" customFormat="1">
      <c r="A101" s="73">
        <f>A100+7</f>
        <v>42750</v>
      </c>
      <c r="B101" s="68">
        <f>C100+G100-H100</f>
        <v>14533.115423929938</v>
      </c>
      <c r="C101" s="65">
        <f>B101+(B101*0.035)</f>
        <v>15041.774463767486</v>
      </c>
      <c r="D101" s="160">
        <f>(C101-1100+G101)/1100+G101</f>
        <v>12.674340421606805</v>
      </c>
      <c r="E101" s="65">
        <f>B101/4250</f>
        <v>3.4195565703364559</v>
      </c>
      <c r="F101" s="72">
        <f>(C101-B101)/E101</f>
        <v>148.75000000000014</v>
      </c>
      <c r="G101" s="83"/>
      <c r="H101" s="71"/>
      <c r="I101" s="70">
        <f>E101*50/B101</f>
        <v>1.1764705882352941E-2</v>
      </c>
      <c r="J101" s="66">
        <f t="shared" si="3"/>
        <v>10839.994327966566</v>
      </c>
      <c r="K101" s="65"/>
      <c r="L101" s="74"/>
      <c r="M101" s="74"/>
    </row>
    <row r="102" spans="1:13" s="19" customFormat="1">
      <c r="A102" s="69">
        <f>A101+7</f>
        <v>42757</v>
      </c>
      <c r="B102" s="68">
        <f>C101+G101-H101</f>
        <v>15041.774463767486</v>
      </c>
      <c r="C102" s="65">
        <f>B102+(B102*0.035)</f>
        <v>15568.236569999348</v>
      </c>
      <c r="D102" s="160">
        <f>(C102-1100+G102)/1100+G102</f>
        <v>13.152942336363044</v>
      </c>
      <c r="E102" s="65">
        <f>B102/4250</f>
        <v>3.5392410502982319</v>
      </c>
      <c r="F102" s="72">
        <f>(C102-B102)/E102</f>
        <v>148.75</v>
      </c>
      <c r="G102" s="113"/>
      <c r="H102" s="67"/>
      <c r="I102" s="70">
        <f>E102*50/B102</f>
        <v>1.1764705882352941E-2</v>
      </c>
      <c r="J102" s="66">
        <f t="shared" si="3"/>
        <v>11219.394129445396</v>
      </c>
      <c r="K102" s="65"/>
      <c r="L102" s="74"/>
      <c r="M102" s="74"/>
    </row>
    <row r="103" spans="1:13" s="19" customFormat="1">
      <c r="A103" s="64"/>
      <c r="B103" s="63"/>
      <c r="C103" s="58"/>
      <c r="D103" s="58"/>
      <c r="E103" s="58"/>
      <c r="F103" s="62"/>
      <c r="G103" s="112"/>
      <c r="H103" s="61"/>
      <c r="I103" s="60"/>
      <c r="J103" s="59"/>
      <c r="K103" s="58"/>
    </row>
    <row r="104" spans="1:13" s="19" customFormat="1">
      <c r="A104" s="73">
        <f>A102+7</f>
        <v>42764</v>
      </c>
      <c r="B104" s="68">
        <f>C102+G102-H102</f>
        <v>15568.236569999348</v>
      </c>
      <c r="C104" s="65">
        <f>B104+(B104*0.035)</f>
        <v>16113.124849949325</v>
      </c>
      <c r="D104" s="160">
        <f>(C104-1100+G104)/1100+G104</f>
        <v>13.64829531813575</v>
      </c>
      <c r="E104" s="65">
        <f>B104/4250</f>
        <v>3.66311448705867</v>
      </c>
      <c r="F104" s="72">
        <f>(C104-B104)/E104</f>
        <v>148.74999999999994</v>
      </c>
      <c r="G104" s="83"/>
      <c r="H104" s="66"/>
      <c r="I104" s="70">
        <f>E104*50/B104</f>
        <v>1.1764705882352941E-2</v>
      </c>
      <c r="J104" s="66">
        <f t="shared" ref="J104:J107" si="7">B104-(E104*1080)</f>
        <v>11612.072923975984</v>
      </c>
      <c r="K104" s="65"/>
    </row>
    <row r="105" spans="1:13" s="19" customFormat="1">
      <c r="A105" s="73">
        <f>A104+7</f>
        <v>42771</v>
      </c>
      <c r="B105" s="68">
        <f>C104+G104-H104</f>
        <v>16113.124849949325</v>
      </c>
      <c r="C105" s="65">
        <f>B105+(B105*0.035)</f>
        <v>16677.08421969755</v>
      </c>
      <c r="D105" s="160">
        <f>(C105-1100+G105)/1100+G105</f>
        <v>14.160985654270499</v>
      </c>
      <c r="E105" s="65">
        <f>B105/4250</f>
        <v>3.7913234941057237</v>
      </c>
      <c r="F105" s="72">
        <f>(C105-B105)/E105</f>
        <v>148.74999999999966</v>
      </c>
      <c r="G105" s="83"/>
      <c r="H105" s="66"/>
      <c r="I105" s="70">
        <f>E105*50/B105</f>
        <v>1.1764705882352943E-2</v>
      </c>
      <c r="J105" s="66">
        <f t="shared" si="7"/>
        <v>12018.495476315144</v>
      </c>
      <c r="K105" s="65"/>
    </row>
    <row r="106" spans="1:13" s="19" customFormat="1">
      <c r="A106" s="73">
        <f>A105+7</f>
        <v>42778</v>
      </c>
      <c r="B106" s="68">
        <f>C105+G105-H105</f>
        <v>16677.08421969755</v>
      </c>
      <c r="C106" s="65">
        <f>B106+(B106*0.035)</f>
        <v>17260.782167386966</v>
      </c>
      <c r="D106" s="160">
        <f>(C106-1100+G106)/1100+G106</f>
        <v>14.691620152169969</v>
      </c>
      <c r="E106" s="65">
        <f>B106/4250</f>
        <v>3.9240198163994235</v>
      </c>
      <c r="F106" s="72">
        <f>(C106-B106)/E106</f>
        <v>148.75000000000037</v>
      </c>
      <c r="G106" s="83"/>
      <c r="H106" s="66"/>
      <c r="I106" s="70">
        <f>E106*50/B106</f>
        <v>1.1764705882352941E-2</v>
      </c>
      <c r="J106" s="66">
        <f t="shared" si="7"/>
        <v>12439.142817986172</v>
      </c>
      <c r="K106" s="65"/>
    </row>
    <row r="107" spans="1:13" s="19" customFormat="1">
      <c r="A107" s="73">
        <f>A106+7</f>
        <v>42785</v>
      </c>
      <c r="B107" s="68">
        <f>C106+G106-H106</f>
        <v>17260.782167386966</v>
      </c>
      <c r="C107" s="65">
        <f>B107+(B107*0.035)</f>
        <v>17864.909543245511</v>
      </c>
      <c r="D107" s="160">
        <f>(C107-1100+G107)/1100+G107</f>
        <v>15.240826857495918</v>
      </c>
      <c r="E107" s="65">
        <f>B107/4250</f>
        <v>4.0613605099734036</v>
      </c>
      <c r="F107" s="72">
        <f>(C107-B107)/E107</f>
        <v>148.75000000000026</v>
      </c>
      <c r="G107" s="83"/>
      <c r="H107" s="75"/>
      <c r="I107" s="70">
        <f>E107*50/B107</f>
        <v>1.1764705882352941E-2</v>
      </c>
      <c r="J107" s="66">
        <f t="shared" si="7"/>
        <v>12874.51281661569</v>
      </c>
      <c r="K107" s="65"/>
    </row>
    <row r="108" spans="1:13" s="19" customFormat="1">
      <c r="A108" s="64"/>
      <c r="B108" s="63"/>
      <c r="C108" s="58"/>
      <c r="D108" s="58"/>
      <c r="E108" s="58"/>
      <c r="F108" s="62"/>
      <c r="G108" s="112"/>
      <c r="H108" s="61"/>
      <c r="I108" s="60"/>
      <c r="J108" s="59"/>
      <c r="K108" s="58"/>
    </row>
    <row r="109" spans="1:13" s="19" customFormat="1">
      <c r="A109" s="73">
        <f>A107+7</f>
        <v>42792</v>
      </c>
      <c r="B109" s="68">
        <f>C107+G107-H107</f>
        <v>17864.909543245511</v>
      </c>
      <c r="C109" s="65">
        <f>B109+(B109*0.035)</f>
        <v>18490.181377259105</v>
      </c>
      <c r="D109" s="160">
        <f>(C109-1100+G109)/1100+G109</f>
        <v>15.809255797508277</v>
      </c>
      <c r="E109" s="65">
        <f>B109/4250</f>
        <v>4.2035081278224729</v>
      </c>
      <c r="F109" s="72">
        <f>(C109-B109)/E109</f>
        <v>148.75000000000037</v>
      </c>
      <c r="G109" s="83"/>
      <c r="H109" s="71"/>
      <c r="I109" s="70">
        <f>E109*50/B109</f>
        <v>1.1764705882352939E-2</v>
      </c>
      <c r="J109" s="66">
        <f t="shared" si="3"/>
        <v>13325.12076519724</v>
      </c>
      <c r="K109" s="65"/>
    </row>
    <row r="110" spans="1:13" s="19" customFormat="1">
      <c r="A110" s="73">
        <f>A109+7</f>
        <v>42799</v>
      </c>
      <c r="B110" s="68">
        <f>C109+G109-H109</f>
        <v>18490.181377259105</v>
      </c>
      <c r="C110" s="65">
        <f>B110+(B110*0.035)</f>
        <v>19137.337725463174</v>
      </c>
      <c r="D110" s="160">
        <f>(C110-1100+G110)/1100+G110</f>
        <v>16.397579750421066</v>
      </c>
      <c r="E110" s="65">
        <f>B110/4250</f>
        <v>4.3506309122962596</v>
      </c>
      <c r="F110" s="72">
        <f>(C110-B110)/E110</f>
        <v>148.75000000000014</v>
      </c>
      <c r="G110" s="83"/>
      <c r="H110" s="71"/>
      <c r="I110" s="70">
        <f>E110*50/B110</f>
        <v>1.1764705882352941E-2</v>
      </c>
      <c r="J110" s="66">
        <f t="shared" si="3"/>
        <v>13791.499991979144</v>
      </c>
      <c r="K110" s="65"/>
      <c r="L110" s="74"/>
      <c r="M110" s="74"/>
    </row>
    <row r="111" spans="1:13" s="19" customFormat="1">
      <c r="A111" s="73">
        <f>A110+7</f>
        <v>42806</v>
      </c>
      <c r="B111" s="68">
        <f>C110+G110-H110</f>
        <v>19137.337725463174</v>
      </c>
      <c r="C111" s="65">
        <f>B111+(B111*0.035)</f>
        <v>19807.144545854386</v>
      </c>
      <c r="D111" s="160">
        <f>(C111-1100+G111)/1100+G111</f>
        <v>17.006495041685806</v>
      </c>
      <c r="E111" s="65">
        <f>B111/4250</f>
        <v>4.5029029942266297</v>
      </c>
      <c r="F111" s="72">
        <f>(C111-B111)/E111</f>
        <v>148.75000000000011</v>
      </c>
      <c r="G111" s="83"/>
      <c r="H111" s="71"/>
      <c r="I111" s="70">
        <f>E111*50/B111</f>
        <v>1.1764705882352941E-2</v>
      </c>
      <c r="J111" s="66">
        <f t="shared" si="3"/>
        <v>14274.202491698414</v>
      </c>
      <c r="K111" s="65"/>
      <c r="L111" s="74"/>
      <c r="M111" s="74"/>
    </row>
    <row r="112" spans="1:13" s="19" customFormat="1">
      <c r="A112" s="69">
        <f>A111+7</f>
        <v>42813</v>
      </c>
      <c r="B112" s="68">
        <f>C111+G111-H111</f>
        <v>19807.144545854386</v>
      </c>
      <c r="C112" s="65">
        <f>B112+(B112*0.035)</f>
        <v>20500.394604959289</v>
      </c>
      <c r="D112" s="160">
        <f>(C112-1100+G112)/1100+G112</f>
        <v>17.63672236814481</v>
      </c>
      <c r="E112" s="65">
        <f>B112/4250</f>
        <v>4.660504599024561</v>
      </c>
      <c r="F112" s="72">
        <f>(C112-B112)/E112</f>
        <v>148.74999999999989</v>
      </c>
      <c r="G112" s="113"/>
      <c r="H112" s="67"/>
      <c r="I112" s="70">
        <f>E112*50/B112</f>
        <v>1.1764705882352941E-2</v>
      </c>
      <c r="J112" s="66">
        <f t="shared" si="3"/>
        <v>14773.79957890786</v>
      </c>
      <c r="K112" s="65"/>
      <c r="L112" s="74"/>
      <c r="M112" s="74"/>
    </row>
    <row r="113" spans="1:13" s="19" customFormat="1">
      <c r="A113" s="64"/>
      <c r="B113" s="63"/>
      <c r="C113" s="58"/>
      <c r="D113" s="58"/>
      <c r="E113" s="58"/>
      <c r="F113" s="62"/>
      <c r="G113" s="112"/>
      <c r="H113" s="61"/>
      <c r="I113" s="60"/>
      <c r="J113" s="59"/>
      <c r="K113" s="58"/>
    </row>
    <row r="114" spans="1:13" s="19" customFormat="1">
      <c r="A114" s="73">
        <f>A112+7</f>
        <v>42820</v>
      </c>
      <c r="B114" s="68">
        <f>C112+G112-H112</f>
        <v>20500.394604959289</v>
      </c>
      <c r="C114" s="65">
        <f>B114+(B114*0.035)</f>
        <v>21217.908416132865</v>
      </c>
      <c r="D114" s="160">
        <f>(C114-1100+G114)/1100+G114</f>
        <v>18.289007651029877</v>
      </c>
      <c r="E114" s="65">
        <f>B114/4250</f>
        <v>4.8236222599904206</v>
      </c>
      <c r="F114" s="72">
        <f>(C114-B114)/E114</f>
        <v>148.7500000000002</v>
      </c>
      <c r="G114" s="83"/>
      <c r="H114" s="71"/>
      <c r="I114" s="70">
        <f>E114*50/B114</f>
        <v>1.1764705882352939E-2</v>
      </c>
      <c r="J114" s="66">
        <f t="shared" si="3"/>
        <v>15290.882564169635</v>
      </c>
      <c r="K114" s="65"/>
    </row>
    <row r="115" spans="1:13" s="19" customFormat="1">
      <c r="A115" s="105">
        <f>A114+7</f>
        <v>42827</v>
      </c>
      <c r="B115" s="106">
        <f>C114+G114-H114</f>
        <v>21217.908416132865</v>
      </c>
      <c r="C115" s="107">
        <f>B115+(B115*0.02)</f>
        <v>21642.266584455523</v>
      </c>
      <c r="D115" s="161">
        <f>(C115-1100+G115)/1100+G115</f>
        <v>18.674787804050474</v>
      </c>
      <c r="E115" s="107">
        <f>B115/4250</f>
        <v>4.9924490390900855</v>
      </c>
      <c r="F115" s="108">
        <f>(C115-B115)/E115</f>
        <v>85.000000000000242</v>
      </c>
      <c r="G115" s="111"/>
      <c r="H115" s="115"/>
      <c r="I115" s="110">
        <f>E115*50/B115</f>
        <v>1.1764705882352941E-2</v>
      </c>
      <c r="J115" s="109">
        <f t="shared" si="3"/>
        <v>15826.063453915573</v>
      </c>
      <c r="K115" s="107"/>
      <c r="L115" s="74"/>
      <c r="M115" s="74"/>
    </row>
    <row r="116" spans="1:13" s="19" customFormat="1">
      <c r="A116" s="105">
        <f>A115+7</f>
        <v>42834</v>
      </c>
      <c r="B116" s="106">
        <f>C115+G115-H115</f>
        <v>21642.266584455523</v>
      </c>
      <c r="C116" s="107">
        <f>B116+(B116*0.02)</f>
        <v>22075.111916144633</v>
      </c>
      <c r="D116" s="161">
        <f>(C116-1100+G116)/1100+G116</f>
        <v>19.068283560131484</v>
      </c>
      <c r="E116" s="107">
        <f>B116/4250</f>
        <v>5.0922980198718877</v>
      </c>
      <c r="F116" s="108">
        <f>(C116-B116)/E116</f>
        <v>84.999999999999915</v>
      </c>
      <c r="G116" s="111"/>
      <c r="H116" s="115"/>
      <c r="I116" s="110">
        <f>E116*50/B116</f>
        <v>1.1764705882352941E-2</v>
      </c>
      <c r="J116" s="109">
        <f t="shared" si="3"/>
        <v>16142.584722993884</v>
      </c>
      <c r="K116" s="107"/>
      <c r="L116" s="74"/>
      <c r="M116" s="74"/>
    </row>
    <row r="117" spans="1:13" s="19" customFormat="1">
      <c r="A117" s="116">
        <f>A116+7</f>
        <v>42841</v>
      </c>
      <c r="B117" s="106">
        <f>C116+G116-H116</f>
        <v>22075.111916144633</v>
      </c>
      <c r="C117" s="107">
        <f>B117+(B117*0.02)</f>
        <v>22516.614154467527</v>
      </c>
      <c r="D117" s="161">
        <f>(C117-1100+G117)/1100+G117</f>
        <v>19.469649231334117</v>
      </c>
      <c r="E117" s="107">
        <f>B117/4250</f>
        <v>5.1941439802693257</v>
      </c>
      <c r="F117" s="108">
        <f>(C117-B117)/E117</f>
        <v>85.000000000000142</v>
      </c>
      <c r="G117" s="117"/>
      <c r="H117" s="118"/>
      <c r="I117" s="110">
        <f>E117*50/B117</f>
        <v>1.1764705882352941E-2</v>
      </c>
      <c r="J117" s="109">
        <f t="shared" si="3"/>
        <v>16465.436417453762</v>
      </c>
      <c r="K117" s="107"/>
      <c r="L117" s="74"/>
      <c r="M117" s="74"/>
    </row>
    <row r="118" spans="1:13" s="19" customFormat="1">
      <c r="A118" s="64"/>
      <c r="B118" s="63"/>
      <c r="C118" s="58"/>
      <c r="D118" s="58"/>
      <c r="E118" s="58"/>
      <c r="F118" s="62"/>
      <c r="G118" s="112"/>
      <c r="H118" s="61"/>
      <c r="I118" s="60"/>
      <c r="J118" s="59"/>
      <c r="K118" s="58"/>
    </row>
    <row r="119" spans="1:13" s="19" customFormat="1">
      <c r="A119" s="73">
        <f>A117+7</f>
        <v>42848</v>
      </c>
      <c r="B119" s="68">
        <f>C117+G117-H117</f>
        <v>22516.614154467527</v>
      </c>
      <c r="C119" s="65">
        <f>B119+(B119*0.035)</f>
        <v>23304.695649873891</v>
      </c>
      <c r="D119" s="160">
        <f>(C119-1100+G119)/1100+G119</f>
        <v>20.186086954430809</v>
      </c>
      <c r="E119" s="65">
        <f>B119/4250</f>
        <v>5.298026859874712</v>
      </c>
      <c r="F119" s="72">
        <f>(C119-B119)/E119</f>
        <v>148.7500000000002</v>
      </c>
      <c r="G119" s="83"/>
      <c r="H119" s="71"/>
      <c r="I119" s="70">
        <f>E119*50/B119</f>
        <v>1.1764705882352943E-2</v>
      </c>
      <c r="J119" s="66">
        <f t="shared" ref="J119:J182" si="8">B119-(E119*1080)</f>
        <v>16794.745145802837</v>
      </c>
      <c r="K119" s="65"/>
    </row>
    <row r="120" spans="1:13" s="19" customFormat="1">
      <c r="A120" s="73">
        <f>A119+7</f>
        <v>42855</v>
      </c>
      <c r="B120" s="68">
        <f>C119+G119-H119</f>
        <v>23304.695649873891</v>
      </c>
      <c r="C120" s="65">
        <f>B120+(B120*0.035)</f>
        <v>24120.359997619478</v>
      </c>
      <c r="D120" s="160">
        <f>(C120-1100+G120)/1100+G120</f>
        <v>20.927599997835888</v>
      </c>
      <c r="E120" s="65">
        <f>B120/4250</f>
        <v>5.4834577999703269</v>
      </c>
      <c r="F120" s="72">
        <f>(C120-B120)/E120</f>
        <v>148.7500000000002</v>
      </c>
      <c r="G120" s="83"/>
      <c r="H120" s="71"/>
      <c r="I120" s="70">
        <f>E120*50/B120</f>
        <v>1.1764705882352939E-2</v>
      </c>
      <c r="J120" s="66">
        <f t="shared" si="8"/>
        <v>17382.561225905938</v>
      </c>
      <c r="K120" s="65"/>
      <c r="L120" s="74"/>
      <c r="M120" s="74"/>
    </row>
    <row r="121" spans="1:13" s="19" customFormat="1">
      <c r="A121" s="73">
        <f>A120+7</f>
        <v>42862</v>
      </c>
      <c r="B121" s="68">
        <f>C120+G120-H120</f>
        <v>24120.359997619478</v>
      </c>
      <c r="C121" s="65">
        <f>B121+(B121*0.035)</f>
        <v>24964.57259753616</v>
      </c>
      <c r="D121" s="160">
        <f>(C121-1100+G121)/1100+G121</f>
        <v>21.695065997760146</v>
      </c>
      <c r="E121" s="65">
        <f>B121/4250</f>
        <v>5.6753788229692894</v>
      </c>
      <c r="F121" s="72">
        <f>(C121-B121)/E121</f>
        <v>148.75000000000003</v>
      </c>
      <c r="G121" s="83"/>
      <c r="H121" s="71"/>
      <c r="I121" s="70">
        <f>E121*50/B121</f>
        <v>1.1764705882352943E-2</v>
      </c>
      <c r="J121" s="66">
        <f t="shared" si="8"/>
        <v>17990.950868812644</v>
      </c>
      <c r="K121" s="65"/>
      <c r="L121" s="74"/>
      <c r="M121" s="74"/>
    </row>
    <row r="122" spans="1:13" s="19" customFormat="1">
      <c r="A122" s="69">
        <f>A121+7</f>
        <v>42869</v>
      </c>
      <c r="B122" s="68">
        <f>C121+G121-H121</f>
        <v>24964.57259753616</v>
      </c>
      <c r="C122" s="65">
        <f>B122+(B122*0.035)</f>
        <v>25838.332638449927</v>
      </c>
      <c r="D122" s="160">
        <f>(C122-1100+G122)/1100+G122</f>
        <v>22.489393307681752</v>
      </c>
      <c r="E122" s="65">
        <f>B122/4250</f>
        <v>5.8740170817732142</v>
      </c>
      <c r="F122" s="72">
        <f>(C122-B122)/E122</f>
        <v>148.7500000000002</v>
      </c>
      <c r="G122" s="113"/>
      <c r="H122" s="67"/>
      <c r="I122" s="70">
        <f>E122*50/B122</f>
        <v>1.1764705882352941E-2</v>
      </c>
      <c r="J122" s="66">
        <f t="shared" si="8"/>
        <v>18620.634149221089</v>
      </c>
      <c r="K122" s="65"/>
      <c r="L122" s="74"/>
      <c r="M122" s="74"/>
    </row>
    <row r="123" spans="1:13" s="19" customFormat="1">
      <c r="A123" s="64"/>
      <c r="B123" s="63"/>
      <c r="C123" s="58"/>
      <c r="D123" s="58"/>
      <c r="E123" s="58"/>
      <c r="F123" s="62"/>
      <c r="G123" s="112"/>
      <c r="H123" s="61"/>
      <c r="I123" s="60"/>
      <c r="J123" s="59"/>
      <c r="K123" s="58"/>
    </row>
    <row r="124" spans="1:13" s="19" customFormat="1">
      <c r="A124" s="73">
        <f>A122+7</f>
        <v>42876</v>
      </c>
      <c r="B124" s="68">
        <f>C122+G122-H122</f>
        <v>25838.332638449927</v>
      </c>
      <c r="C124" s="65">
        <f>B124+(B124*0.035)</f>
        <v>26742.674280795676</v>
      </c>
      <c r="D124" s="160">
        <f>(C124-1100+G124)/1100+G124</f>
        <v>23.311522073450615</v>
      </c>
      <c r="E124" s="65">
        <f>B124/4250</f>
        <v>6.0796076796352772</v>
      </c>
      <c r="F124" s="72">
        <f>(C124-B124)/E124</f>
        <v>148.75000000000028</v>
      </c>
      <c r="G124" s="83"/>
      <c r="H124" s="71"/>
      <c r="I124" s="70">
        <f>E124*50/B124</f>
        <v>1.1764705882352941E-2</v>
      </c>
      <c r="J124" s="66">
        <f t="shared" si="8"/>
        <v>19272.356344443826</v>
      </c>
      <c r="K124" s="65"/>
    </row>
    <row r="125" spans="1:13" s="19" customFormat="1">
      <c r="A125" s="73">
        <f>A124+7</f>
        <v>42883</v>
      </c>
      <c r="B125" s="68">
        <f>C124+G124-H124</f>
        <v>26742.674280795676</v>
      </c>
      <c r="C125" s="65">
        <f>B125+(B125*0.035)</f>
        <v>27678.667880623525</v>
      </c>
      <c r="D125" s="160">
        <f>(C125-1100+G125)/1100+G125</f>
        <v>24.162425346021386</v>
      </c>
      <c r="E125" s="65">
        <f>B125/4250</f>
        <v>6.2923939484225118</v>
      </c>
      <c r="F125" s="72">
        <f>(C125-B125)/E125</f>
        <v>148.75000000000003</v>
      </c>
      <c r="G125" s="83"/>
      <c r="H125" s="71"/>
      <c r="I125" s="70">
        <f>E125*50/B125</f>
        <v>1.1764705882352941E-2</v>
      </c>
      <c r="J125" s="66">
        <f t="shared" si="8"/>
        <v>19946.888816499362</v>
      </c>
      <c r="K125" s="65"/>
      <c r="L125" s="74"/>
      <c r="M125" s="74"/>
    </row>
    <row r="126" spans="1:13" s="19" customFormat="1">
      <c r="A126" s="73">
        <f>A125+7</f>
        <v>42890</v>
      </c>
      <c r="B126" s="68">
        <f>C125+G125-H125</f>
        <v>27678.667880623525</v>
      </c>
      <c r="C126" s="65">
        <f>B126+(B126*0.035)</f>
        <v>28647.421256445348</v>
      </c>
      <c r="D126" s="160">
        <f>(C126-1100+G126)/1100+G126</f>
        <v>25.043110233132136</v>
      </c>
      <c r="E126" s="65">
        <f>B126/4250</f>
        <v>6.5126277366172998</v>
      </c>
      <c r="F126" s="72">
        <f>(C126-B126)/E126</f>
        <v>148.75</v>
      </c>
      <c r="G126" s="83"/>
      <c r="H126" s="71"/>
      <c r="I126" s="70">
        <f>E126*50/B126</f>
        <v>1.1764705882352941E-2</v>
      </c>
      <c r="J126" s="66">
        <f t="shared" si="8"/>
        <v>20645.02992507684</v>
      </c>
      <c r="K126" s="65"/>
      <c r="L126" s="74"/>
      <c r="M126" s="74"/>
    </row>
    <row r="127" spans="1:13" s="19" customFormat="1">
      <c r="A127" s="69">
        <f>A126+7</f>
        <v>42897</v>
      </c>
      <c r="B127" s="68">
        <f>C126+G126-H126</f>
        <v>28647.421256445348</v>
      </c>
      <c r="C127" s="65">
        <f>B127+(B127*0.035)</f>
        <v>29650.081000420934</v>
      </c>
      <c r="D127" s="160">
        <f>(C127-1100+G127)/1100+G127</f>
        <v>25.954619091291757</v>
      </c>
      <c r="E127" s="65">
        <f>B127/4250</f>
        <v>6.7405697073989055</v>
      </c>
      <c r="F127" s="72">
        <f>(C127-B127)/E127</f>
        <v>148.74999999999983</v>
      </c>
      <c r="G127" s="113"/>
      <c r="H127" s="67"/>
      <c r="I127" s="70">
        <f>E127*50/B127</f>
        <v>1.1764705882352941E-2</v>
      </c>
      <c r="J127" s="66">
        <f t="shared" si="8"/>
        <v>21367.60597245453</v>
      </c>
      <c r="K127" s="65"/>
      <c r="L127" s="74"/>
      <c r="M127" s="74"/>
    </row>
    <row r="128" spans="1:13" s="19" customFormat="1">
      <c r="A128" s="64"/>
      <c r="B128" s="63"/>
      <c r="C128" s="58"/>
      <c r="D128" s="58"/>
      <c r="E128" s="58"/>
      <c r="F128" s="62"/>
      <c r="G128" s="112"/>
      <c r="H128" s="61"/>
      <c r="I128" s="60"/>
      <c r="J128" s="59"/>
      <c r="K128" s="58"/>
    </row>
    <row r="129" spans="1:13" s="19" customFormat="1">
      <c r="A129" s="73">
        <f>A127+7</f>
        <v>42904</v>
      </c>
      <c r="B129" s="68">
        <f>C127+G127-H127</f>
        <v>29650.081000420934</v>
      </c>
      <c r="C129" s="65">
        <f>B129+(B129*0.035)</f>
        <v>30687.833835435667</v>
      </c>
      <c r="D129" s="160">
        <f>(C129-1100+G129)/1100+G129</f>
        <v>26.898030759486971</v>
      </c>
      <c r="E129" s="65">
        <f>B129/4250</f>
        <v>6.9764896471578668</v>
      </c>
      <c r="F129" s="72">
        <f>(C129-B129)/E129</f>
        <v>148.75000000000006</v>
      </c>
      <c r="G129" s="83"/>
      <c r="H129" s="71"/>
      <c r="I129" s="70">
        <f>E129*50/B129</f>
        <v>1.1764705882352941E-2</v>
      </c>
      <c r="J129" s="66">
        <f t="shared" si="8"/>
        <v>22115.472181490437</v>
      </c>
      <c r="K129" s="65"/>
    </row>
    <row r="130" spans="1:13" s="19" customFormat="1">
      <c r="A130" s="73">
        <f>A129+7</f>
        <v>42911</v>
      </c>
      <c r="B130" s="68">
        <f>C129+G129-H129</f>
        <v>30687.833835435667</v>
      </c>
      <c r="C130" s="65">
        <f>B130+(B130*0.035)</f>
        <v>31761.908019675917</v>
      </c>
      <c r="D130" s="160">
        <f>(C130-1100+G130)/1100+G130</f>
        <v>27.874461836069017</v>
      </c>
      <c r="E130" s="65">
        <f>B130/4250</f>
        <v>7.2206667848083921</v>
      </c>
      <c r="F130" s="72">
        <f>(C130-B130)/E130</f>
        <v>148.75000000000017</v>
      </c>
      <c r="G130" s="83"/>
      <c r="H130" s="71"/>
      <c r="I130" s="70">
        <f>E130*50/B130</f>
        <v>1.1764705882352941E-2</v>
      </c>
      <c r="J130" s="66">
        <f t="shared" si="8"/>
        <v>22889.513707842605</v>
      </c>
      <c r="K130" s="65"/>
      <c r="L130" s="74"/>
      <c r="M130" s="74"/>
    </row>
    <row r="131" spans="1:13" s="19" customFormat="1">
      <c r="A131" s="73">
        <f>A130+7</f>
        <v>42918</v>
      </c>
      <c r="B131" s="68">
        <f>C130+G130-H130</f>
        <v>31761.908019675917</v>
      </c>
      <c r="C131" s="65">
        <f>B131+(B131*0.035)</f>
        <v>32873.574800364571</v>
      </c>
      <c r="D131" s="160">
        <f>(C131-1100+G131)/1100+G131</f>
        <v>28.88506800033143</v>
      </c>
      <c r="E131" s="65">
        <f>B131/4250</f>
        <v>7.4733901222766868</v>
      </c>
      <c r="F131" s="72">
        <f>(C131-B131)/E131</f>
        <v>148.74999999999963</v>
      </c>
      <c r="G131" s="83"/>
      <c r="H131" s="71"/>
      <c r="I131" s="70">
        <f>E131*50/B131</f>
        <v>1.1764705882352943E-2</v>
      </c>
      <c r="J131" s="66">
        <f t="shared" si="8"/>
        <v>23690.646687617096</v>
      </c>
      <c r="K131" s="65"/>
      <c r="L131" s="74"/>
      <c r="M131" s="74"/>
    </row>
    <row r="132" spans="1:13" s="19" customFormat="1">
      <c r="A132" s="69">
        <f>A131+7</f>
        <v>42925</v>
      </c>
      <c r="B132" s="68">
        <f>C131+G131-H131</f>
        <v>32873.574800364571</v>
      </c>
      <c r="C132" s="65">
        <f>B132+(B132*0.035)</f>
        <v>34024.149918377334</v>
      </c>
      <c r="D132" s="160">
        <f>(C132-1100+G132)/1100+G132</f>
        <v>29.931045380343029</v>
      </c>
      <c r="E132" s="65">
        <f>B132/4250</f>
        <v>7.7349587765563701</v>
      </c>
      <c r="F132" s="72">
        <f>(C132-B132)/E132</f>
        <v>148.75000000000034</v>
      </c>
      <c r="G132" s="113"/>
      <c r="H132" s="67"/>
      <c r="I132" s="70">
        <f>E132*50/B132</f>
        <v>1.1764705882352943E-2</v>
      </c>
      <c r="J132" s="66">
        <f t="shared" si="8"/>
        <v>24519.819321683692</v>
      </c>
      <c r="K132" s="65"/>
      <c r="L132" s="74"/>
      <c r="M132" s="74"/>
    </row>
    <row r="133" spans="1:13" s="19" customFormat="1">
      <c r="A133" s="64"/>
      <c r="B133" s="63"/>
      <c r="C133" s="58"/>
      <c r="D133" s="58"/>
      <c r="E133" s="58"/>
      <c r="F133" s="62"/>
      <c r="G133" s="112"/>
      <c r="H133" s="61"/>
      <c r="I133" s="60"/>
      <c r="J133" s="59"/>
      <c r="K133" s="58"/>
    </row>
    <row r="134" spans="1:13" s="19" customFormat="1">
      <c r="A134" s="73">
        <f>A132+7</f>
        <v>42932</v>
      </c>
      <c r="B134" s="68">
        <f>C132+G132-H132</f>
        <v>34024.149918377334</v>
      </c>
      <c r="C134" s="65">
        <f>B134+(B134*0.035)</f>
        <v>35214.995165520544</v>
      </c>
      <c r="D134" s="160">
        <f>(C134-1100+G134)/1100+G134</f>
        <v>31.013631968655041</v>
      </c>
      <c r="E134" s="65">
        <f>B134/4250</f>
        <v>8.0056823337358427</v>
      </c>
      <c r="F134" s="72">
        <f>(C134-B134)/E134</f>
        <v>148.75000000000045</v>
      </c>
      <c r="G134" s="83"/>
      <c r="H134" s="71"/>
      <c r="I134" s="70">
        <f>E134*50/B134</f>
        <v>1.1764705882352939E-2</v>
      </c>
      <c r="J134" s="66">
        <f t="shared" si="8"/>
        <v>25378.012997942624</v>
      </c>
      <c r="K134" s="65"/>
    </row>
    <row r="135" spans="1:13" s="19" customFormat="1">
      <c r="A135" s="73">
        <f>A134+7</f>
        <v>42939</v>
      </c>
      <c r="B135" s="68">
        <f>C134+G134-H134</f>
        <v>35214.995165520544</v>
      </c>
      <c r="C135" s="65">
        <f>B135+(B135*0.035)</f>
        <v>36447.519996313764</v>
      </c>
      <c r="D135" s="160">
        <f>(C135-1100+G135)/1100+G135</f>
        <v>32.134109087557967</v>
      </c>
      <c r="E135" s="65">
        <f>B135/4250</f>
        <v>8.2858812154165982</v>
      </c>
      <c r="F135" s="72">
        <f>(C135-B135)/E135</f>
        <v>148.75000000000009</v>
      </c>
      <c r="G135" s="83"/>
      <c r="H135" s="71"/>
      <c r="I135" s="70">
        <f>E135*50/B135</f>
        <v>1.1764705882352941E-2</v>
      </c>
      <c r="J135" s="66">
        <f t="shared" si="8"/>
        <v>26266.243452870618</v>
      </c>
      <c r="K135" s="65"/>
      <c r="L135" s="74"/>
      <c r="M135" s="74"/>
    </row>
    <row r="136" spans="1:13" s="19" customFormat="1">
      <c r="A136" s="73">
        <f>A135+7</f>
        <v>42946</v>
      </c>
      <c r="B136" s="68">
        <f>C135+G135-H135</f>
        <v>36447.519996313764</v>
      </c>
      <c r="C136" s="65">
        <f>B136+(B136*0.035)</f>
        <v>37723.183196184749</v>
      </c>
      <c r="D136" s="160">
        <f>(C136-1100+G136)/1100+G136</f>
        <v>33.293802905622499</v>
      </c>
      <c r="E136" s="65">
        <f>B136/4250</f>
        <v>8.5758870579561801</v>
      </c>
      <c r="F136" s="72">
        <f>(C136-B136)/E136</f>
        <v>148.75000000000043</v>
      </c>
      <c r="G136" s="83"/>
      <c r="H136" s="71"/>
      <c r="I136" s="70">
        <f>E136*50/B136</f>
        <v>1.1764705882352941E-2</v>
      </c>
      <c r="J136" s="66">
        <f t="shared" si="8"/>
        <v>27185.561973721087</v>
      </c>
      <c r="K136" s="65"/>
      <c r="L136" s="74"/>
      <c r="M136" s="74"/>
    </row>
    <row r="137" spans="1:13" s="19" customFormat="1">
      <c r="A137" s="69">
        <f>A136+7</f>
        <v>42953</v>
      </c>
      <c r="B137" s="68">
        <f>C136+G136-H136</f>
        <v>37723.183196184749</v>
      </c>
      <c r="C137" s="65">
        <f>B137+(B137*0.035)</f>
        <v>39043.494608051216</v>
      </c>
      <c r="D137" s="160">
        <f>(C137-1100+G137)/1100+G137</f>
        <v>34.494086007319289</v>
      </c>
      <c r="E137" s="65">
        <f>B137/4250</f>
        <v>8.8760431049846478</v>
      </c>
      <c r="F137" s="72">
        <f>(C137-B137)/E137</f>
        <v>148.75000000000009</v>
      </c>
      <c r="G137" s="113"/>
      <c r="H137" s="67"/>
      <c r="I137" s="70">
        <f>E137*50/B137</f>
        <v>1.1764705882352943E-2</v>
      </c>
      <c r="J137" s="66">
        <f t="shared" si="8"/>
        <v>28137.05664280133</v>
      </c>
      <c r="K137" s="65"/>
      <c r="L137" s="74"/>
      <c r="M137" s="74"/>
    </row>
    <row r="138" spans="1:13" s="19" customFormat="1">
      <c r="A138" s="64"/>
      <c r="B138" s="63"/>
      <c r="C138" s="58"/>
      <c r="D138" s="58"/>
      <c r="E138" s="58"/>
      <c r="F138" s="62"/>
      <c r="G138" s="112"/>
      <c r="H138" s="61"/>
      <c r="I138" s="60"/>
      <c r="J138" s="59"/>
      <c r="K138" s="58"/>
    </row>
    <row r="139" spans="1:13" s="19" customFormat="1">
      <c r="A139" s="73">
        <f>A137+7</f>
        <v>42960</v>
      </c>
      <c r="B139" s="68">
        <f>C137+G137-H137</f>
        <v>39043.494608051216</v>
      </c>
      <c r="C139" s="65">
        <f>B139+(B139*0.035)</f>
        <v>40410.016919333008</v>
      </c>
      <c r="D139" s="160">
        <f>(C139-1100+G139)/1100+G139</f>
        <v>35.736379017575459</v>
      </c>
      <c r="E139" s="65">
        <f>B139/4250</f>
        <v>9.18670461365911</v>
      </c>
      <c r="F139" s="72">
        <f>(C139-B139)/E139</f>
        <v>148.74999999999986</v>
      </c>
      <c r="G139" s="83"/>
      <c r="H139" s="71"/>
      <c r="I139" s="70">
        <f>E139*50/B139</f>
        <v>1.1764705882352941E-2</v>
      </c>
      <c r="J139" s="66">
        <f t="shared" si="8"/>
        <v>29121.85362529938</v>
      </c>
      <c r="K139" s="65"/>
    </row>
    <row r="140" spans="1:13" s="19" customFormat="1">
      <c r="A140" s="73">
        <f>A139+7</f>
        <v>42967</v>
      </c>
      <c r="B140" s="68">
        <f>C139+G139-H139</f>
        <v>40410.016919333008</v>
      </c>
      <c r="C140" s="65">
        <f>B140+(B140*0.035)</f>
        <v>41824.367511509663</v>
      </c>
      <c r="D140" s="160">
        <f>(C140-1100+G140)/1100+G140</f>
        <v>37.0221522831906</v>
      </c>
      <c r="E140" s="65">
        <f>B140/4250</f>
        <v>9.5082392751371785</v>
      </c>
      <c r="F140" s="72">
        <f>(C140-B140)/E140</f>
        <v>148.75000000000003</v>
      </c>
      <c r="G140" s="83"/>
      <c r="H140" s="71"/>
      <c r="I140" s="70">
        <f>E140*50/B140</f>
        <v>1.1764705882352941E-2</v>
      </c>
      <c r="J140" s="66">
        <f t="shared" si="8"/>
        <v>30141.118502184854</v>
      </c>
      <c r="K140" s="65"/>
      <c r="L140" s="74"/>
      <c r="M140" s="74"/>
    </row>
    <row r="141" spans="1:13" s="19" customFormat="1">
      <c r="A141" s="73">
        <f>A140+7</f>
        <v>42974</v>
      </c>
      <c r="B141" s="68">
        <f>C140+G140-H140</f>
        <v>41824.367511509663</v>
      </c>
      <c r="C141" s="65">
        <f>B141+(B141*0.035)</f>
        <v>43288.2203744125</v>
      </c>
      <c r="D141" s="160">
        <f>(C141-1100+G141)/1100+G141</f>
        <v>38.352927613102274</v>
      </c>
      <c r="E141" s="65">
        <f>B141/4250</f>
        <v>9.8410276497669802</v>
      </c>
      <c r="F141" s="72">
        <f>(C141-B141)/E141</f>
        <v>148.74999999999986</v>
      </c>
      <c r="G141" s="83"/>
      <c r="H141" s="71"/>
      <c r="I141" s="70">
        <f>E141*50/B141</f>
        <v>1.1764705882352943E-2</v>
      </c>
      <c r="J141" s="66">
        <f t="shared" si="8"/>
        <v>31196.057649761322</v>
      </c>
      <c r="K141" s="65"/>
      <c r="L141" s="74"/>
      <c r="M141" s="74"/>
    </row>
    <row r="142" spans="1:13" s="19" customFormat="1">
      <c r="A142" s="69">
        <f>A141+7</f>
        <v>42981</v>
      </c>
      <c r="B142" s="68">
        <f>C141+G141-H141</f>
        <v>43288.2203744125</v>
      </c>
      <c r="C142" s="65">
        <f>B142+(B142*0.035)</f>
        <v>44803.30808751694</v>
      </c>
      <c r="D142" s="160">
        <f>(C142-1100+G142)/1100+G142</f>
        <v>39.730280079560856</v>
      </c>
      <c r="E142" s="65">
        <f>B142/4250</f>
        <v>10.185463617508823</v>
      </c>
      <c r="F142" s="72">
        <f>(C142-B142)/E142</f>
        <v>148.75000000000023</v>
      </c>
      <c r="G142" s="113"/>
      <c r="H142" s="67"/>
      <c r="I142" s="70">
        <f>E142*50/B142</f>
        <v>1.1764705882352941E-2</v>
      </c>
      <c r="J142" s="66">
        <f t="shared" si="8"/>
        <v>32287.919667502971</v>
      </c>
      <c r="K142" s="65"/>
      <c r="L142" s="74"/>
      <c r="M142" s="74"/>
    </row>
    <row r="143" spans="1:13" s="19" customFormat="1">
      <c r="A143" s="64"/>
      <c r="B143" s="63"/>
      <c r="C143" s="58"/>
      <c r="D143" s="58"/>
      <c r="E143" s="58"/>
      <c r="F143" s="62"/>
      <c r="G143" s="112"/>
      <c r="H143" s="61"/>
      <c r="I143" s="60"/>
      <c r="J143" s="59"/>
      <c r="K143" s="58"/>
    </row>
    <row r="144" spans="1:13" s="19" customFormat="1">
      <c r="A144" s="73">
        <f>A142+7</f>
        <v>42988</v>
      </c>
      <c r="B144" s="68">
        <f>C142+G142-H142</f>
        <v>44803.30808751694</v>
      </c>
      <c r="C144" s="65">
        <f>B144+(B144*0.035)</f>
        <v>46371.423870580031</v>
      </c>
      <c r="D144" s="160">
        <f>(C144-1100+G144)/1100+G144</f>
        <v>41.155839882345482</v>
      </c>
      <c r="E144" s="65">
        <f>B144/4250</f>
        <v>10.541954844121634</v>
      </c>
      <c r="F144" s="72">
        <f>(C144-B144)/E144</f>
        <v>148.7499999999998</v>
      </c>
      <c r="G144" s="83"/>
      <c r="H144" s="71"/>
      <c r="I144" s="70">
        <f>E144*50/B144</f>
        <v>1.1764705882352941E-2</v>
      </c>
      <c r="J144" s="66">
        <f t="shared" si="8"/>
        <v>33417.996855865575</v>
      </c>
      <c r="K144" s="65"/>
    </row>
    <row r="145" spans="1:13" s="19" customFormat="1">
      <c r="A145" s="73">
        <f>A144+7</f>
        <v>42995</v>
      </c>
      <c r="B145" s="68">
        <f>C144+G144-H144</f>
        <v>46371.423870580031</v>
      </c>
      <c r="C145" s="65">
        <f>B145+(B145*0.035)</f>
        <v>47994.423706050329</v>
      </c>
      <c r="D145" s="160">
        <f>(C145-1100+G145)/1100+G145</f>
        <v>42.631294278227571</v>
      </c>
      <c r="E145" s="65">
        <f>B145/4250</f>
        <v>10.910923263665889</v>
      </c>
      <c r="F145" s="72">
        <f>(C145-B145)/E145</f>
        <v>148.74999999999974</v>
      </c>
      <c r="G145" s="83"/>
      <c r="H145" s="71"/>
      <c r="I145" s="70">
        <f>E145*50/B145</f>
        <v>1.1764705882352939E-2</v>
      </c>
      <c r="J145" s="66">
        <f t="shared" si="8"/>
        <v>34587.626745820868</v>
      </c>
      <c r="K145" s="65"/>
      <c r="L145" s="74"/>
      <c r="M145" s="74"/>
    </row>
    <row r="146" spans="1:13" s="19" customFormat="1">
      <c r="A146" s="73">
        <f>A145+7</f>
        <v>43002</v>
      </c>
      <c r="B146" s="68">
        <f>C145+G145-H145</f>
        <v>47994.423706050329</v>
      </c>
      <c r="C146" s="65">
        <f>B146+(B146*0.035)</f>
        <v>49674.228535762093</v>
      </c>
      <c r="D146" s="160">
        <f>(C146-1100+G146)/1100+G146</f>
        <v>44.158389577965536</v>
      </c>
      <c r="E146" s="65">
        <f>B146/4250</f>
        <v>11.292805577894194</v>
      </c>
      <c r="F146" s="72">
        <f>(C146-B146)/E146</f>
        <v>148.75000000000023</v>
      </c>
      <c r="G146" s="83"/>
      <c r="H146" s="71"/>
      <c r="I146" s="70">
        <f>E146*50/B146</f>
        <v>1.1764705882352939E-2</v>
      </c>
      <c r="J146" s="66">
        <f t="shared" si="8"/>
        <v>35798.193681924604</v>
      </c>
      <c r="K146" s="65"/>
      <c r="L146" s="74"/>
      <c r="M146" s="74"/>
    </row>
    <row r="147" spans="1:13" s="19" customFormat="1">
      <c r="A147" s="69">
        <f>A146+7</f>
        <v>43009</v>
      </c>
      <c r="B147" s="68">
        <f>C146+G146-H146</f>
        <v>49674.228535762093</v>
      </c>
      <c r="C147" s="65">
        <f>B147+(B147*0.035)</f>
        <v>51412.82653451377</v>
      </c>
      <c r="D147" s="162">
        <f>(C147-1100+G147)/1100+G147</f>
        <v>45.738933213194336</v>
      </c>
      <c r="E147" s="65">
        <f>B147/4250</f>
        <v>11.688053773120492</v>
      </c>
      <c r="F147" s="72">
        <f>(C147-B147)/E147</f>
        <v>148.75000000000028</v>
      </c>
      <c r="G147" s="113"/>
      <c r="H147" s="119">
        <v>30000</v>
      </c>
      <c r="I147" s="70">
        <f>E147*50/B147</f>
        <v>1.1764705882352939E-2</v>
      </c>
      <c r="J147" s="66">
        <f t="shared" si="8"/>
        <v>37051.130460791959</v>
      </c>
      <c r="K147" s="65"/>
      <c r="L147" s="74"/>
      <c r="M147" s="74"/>
    </row>
    <row r="148" spans="1:13" s="19" customFormat="1">
      <c r="A148" s="163"/>
      <c r="B148" s="164"/>
      <c r="C148" s="165"/>
      <c r="D148" s="165"/>
      <c r="E148" s="165"/>
      <c r="F148" s="166"/>
      <c r="G148" s="167"/>
      <c r="H148" s="168"/>
      <c r="I148" s="169"/>
      <c r="J148" s="170"/>
      <c r="K148" s="165"/>
    </row>
    <row r="149" spans="1:13" s="19" customFormat="1">
      <c r="A149" s="73">
        <f>A147+7</f>
        <v>43016</v>
      </c>
      <c r="B149" s="68">
        <f>C147+G147-H147</f>
        <v>21412.82653451377</v>
      </c>
      <c r="C149" s="65">
        <f>B149+(B149*0.035)</f>
        <v>22162.275463221751</v>
      </c>
      <c r="D149" s="160"/>
      <c r="E149" s="65">
        <f>B149/4250</f>
        <v>5.0383121257679457</v>
      </c>
      <c r="F149" s="72">
        <f>(C149-B149)/E149</f>
        <v>148.74999999999989</v>
      </c>
      <c r="G149" s="83"/>
      <c r="H149" s="71">
        <f>IF(C149&gt;B149,C149*0.035,0)</f>
        <v>775.67964121276134</v>
      </c>
      <c r="I149" s="70">
        <f>E149*50/B149</f>
        <v>1.1764705882352941E-2</v>
      </c>
      <c r="J149" s="66">
        <f t="shared" si="8"/>
        <v>15971.449438684387</v>
      </c>
      <c r="K149" s="65"/>
    </row>
    <row r="150" spans="1:13" s="19" customFormat="1">
      <c r="A150" s="73">
        <f>A149+7</f>
        <v>43023</v>
      </c>
      <c r="B150" s="68">
        <f>C149+G149-H149</f>
        <v>21386.595822008989</v>
      </c>
      <c r="C150" s="65">
        <f>B150+(B150*0.035)</f>
        <v>22135.126675779302</v>
      </c>
      <c r="D150" s="160"/>
      <c r="E150" s="65">
        <f>B150/4250</f>
        <v>5.0321401934138796</v>
      </c>
      <c r="F150" s="72">
        <f>(C150-B150)/E150</f>
        <v>148.74999999999972</v>
      </c>
      <c r="G150" s="83"/>
      <c r="H150" s="71">
        <f>IF(C150&gt;B150,C150*0.035,0)</f>
        <v>774.72943365227559</v>
      </c>
      <c r="I150" s="70">
        <f>E150*50/B150</f>
        <v>1.1764705882352941E-2</v>
      </c>
      <c r="J150" s="66">
        <f t="shared" si="8"/>
        <v>15951.884413121999</v>
      </c>
      <c r="K150" s="65"/>
      <c r="L150" s="74"/>
      <c r="M150" s="74"/>
    </row>
    <row r="151" spans="1:13" s="19" customFormat="1">
      <c r="A151" s="73">
        <f>A150+7</f>
        <v>43030</v>
      </c>
      <c r="B151" s="68">
        <f>C150+G150-H150</f>
        <v>21360.397242127026</v>
      </c>
      <c r="C151" s="65">
        <f>B151+(B151*0.035)</f>
        <v>22108.011145601471</v>
      </c>
      <c r="D151" s="160"/>
      <c r="E151" s="65">
        <f>B151/4250</f>
        <v>5.0259758216769477</v>
      </c>
      <c r="F151" s="72">
        <f>(C151-B151)/E151</f>
        <v>148.74999999999974</v>
      </c>
      <c r="G151" s="83"/>
      <c r="H151" s="71">
        <f>IF(C151&gt;B151,C151*0.035,0)</f>
        <v>773.78039009605152</v>
      </c>
      <c r="I151" s="70">
        <f>E151*50/B151</f>
        <v>1.1764705882352943E-2</v>
      </c>
      <c r="J151" s="66">
        <f t="shared" si="8"/>
        <v>15932.343354715922</v>
      </c>
      <c r="K151" s="65"/>
      <c r="L151" s="74"/>
      <c r="M151" s="74"/>
    </row>
    <row r="152" spans="1:13" s="19" customFormat="1">
      <c r="A152" s="69">
        <f>A151+7</f>
        <v>43037</v>
      </c>
      <c r="B152" s="68">
        <f>C151+G151-H151</f>
        <v>21334.230755505421</v>
      </c>
      <c r="C152" s="65">
        <f>B152+(B152*0.035)</f>
        <v>22080.928831948113</v>
      </c>
      <c r="D152" s="160"/>
      <c r="E152" s="65">
        <f>B152/4250</f>
        <v>5.0198190012953932</v>
      </c>
      <c r="F152" s="72">
        <f>(C152-B152)/E152</f>
        <v>148.7500000000004</v>
      </c>
      <c r="G152" s="113"/>
      <c r="H152" s="71">
        <f>IF(C152&gt;B152,C152*0.035,0)</f>
        <v>772.83250911818402</v>
      </c>
      <c r="I152" s="70">
        <f>E152*50/B152</f>
        <v>1.1764705882352941E-2</v>
      </c>
      <c r="J152" s="66">
        <f t="shared" si="8"/>
        <v>15912.826234106396</v>
      </c>
      <c r="K152" s="65">
        <f>SUM(H149:H152)</f>
        <v>3097.0219740792727</v>
      </c>
      <c r="L152" s="74"/>
      <c r="M152" s="74"/>
    </row>
    <row r="153" spans="1:13" s="19" customFormat="1">
      <c r="A153" s="64"/>
      <c r="B153" s="63"/>
      <c r="C153" s="58"/>
      <c r="D153" s="58"/>
      <c r="E153" s="58"/>
      <c r="F153" s="62"/>
      <c r="G153" s="112"/>
      <c r="H153" s="61"/>
      <c r="I153" s="60"/>
      <c r="J153" s="59"/>
      <c r="K153" s="58"/>
    </row>
    <row r="154" spans="1:13" s="19" customFormat="1">
      <c r="A154" s="73">
        <f>A152+7</f>
        <v>43044</v>
      </c>
      <c r="B154" s="68">
        <f>C152+G152-H152</f>
        <v>21308.09632282993</v>
      </c>
      <c r="C154" s="65">
        <f>B154+(B154*0.035)</f>
        <v>22053.879694128977</v>
      </c>
      <c r="D154" s="160"/>
      <c r="E154" s="65">
        <f>B154/4250</f>
        <v>5.0136697230188068</v>
      </c>
      <c r="F154" s="72">
        <f>(C154-B154)/E154</f>
        <v>148.74999999999986</v>
      </c>
      <c r="G154" s="83"/>
      <c r="H154" s="71">
        <f>IF(C154&gt;B154,C154*0.035,0)</f>
        <v>771.88578929451421</v>
      </c>
      <c r="I154" s="70">
        <f>E154*50/B154</f>
        <v>1.1764705882352939E-2</v>
      </c>
      <c r="J154" s="66">
        <f t="shared" si="8"/>
        <v>15893.333021969618</v>
      </c>
      <c r="K154" s="65"/>
    </row>
    <row r="155" spans="1:13" s="19" customFormat="1">
      <c r="A155" s="73">
        <f>A154+7</f>
        <v>43051</v>
      </c>
      <c r="B155" s="68">
        <f>C154+G154-H154</f>
        <v>21281.993904834464</v>
      </c>
      <c r="C155" s="65">
        <f>B155+(B155*0.035)</f>
        <v>22026.86369150367</v>
      </c>
      <c r="D155" s="160"/>
      <c r="E155" s="65">
        <f>B155/4250</f>
        <v>5.0075279776081087</v>
      </c>
      <c r="F155" s="72">
        <f>(C155-B155)/E155</f>
        <v>148.74999999999986</v>
      </c>
      <c r="G155" s="83"/>
      <c r="H155" s="71">
        <f>IF(C155&gt;B155,C155*0.035,0)</f>
        <v>770.94022920262853</v>
      </c>
      <c r="I155" s="70">
        <f>E155*50/B155</f>
        <v>1.1764705882352941E-2</v>
      </c>
      <c r="J155" s="66">
        <f t="shared" si="8"/>
        <v>15873.863689017708</v>
      </c>
      <c r="K155" s="65"/>
      <c r="L155" s="74"/>
      <c r="M155" s="74"/>
    </row>
    <row r="156" spans="1:13" s="19" customFormat="1">
      <c r="A156" s="73">
        <f>A155+7</f>
        <v>43058</v>
      </c>
      <c r="B156" s="68">
        <f>C155+G155-H155</f>
        <v>21255.923462301042</v>
      </c>
      <c r="C156" s="65">
        <f>B156+(B156*0.035)</f>
        <v>21999.880783481578</v>
      </c>
      <c r="D156" s="160"/>
      <c r="E156" s="65">
        <f>B156/4250</f>
        <v>5.0013937558355392</v>
      </c>
      <c r="F156" s="72">
        <f>(C156-B156)/E156</f>
        <v>148.74999999999997</v>
      </c>
      <c r="G156" s="83"/>
      <c r="H156" s="71">
        <f>IF(C156&gt;B156,C156*0.035,0)</f>
        <v>769.99582742185532</v>
      </c>
      <c r="I156" s="70">
        <f>E156*50/B156</f>
        <v>1.1764705882352941E-2</v>
      </c>
      <c r="J156" s="66">
        <f t="shared" si="8"/>
        <v>15854.41820599866</v>
      </c>
      <c r="K156" s="65"/>
      <c r="L156" s="74"/>
      <c r="M156" s="74"/>
    </row>
    <row r="157" spans="1:13" s="19" customFormat="1">
      <c r="A157" s="69">
        <f>A156+7</f>
        <v>43065</v>
      </c>
      <c r="B157" s="68">
        <f>C156+G156-H156</f>
        <v>21229.884956059723</v>
      </c>
      <c r="C157" s="65">
        <f>B157+(B157*0.035)</f>
        <v>21972.930929521812</v>
      </c>
      <c r="D157" s="160"/>
      <c r="E157" s="65">
        <f>B157/4250</f>
        <v>4.9952670484846404</v>
      </c>
      <c r="F157" s="72">
        <f>(C157-B157)/E157</f>
        <v>148.74999999999974</v>
      </c>
      <c r="G157" s="113"/>
      <c r="H157" s="71">
        <f>IF(C157&gt;B157,C157*0.035,0)</f>
        <v>769.05258253326349</v>
      </c>
      <c r="I157" s="70">
        <f>E157*50/B157</f>
        <v>1.1764705882352941E-2</v>
      </c>
      <c r="J157" s="66">
        <f t="shared" si="8"/>
        <v>15834.99654369631</v>
      </c>
      <c r="K157" s="65">
        <f>K152+SUM(H154:H157)</f>
        <v>6178.8964025315345</v>
      </c>
      <c r="L157" s="74"/>
      <c r="M157" s="74"/>
    </row>
    <row r="158" spans="1:13" s="19" customFormat="1">
      <c r="A158" s="64"/>
      <c r="B158" s="63"/>
      <c r="C158" s="58"/>
      <c r="D158" s="58"/>
      <c r="E158" s="58"/>
      <c r="F158" s="62"/>
      <c r="G158" s="112"/>
      <c r="H158" s="61"/>
      <c r="I158" s="60"/>
      <c r="J158" s="59"/>
      <c r="K158" s="58"/>
    </row>
    <row r="159" spans="1:13" s="19" customFormat="1">
      <c r="A159" s="73">
        <f>A157+7</f>
        <v>43072</v>
      </c>
      <c r="B159" s="68">
        <f>C157+G157-H157</f>
        <v>21203.878346988549</v>
      </c>
      <c r="C159" s="65">
        <f>B159+(B159*0.035)</f>
        <v>21946.01408913315</v>
      </c>
      <c r="D159" s="160"/>
      <c r="E159" s="65">
        <f>B159/4250</f>
        <v>4.9891478463502468</v>
      </c>
      <c r="F159" s="72">
        <f>(C159-B159)/E159</f>
        <v>148.75000000000034</v>
      </c>
      <c r="G159" s="83"/>
      <c r="H159" s="71">
        <f>IF(C159&gt;B159,C159*0.035,0)</f>
        <v>768.1104931196603</v>
      </c>
      <c r="I159" s="70">
        <f>E159*50/B159</f>
        <v>1.1764705882352941E-2</v>
      </c>
      <c r="J159" s="66">
        <f t="shared" si="8"/>
        <v>15815.598672930282</v>
      </c>
      <c r="K159" s="65"/>
    </row>
    <row r="160" spans="1:13" s="19" customFormat="1">
      <c r="A160" s="73">
        <f>A159+7</f>
        <v>43079</v>
      </c>
      <c r="B160" s="68">
        <f>C159+G159-H159</f>
        <v>21177.90359601349</v>
      </c>
      <c r="C160" s="65">
        <f>B160+(B160*0.035)</f>
        <v>21919.130221873962</v>
      </c>
      <c r="D160" s="160"/>
      <c r="E160" s="65">
        <f>B160/4250</f>
        <v>4.9830361402384682</v>
      </c>
      <c r="F160" s="72">
        <f>(C160-B160)/E160</f>
        <v>148.75000000000003</v>
      </c>
      <c r="G160" s="83"/>
      <c r="H160" s="71">
        <f>IF(C160&gt;B160,C160*0.035,0)</f>
        <v>767.16955776558871</v>
      </c>
      <c r="I160" s="70">
        <f>E160*50/B160</f>
        <v>1.1764705882352941E-2</v>
      </c>
      <c r="J160" s="66">
        <f t="shared" si="8"/>
        <v>15796.224564555945</v>
      </c>
      <c r="K160" s="65"/>
      <c r="L160" s="74"/>
      <c r="M160" s="74"/>
    </row>
    <row r="161" spans="1:13" s="19" customFormat="1">
      <c r="A161" s="73">
        <f>A160+7</f>
        <v>43086</v>
      </c>
      <c r="B161" s="68">
        <f>C160+G160-H160</f>
        <v>21151.960664108374</v>
      </c>
      <c r="C161" s="65">
        <f>B161+(B161*0.035)</f>
        <v>21892.279287352168</v>
      </c>
      <c r="D161" s="160"/>
      <c r="E161" s="65">
        <f>B161/4250</f>
        <v>4.9769319209666758</v>
      </c>
      <c r="F161" s="72">
        <f>(C161-B161)/E161</f>
        <v>148.75000000000034</v>
      </c>
      <c r="G161" s="83"/>
      <c r="H161" s="71">
        <f>IF(C161&gt;B161,C161*0.035,0)</f>
        <v>766.22977505732592</v>
      </c>
      <c r="I161" s="70">
        <f>E161*50/B161</f>
        <v>1.1764705882352941E-2</v>
      </c>
      <c r="J161" s="66">
        <f t="shared" si="8"/>
        <v>15776.874189464364</v>
      </c>
      <c r="K161" s="65"/>
      <c r="L161" s="74"/>
      <c r="M161" s="74"/>
    </row>
    <row r="162" spans="1:13" s="19" customFormat="1">
      <c r="A162" s="69">
        <f>A161+7</f>
        <v>43093</v>
      </c>
      <c r="B162" s="68">
        <f>C161+G161-H161</f>
        <v>21126.049512294841</v>
      </c>
      <c r="C162" s="65">
        <f>B162+(B162*0.035)</f>
        <v>21865.46124522516</v>
      </c>
      <c r="D162" s="160"/>
      <c r="E162" s="65">
        <f>B162/4250</f>
        <v>4.9708351793634922</v>
      </c>
      <c r="F162" s="72">
        <f>(C162-B162)/E162</f>
        <v>148.74999999999991</v>
      </c>
      <c r="G162" s="113"/>
      <c r="H162" s="71">
        <f>IF(C162&gt;B162,C162*0.035,0)</f>
        <v>765.29114358288064</v>
      </c>
      <c r="I162" s="70">
        <f>E162*50/B162</f>
        <v>1.1764705882352941E-2</v>
      </c>
      <c r="J162" s="66">
        <f t="shared" si="8"/>
        <v>15757.547518582269</v>
      </c>
      <c r="K162" s="65">
        <f>K157+SUM(H159:H162)</f>
        <v>9245.6973720569895</v>
      </c>
      <c r="L162" s="74"/>
      <c r="M162" s="74"/>
    </row>
    <row r="163" spans="1:13" s="19" customFormat="1">
      <c r="A163" s="64"/>
      <c r="B163" s="63"/>
      <c r="C163" s="58"/>
      <c r="D163" s="58"/>
      <c r="E163" s="58"/>
      <c r="F163" s="62"/>
      <c r="G163" s="112"/>
      <c r="H163" s="61"/>
      <c r="I163" s="60"/>
      <c r="J163" s="59"/>
      <c r="K163" s="58"/>
    </row>
    <row r="164" spans="1:13" s="19" customFormat="1">
      <c r="A164" s="105">
        <f>A162+7</f>
        <v>43100</v>
      </c>
      <c r="B164" s="106">
        <f>C162+G162-H162</f>
        <v>21100.170101642281</v>
      </c>
      <c r="C164" s="107">
        <f>B164+(B164*0.02)</f>
        <v>21522.173503675127</v>
      </c>
      <c r="D164" s="161"/>
      <c r="E164" s="107">
        <f>B164/4250</f>
        <v>4.9647459062687718</v>
      </c>
      <c r="F164" s="108">
        <f>(C164-B164)/E164</f>
        <v>85.000000000000028</v>
      </c>
      <c r="G164" s="111"/>
      <c r="H164" s="115">
        <f>IF(C164&gt;B164,C164*0.035,0)</f>
        <v>753.27607262862955</v>
      </c>
      <c r="I164" s="110">
        <f>E164*50/B164</f>
        <v>1.1764705882352939E-2</v>
      </c>
      <c r="J164" s="109">
        <f t="shared" si="8"/>
        <v>15738.244522872008</v>
      </c>
      <c r="K164" s="107"/>
    </row>
    <row r="165" spans="1:13" s="19" customFormat="1">
      <c r="A165" s="105">
        <f>A164+7</f>
        <v>43107</v>
      </c>
      <c r="B165" s="106">
        <f>C164+G164-H164</f>
        <v>20768.897431046498</v>
      </c>
      <c r="C165" s="107">
        <f>B165+(B165*0.02)</f>
        <v>21184.27537966743</v>
      </c>
      <c r="D165" s="161"/>
      <c r="E165" s="107">
        <f>B165/4250</f>
        <v>4.8867993955403524</v>
      </c>
      <c r="F165" s="108">
        <f>(C165-B165)/E165</f>
        <v>85.000000000000298</v>
      </c>
      <c r="G165" s="111"/>
      <c r="H165" s="115">
        <f>IF(C165&gt;B165,C165*0.035,0)</f>
        <v>741.44963828836012</v>
      </c>
      <c r="I165" s="110">
        <f>E165*50/B165</f>
        <v>1.1764705882352941E-2</v>
      </c>
      <c r="J165" s="109">
        <f t="shared" si="8"/>
        <v>15491.154083862919</v>
      </c>
      <c r="K165" s="107"/>
      <c r="L165" s="74"/>
      <c r="M165" s="74"/>
    </row>
    <row r="166" spans="1:13" s="19" customFormat="1">
      <c r="A166" s="105">
        <f>A165+7</f>
        <v>43114</v>
      </c>
      <c r="B166" s="106">
        <f>C165+G165-H165</f>
        <v>20442.825741379071</v>
      </c>
      <c r="C166" s="107">
        <f>B166+(B166*0.02)</f>
        <v>20851.682256206652</v>
      </c>
      <c r="D166" s="161"/>
      <c r="E166" s="107">
        <f>B166/4250</f>
        <v>4.8100766450303691</v>
      </c>
      <c r="F166" s="108">
        <f>(C166-B166)/E166</f>
        <v>84.999999999999943</v>
      </c>
      <c r="G166" s="111"/>
      <c r="H166" s="115">
        <f>IF(C166&gt;B166,C166*0.035,0)</f>
        <v>729.80887896723289</v>
      </c>
      <c r="I166" s="110">
        <f>E166*50/B166</f>
        <v>1.1764705882352939E-2</v>
      </c>
      <c r="J166" s="109">
        <f t="shared" si="8"/>
        <v>15247.942964746271</v>
      </c>
      <c r="K166" s="107"/>
      <c r="L166" s="74"/>
      <c r="M166" s="74"/>
    </row>
    <row r="167" spans="1:13" s="19" customFormat="1">
      <c r="A167" s="69">
        <f>A166+7</f>
        <v>43121</v>
      </c>
      <c r="B167" s="68">
        <f>C166+G166-H166</f>
        <v>20121.873377239419</v>
      </c>
      <c r="C167" s="65">
        <f>B167+(B167*0.035)</f>
        <v>20826.138945442799</v>
      </c>
      <c r="D167" s="160"/>
      <c r="E167" s="65">
        <f>B167/4250</f>
        <v>4.7345584417033928</v>
      </c>
      <c r="F167" s="72">
        <f>(C167-B167)/E167</f>
        <v>148.75000000000009</v>
      </c>
      <c r="G167" s="113"/>
      <c r="H167" s="71">
        <f>IF(C167&gt;B167,C167*0.035,0)</f>
        <v>728.91486309049799</v>
      </c>
      <c r="I167" s="70">
        <f>E167*50/B167</f>
        <v>1.1764705882352941E-2</v>
      </c>
      <c r="J167" s="66">
        <f t="shared" si="8"/>
        <v>15008.550260199754</v>
      </c>
      <c r="K167" s="65">
        <f>K162+SUM(H164:H167)</f>
        <v>12199.14682503171</v>
      </c>
      <c r="L167" s="74"/>
      <c r="M167" s="74"/>
    </row>
    <row r="168" spans="1:13" s="19" customFormat="1">
      <c r="A168" s="64"/>
      <c r="B168" s="63"/>
      <c r="C168" s="58"/>
      <c r="D168" s="58"/>
      <c r="E168" s="58"/>
      <c r="F168" s="62"/>
      <c r="G168" s="112"/>
      <c r="H168" s="61"/>
      <c r="I168" s="60"/>
      <c r="J168" s="59"/>
      <c r="K168" s="58"/>
    </row>
    <row r="169" spans="1:13" s="19" customFormat="1">
      <c r="A169" s="73">
        <f>A167+7</f>
        <v>43128</v>
      </c>
      <c r="B169" s="68">
        <f>C167+G167-H167</f>
        <v>20097.224082352303</v>
      </c>
      <c r="C169" s="65">
        <f>B169+(B169*0.035)</f>
        <v>20800.626925234632</v>
      </c>
      <c r="D169" s="160"/>
      <c r="E169" s="65">
        <f>B169/4250</f>
        <v>4.7287586076123063</v>
      </c>
      <c r="F169" s="72">
        <f>(C169-B169)/E169</f>
        <v>148.74999999999977</v>
      </c>
      <c r="G169" s="83"/>
      <c r="H169" s="71">
        <f>IF(C169&gt;B169,C169*0.035,0)</f>
        <v>728.02194238321215</v>
      </c>
      <c r="I169" s="70">
        <f>E169*50/B169</f>
        <v>1.1764705882352941E-2</v>
      </c>
      <c r="J169" s="66">
        <f t="shared" si="8"/>
        <v>14990.164786131012</v>
      </c>
      <c r="K169" s="65"/>
    </row>
    <row r="170" spans="1:13" s="19" customFormat="1">
      <c r="A170" s="73">
        <f>A169+7</f>
        <v>43135</v>
      </c>
      <c r="B170" s="68">
        <f>C169+G169-H169</f>
        <v>20072.604982851419</v>
      </c>
      <c r="C170" s="65">
        <f>B170+(B170*0.035)</f>
        <v>20775.14615725122</v>
      </c>
      <c r="D170" s="160"/>
      <c r="E170" s="65">
        <f>B170/4250</f>
        <v>4.7229658783179813</v>
      </c>
      <c r="F170" s="72">
        <f>(C170-B170)/E170</f>
        <v>148.75000000000028</v>
      </c>
      <c r="G170" s="83"/>
      <c r="H170" s="71">
        <f>IF(C170&gt;B170,C170*0.035,0)</f>
        <v>727.13011550379281</v>
      </c>
      <c r="I170" s="70">
        <f>E170*50/B170</f>
        <v>1.1764705882352943E-2</v>
      </c>
      <c r="J170" s="66">
        <f t="shared" si="8"/>
        <v>14971.801834267999</v>
      </c>
      <c r="K170" s="65"/>
    </row>
    <row r="171" spans="1:13" s="19" customFormat="1">
      <c r="A171" s="73">
        <f>A170+7</f>
        <v>43142</v>
      </c>
      <c r="B171" s="68">
        <f>C170+G170-H170</f>
        <v>20048.016041747425</v>
      </c>
      <c r="C171" s="65">
        <f>B171+(B171*0.035)</f>
        <v>20749.696603208584</v>
      </c>
      <c r="D171" s="160"/>
      <c r="E171" s="65">
        <f>B171/4250</f>
        <v>4.7171802451170413</v>
      </c>
      <c r="F171" s="72">
        <f>(C171-B171)/E171</f>
        <v>148.74999999999972</v>
      </c>
      <c r="G171" s="83"/>
      <c r="H171" s="71">
        <f>IF(C171&gt;B171,C171*0.035,0)</f>
        <v>726.23938111230052</v>
      </c>
      <c r="I171" s="70">
        <f>E171*50/B171</f>
        <v>1.1764705882352941E-2</v>
      </c>
      <c r="J171" s="66">
        <f t="shared" si="8"/>
        <v>14953.46137702102</v>
      </c>
      <c r="K171" s="65"/>
    </row>
    <row r="172" spans="1:13" s="19" customFormat="1">
      <c r="A172" s="69">
        <f>A171+7</f>
        <v>43149</v>
      </c>
      <c r="B172" s="68">
        <f>C171+G171-H171</f>
        <v>20023.457222096284</v>
      </c>
      <c r="C172" s="65">
        <f>B172+(B172*0.035)</f>
        <v>20724.278224869653</v>
      </c>
      <c r="D172" s="160"/>
      <c r="E172" s="65">
        <f>B172/4250</f>
        <v>4.7114016993167729</v>
      </c>
      <c r="F172" s="72">
        <f>(C172-B172)/E172</f>
        <v>148.74999999999989</v>
      </c>
      <c r="G172" s="113"/>
      <c r="H172" s="71">
        <f>IF(C172&gt;B172,C172*0.035,0)</f>
        <v>725.34973787043793</v>
      </c>
      <c r="I172" s="70">
        <f>E172*50/B172</f>
        <v>1.1764705882352943E-2</v>
      </c>
      <c r="J172" s="66">
        <f t="shared" si="8"/>
        <v>14935.14338683417</v>
      </c>
      <c r="K172" s="65">
        <f>K167+SUM(H169:H172)</f>
        <v>15105.888001901454</v>
      </c>
    </row>
    <row r="173" spans="1:13" s="19" customFormat="1">
      <c r="A173" s="64"/>
      <c r="B173" s="63"/>
      <c r="C173" s="58"/>
      <c r="D173" s="58"/>
      <c r="E173" s="58"/>
      <c r="F173" s="62"/>
      <c r="G173" s="112"/>
      <c r="H173" s="61"/>
      <c r="I173" s="60"/>
      <c r="J173" s="59"/>
      <c r="K173" s="58"/>
    </row>
    <row r="174" spans="1:13" s="19" customFormat="1">
      <c r="A174" s="73">
        <f>A172+7</f>
        <v>43156</v>
      </c>
      <c r="B174" s="68">
        <f>C172+G172-H172</f>
        <v>19998.928486999215</v>
      </c>
      <c r="C174" s="65">
        <f>B174+(B174*0.035)</f>
        <v>20698.890984044188</v>
      </c>
      <c r="D174" s="160"/>
      <c r="E174" s="65">
        <f>B174/4250</f>
        <v>4.7056302322351096</v>
      </c>
      <c r="F174" s="72">
        <f>(C174-B174)/E174</f>
        <v>148.75000000000011</v>
      </c>
      <c r="G174" s="83"/>
      <c r="H174" s="71">
        <f>IF(C174&gt;B174,C174*0.035,0)</f>
        <v>724.46118444154661</v>
      </c>
      <c r="I174" s="70">
        <f>E174*50/B174</f>
        <v>1.1764705882352943E-2</v>
      </c>
      <c r="J174" s="66">
        <f t="shared" si="8"/>
        <v>14916.847836185298</v>
      </c>
      <c r="K174" s="65"/>
    </row>
    <row r="175" spans="1:13" s="19" customFormat="1">
      <c r="A175" s="73">
        <f>A174+7</f>
        <v>43163</v>
      </c>
      <c r="B175" s="68">
        <f>C174+G174-H174</f>
        <v>19974.429799602643</v>
      </c>
      <c r="C175" s="65">
        <f>B175+(B175*0.035)</f>
        <v>20673.534842588735</v>
      </c>
      <c r="D175" s="160"/>
      <c r="E175" s="65">
        <f>B175/4250</f>
        <v>4.6998658352006224</v>
      </c>
      <c r="F175" s="72">
        <f>(C175-B175)/E175</f>
        <v>148.74999999999977</v>
      </c>
      <c r="G175" s="83"/>
      <c r="H175" s="71">
        <f>IF(C175&gt;B175,C175*0.035,0)</f>
        <v>723.57371949060575</v>
      </c>
      <c r="I175" s="70">
        <f>E175*50/B175</f>
        <v>1.1764705882352943E-2</v>
      </c>
      <c r="J175" s="66">
        <f t="shared" si="8"/>
        <v>14898.574697585971</v>
      </c>
      <c r="K175" s="65"/>
    </row>
    <row r="176" spans="1:13" s="19" customFormat="1">
      <c r="A176" s="73">
        <f>A175+7</f>
        <v>43170</v>
      </c>
      <c r="B176" s="68">
        <f>C175+G175-H175</f>
        <v>19949.961123098128</v>
      </c>
      <c r="C176" s="65">
        <f>B176+(B176*0.035)</f>
        <v>20648.209762406565</v>
      </c>
      <c r="D176" s="160"/>
      <c r="E176" s="65">
        <f>B176/4250</f>
        <v>4.6941084995525006</v>
      </c>
      <c r="F176" s="72">
        <f>(C176-B176)/E176</f>
        <v>148.7500000000004</v>
      </c>
      <c r="G176" s="83"/>
      <c r="H176" s="71">
        <f>IF(C176&gt;B176,C176*0.035,0)</f>
        <v>722.68734168422986</v>
      </c>
      <c r="I176" s="70">
        <f>E176*50/B176</f>
        <v>1.1764705882352941E-2</v>
      </c>
      <c r="J176" s="66">
        <f t="shared" si="8"/>
        <v>14880.323943581428</v>
      </c>
      <c r="K176" s="65"/>
    </row>
    <row r="177" spans="1:11" s="19" customFormat="1">
      <c r="A177" s="69">
        <f>A176+7</f>
        <v>43177</v>
      </c>
      <c r="B177" s="68">
        <f>C176+G176-H176</f>
        <v>19925.522420722336</v>
      </c>
      <c r="C177" s="65">
        <f>B177+(B177*0.035)</f>
        <v>20622.91570544762</v>
      </c>
      <c r="D177" s="160"/>
      <c r="E177" s="65">
        <f>B177/4250</f>
        <v>4.68835821664055</v>
      </c>
      <c r="F177" s="72">
        <f>(C177-B177)/E177</f>
        <v>148.75000000000037</v>
      </c>
      <c r="G177" s="113"/>
      <c r="H177" s="71">
        <f>IF(C177&gt;B177,C177*0.035,0)</f>
        <v>721.80204969066676</v>
      </c>
      <c r="I177" s="70">
        <f>E177*50/B177</f>
        <v>1.1764705882352943E-2</v>
      </c>
      <c r="J177" s="66">
        <f t="shared" si="8"/>
        <v>14862.095546750543</v>
      </c>
      <c r="K177" s="65">
        <f>K172+SUM(H174:H177)</f>
        <v>17998.412297208502</v>
      </c>
    </row>
    <row r="178" spans="1:11" s="19" customFormat="1">
      <c r="A178" s="64"/>
      <c r="B178" s="63"/>
      <c r="C178" s="58"/>
      <c r="D178" s="58"/>
      <c r="E178" s="58"/>
      <c r="F178" s="62"/>
      <c r="G178" s="112"/>
      <c r="H178" s="61"/>
      <c r="I178" s="60"/>
      <c r="J178" s="59"/>
      <c r="K178" s="58"/>
    </row>
    <row r="179" spans="1:11" s="19" customFormat="1">
      <c r="A179" s="73">
        <f>A177+7</f>
        <v>43184</v>
      </c>
      <c r="B179" s="68">
        <f>C177+G177-H177</f>
        <v>19901.113655756952</v>
      </c>
      <c r="C179" s="65">
        <f>B179+(B179*0.035)</f>
        <v>20597.652633708443</v>
      </c>
      <c r="D179" s="160"/>
      <c r="E179" s="65">
        <f>B179/4250</f>
        <v>4.6826149778251649</v>
      </c>
      <c r="F179" s="72">
        <f>(C179-B179)/E179</f>
        <v>148.74999999999966</v>
      </c>
      <c r="G179" s="83"/>
      <c r="H179" s="71">
        <f>IF(C179&gt;B179,C179*0.035,0)</f>
        <v>720.91784217979557</v>
      </c>
      <c r="I179" s="70">
        <f>E179*50/B179</f>
        <v>1.1764705882352941E-2</v>
      </c>
      <c r="J179" s="66">
        <f t="shared" si="8"/>
        <v>14843.889479705773</v>
      </c>
      <c r="K179" s="65"/>
    </row>
    <row r="180" spans="1:11" s="19" customFormat="1">
      <c r="A180" s="73">
        <f>A179+7</f>
        <v>43191</v>
      </c>
      <c r="B180" s="68">
        <f>C179+G179-H179</f>
        <v>19876.734791528648</v>
      </c>
      <c r="C180" s="65">
        <f>B180+(B180*0.035)</f>
        <v>20572.42050923215</v>
      </c>
      <c r="D180" s="160"/>
      <c r="E180" s="65">
        <f>B180/4250</f>
        <v>4.6768787744773288</v>
      </c>
      <c r="F180" s="72">
        <f>(C180-B180)/E180</f>
        <v>148.7499999999998</v>
      </c>
      <c r="G180" s="83"/>
      <c r="H180" s="71">
        <f>IF(C180&gt;B180,C180*0.035,0)</f>
        <v>720.03471782312533</v>
      </c>
      <c r="I180" s="70">
        <f>E180*50/B180</f>
        <v>1.1764705882352941E-2</v>
      </c>
      <c r="J180" s="66">
        <f t="shared" si="8"/>
        <v>14825.705715093132</v>
      </c>
      <c r="K180" s="65"/>
    </row>
    <row r="181" spans="1:11" s="19" customFormat="1">
      <c r="A181" s="73">
        <f>A180+7</f>
        <v>43198</v>
      </c>
      <c r="B181" s="68">
        <f>C180+G180-H180</f>
        <v>19852.385791409026</v>
      </c>
      <c r="C181" s="65">
        <f>B181+(B181*0.035)</f>
        <v>20547.219294108341</v>
      </c>
      <c r="D181" s="160"/>
      <c r="E181" s="65">
        <f>B181/4250</f>
        <v>4.6711495979785944</v>
      </c>
      <c r="F181" s="72">
        <f>(C181-B181)/E181</f>
        <v>148.74999999999989</v>
      </c>
      <c r="G181" s="83"/>
      <c r="H181" s="71">
        <f>IF(C181&gt;B181,C181*0.035,0)</f>
        <v>719.15267529379196</v>
      </c>
      <c r="I181" s="70">
        <f>E181*50/B181</f>
        <v>1.1764705882352941E-2</v>
      </c>
      <c r="J181" s="66">
        <f t="shared" si="8"/>
        <v>14807.544225592144</v>
      </c>
      <c r="K181" s="65"/>
    </row>
    <row r="182" spans="1:11" s="19" customFormat="1">
      <c r="A182" s="116">
        <f>A181+7</f>
        <v>43205</v>
      </c>
      <c r="B182" s="106">
        <f>C181+G181-H181</f>
        <v>19828.066618814548</v>
      </c>
      <c r="C182" s="107">
        <f>B182+(B182*0.02)</f>
        <v>20224.62795119084</v>
      </c>
      <c r="D182" s="161"/>
      <c r="E182" s="107">
        <f>B182/4250</f>
        <v>4.6654274397210704</v>
      </c>
      <c r="F182" s="108">
        <f>(C182-B182)/E182</f>
        <v>85.000000000000185</v>
      </c>
      <c r="G182" s="117"/>
      <c r="H182" s="115">
        <f>IF(C182&gt;B182,C182*0.035,0)</f>
        <v>707.86197829167941</v>
      </c>
      <c r="I182" s="110">
        <f>E182*50/B182</f>
        <v>1.1764705882352941E-2</v>
      </c>
      <c r="J182" s="109">
        <f t="shared" si="8"/>
        <v>14789.404983915792</v>
      </c>
      <c r="K182" s="107">
        <f>K177+SUM(H179:H182)</f>
        <v>20866.379510796894</v>
      </c>
    </row>
    <row r="183" spans="1:11" s="19" customFormat="1">
      <c r="A183" s="64"/>
      <c r="B183" s="63"/>
      <c r="C183" s="58"/>
      <c r="D183" s="58"/>
      <c r="E183" s="58"/>
      <c r="F183" s="62"/>
      <c r="G183" s="112"/>
      <c r="H183" s="61"/>
      <c r="I183" s="60"/>
      <c r="J183" s="59"/>
      <c r="K183" s="58"/>
    </row>
    <row r="184" spans="1:11" s="19" customFormat="1">
      <c r="A184" s="105">
        <f>A182+7</f>
        <v>43212</v>
      </c>
      <c r="B184" s="106">
        <f>C182+G182-H182</f>
        <v>19516.76597289916</v>
      </c>
      <c r="C184" s="107">
        <f>B184+(B184*0.02)</f>
        <v>19907.101292357143</v>
      </c>
      <c r="D184" s="161"/>
      <c r="E184" s="107">
        <f>B184/4250</f>
        <v>4.5921802289174494</v>
      </c>
      <c r="F184" s="108">
        <f>(C184-B184)/E184</f>
        <v>84.999999999999986</v>
      </c>
      <c r="G184" s="111"/>
      <c r="H184" s="115">
        <f>IF(C184&gt;B184,C184*0.035,0)</f>
        <v>696.74854523250008</v>
      </c>
      <c r="I184" s="110">
        <f>E184*50/B184</f>
        <v>1.1764705882352941E-2</v>
      </c>
      <c r="J184" s="109">
        <f t="shared" ref="J184:J192" si="9">B184-(E184*1080)</f>
        <v>14557.211325668315</v>
      </c>
      <c r="K184" s="107"/>
    </row>
    <row r="185" spans="1:11" s="19" customFormat="1">
      <c r="A185" s="73">
        <f>A184+7</f>
        <v>43219</v>
      </c>
      <c r="B185" s="68">
        <f>C184+G184-H184</f>
        <v>19210.352747124642</v>
      </c>
      <c r="C185" s="65">
        <f>B185+(B185*0.035)</f>
        <v>19882.715093274004</v>
      </c>
      <c r="D185" s="160"/>
      <c r="E185" s="65">
        <f>B185/4250</f>
        <v>4.5200829993234448</v>
      </c>
      <c r="F185" s="72">
        <f>(C185-B185)/E185</f>
        <v>148.75000000000003</v>
      </c>
      <c r="G185" s="83"/>
      <c r="H185" s="71">
        <f>IF(C185&gt;B185,C185*0.035,0)</f>
        <v>695.89502826459022</v>
      </c>
      <c r="I185" s="70">
        <f>E185*50/B185</f>
        <v>1.1764705882352941E-2</v>
      </c>
      <c r="J185" s="66">
        <f t="shared" si="9"/>
        <v>14328.663107855322</v>
      </c>
      <c r="K185" s="65"/>
    </row>
    <row r="186" spans="1:11" s="19" customFormat="1">
      <c r="A186" s="73">
        <f>A185+7</f>
        <v>43226</v>
      </c>
      <c r="B186" s="68">
        <f>C185+G185-H185</f>
        <v>19186.820065009415</v>
      </c>
      <c r="C186" s="65">
        <f>B186+(B186*0.035)</f>
        <v>19858.358767284746</v>
      </c>
      <c r="D186" s="160"/>
      <c r="E186" s="65">
        <f>B186/4250</f>
        <v>4.5145458976492741</v>
      </c>
      <c r="F186" s="72">
        <f>(C186-B186)/E186</f>
        <v>148.75000000000037</v>
      </c>
      <c r="G186" s="83"/>
      <c r="H186" s="71">
        <f>IF(C186&gt;B186,C186*0.035,0)</f>
        <v>695.04255685496616</v>
      </c>
      <c r="I186" s="70">
        <f>E186*50/B186</f>
        <v>1.1764705882352941E-2</v>
      </c>
      <c r="J186" s="66">
        <f t="shared" si="9"/>
        <v>14311.110495548199</v>
      </c>
      <c r="K186" s="65"/>
    </row>
    <row r="187" spans="1:11" s="19" customFormat="1">
      <c r="A187" s="69">
        <f>A186+7</f>
        <v>43233</v>
      </c>
      <c r="B187" s="68">
        <f>C186+G186-H186</f>
        <v>19163.316210429781</v>
      </c>
      <c r="C187" s="65">
        <f>B187+(B187*0.035)</f>
        <v>19834.032277794824</v>
      </c>
      <c r="D187" s="160"/>
      <c r="E187" s="65">
        <f>B187/4250</f>
        <v>4.5090155789246547</v>
      </c>
      <c r="F187" s="72">
        <f>(C187-B187)/E187</f>
        <v>148.7500000000002</v>
      </c>
      <c r="G187" s="113"/>
      <c r="H187" s="71">
        <f>IF(C187&gt;B187,C187*0.035,0)</f>
        <v>694.19112972281891</v>
      </c>
      <c r="I187" s="70">
        <f>E187*50/B187</f>
        <v>1.1764705882352943E-2</v>
      </c>
      <c r="J187" s="66">
        <f t="shared" si="9"/>
        <v>14293.579385191155</v>
      </c>
      <c r="K187" s="65">
        <f>K182+SUM(H184:H187)</f>
        <v>23648.256770871769</v>
      </c>
    </row>
    <row r="188" spans="1:11" s="19" customFormat="1">
      <c r="A188" s="64"/>
      <c r="B188" s="63"/>
      <c r="C188" s="58"/>
      <c r="D188" s="58"/>
      <c r="E188" s="58"/>
      <c r="F188" s="62"/>
      <c r="G188" s="112"/>
      <c r="H188" s="61"/>
      <c r="I188" s="60"/>
      <c r="J188" s="59"/>
      <c r="K188" s="58"/>
    </row>
    <row r="189" spans="1:11" s="19" customFormat="1">
      <c r="A189" s="73">
        <f>A187+7</f>
        <v>43240</v>
      </c>
      <c r="B189" s="68">
        <f>C187+G187-H187</f>
        <v>19139.841148072006</v>
      </c>
      <c r="C189" s="65">
        <f>B189+(B189*0.035)</f>
        <v>19809.735588254527</v>
      </c>
      <c r="D189" s="160"/>
      <c r="E189" s="65">
        <f>B189/4250</f>
        <v>4.5034920348404723</v>
      </c>
      <c r="F189" s="72">
        <f>(C189-B189)/E189</f>
        <v>148.75000000000017</v>
      </c>
      <c r="G189" s="83"/>
      <c r="H189" s="71">
        <f>IF(C189&gt;B189,C189*0.035,0)</f>
        <v>693.34074558890848</v>
      </c>
      <c r="I189" s="70">
        <f>E189*50/B189</f>
        <v>1.1764705882352941E-2</v>
      </c>
      <c r="J189" s="66">
        <f t="shared" si="9"/>
        <v>14276.069750444296</v>
      </c>
      <c r="K189" s="65"/>
    </row>
    <row r="190" spans="1:11" s="19" customFormat="1">
      <c r="A190" s="73">
        <f>A189+7</f>
        <v>43247</v>
      </c>
      <c r="B190" s="68">
        <f>C189+G189-H189</f>
        <v>19116.394842665617</v>
      </c>
      <c r="C190" s="65">
        <f>B190+(B190*0.035)</f>
        <v>19785.468662158914</v>
      </c>
      <c r="D190" s="160"/>
      <c r="E190" s="65">
        <f>B190/4250</f>
        <v>4.4979752570977922</v>
      </c>
      <c r="F190" s="72">
        <f>(C190-B190)/E190</f>
        <v>148.74999999999997</v>
      </c>
      <c r="G190" s="83"/>
      <c r="H190" s="71">
        <f>IF(C190&gt;B190,C190*0.035,0)</f>
        <v>692.49140317556203</v>
      </c>
      <c r="I190" s="70">
        <f>E190*50/B190</f>
        <v>1.1764705882352941E-2</v>
      </c>
      <c r="J190" s="66">
        <f t="shared" si="9"/>
        <v>14258.581565</v>
      </c>
      <c r="K190" s="65"/>
    </row>
    <row r="191" spans="1:11" s="19" customFormat="1">
      <c r="A191" s="73">
        <f>A190+7</f>
        <v>43254</v>
      </c>
      <c r="B191" s="68">
        <f>C190+G190-H190</f>
        <v>19092.977258983352</v>
      </c>
      <c r="C191" s="65">
        <f>B191+(B191*0.035)</f>
        <v>19761.23146304777</v>
      </c>
      <c r="D191" s="160"/>
      <c r="E191" s="65">
        <f>B191/4250</f>
        <v>4.4924652374078473</v>
      </c>
      <c r="F191" s="72">
        <f>(C191-B191)/E191</f>
        <v>148.75000000000026</v>
      </c>
      <c r="G191" s="83"/>
      <c r="H191" s="71">
        <f>IF(C191&gt;B191,C191*0.035,0)</f>
        <v>691.64310120667199</v>
      </c>
      <c r="I191" s="70">
        <f>E191*50/B191</f>
        <v>1.1764705882352939E-2</v>
      </c>
      <c r="J191" s="66">
        <f t="shared" si="9"/>
        <v>14241.114802582877</v>
      </c>
      <c r="K191" s="65"/>
    </row>
    <row r="192" spans="1:11" s="19" customFormat="1">
      <c r="A192" s="69">
        <f>A191+7</f>
        <v>43261</v>
      </c>
      <c r="B192" s="68">
        <f>C191+G191-H191</f>
        <v>19069.588361841099</v>
      </c>
      <c r="C192" s="65">
        <f>B192+(B192*0.035)</f>
        <v>19737.023954505537</v>
      </c>
      <c r="D192" s="160"/>
      <c r="E192" s="65">
        <f>B192/4250</f>
        <v>4.4869619674920234</v>
      </c>
      <c r="F192" s="72">
        <f>(C192-B192)/E192</f>
        <v>148.75</v>
      </c>
      <c r="G192" s="113"/>
      <c r="H192" s="71">
        <f>IF(C192&gt;B192,C192*0.035,0)</f>
        <v>690.79583840769385</v>
      </c>
      <c r="I192" s="70">
        <f>E192*50/B192</f>
        <v>1.1764705882352941E-2</v>
      </c>
      <c r="J192" s="66">
        <f t="shared" si="9"/>
        <v>14223.669436949713</v>
      </c>
      <c r="K192" s="65">
        <f>K187+SUM(H189:H192)</f>
        <v>26416.527859250604</v>
      </c>
    </row>
    <row r="193" spans="1:11">
      <c r="A193" s="64"/>
      <c r="B193" s="63"/>
      <c r="C193" s="58"/>
      <c r="D193" s="58"/>
      <c r="E193" s="58"/>
      <c r="F193" s="62"/>
      <c r="G193" s="112"/>
      <c r="H193" s="61"/>
      <c r="I193" s="60"/>
      <c r="J193" s="59"/>
      <c r="K193" s="58"/>
    </row>
    <row r="194" spans="1:11">
      <c r="G194" s="114"/>
    </row>
    <row r="195" spans="1:11">
      <c r="G195" s="114"/>
    </row>
    <row r="196" spans="1:11">
      <c r="G196" s="114"/>
    </row>
    <row r="197" spans="1:11">
      <c r="G197" s="114"/>
    </row>
    <row r="198" spans="1:11">
      <c r="G198" s="114"/>
    </row>
    <row r="199" spans="1:11">
      <c r="G199" s="114"/>
    </row>
    <row r="200" spans="1:11">
      <c r="G200" s="114"/>
    </row>
    <row r="201" spans="1:11">
      <c r="G201" s="114"/>
    </row>
    <row r="202" spans="1:11">
      <c r="G202" s="114"/>
    </row>
    <row r="203" spans="1:11">
      <c r="G203" s="114"/>
    </row>
    <row r="204" spans="1:11">
      <c r="G204" s="114"/>
    </row>
    <row r="205" spans="1:11">
      <c r="G205" s="114"/>
    </row>
    <row r="206" spans="1:11">
      <c r="G206" s="114"/>
    </row>
    <row r="207" spans="1:11">
      <c r="G207" s="114"/>
    </row>
    <row r="208" spans="1:11">
      <c r="G208" s="114"/>
    </row>
    <row r="209" spans="7:7">
      <c r="G209" s="114"/>
    </row>
    <row r="210" spans="7:7">
      <c r="G210" s="114"/>
    </row>
    <row r="211" spans="7:7">
      <c r="G211" s="114"/>
    </row>
    <row r="212" spans="7:7">
      <c r="G212" s="114"/>
    </row>
    <row r="213" spans="7:7">
      <c r="G213" s="114"/>
    </row>
    <row r="214" spans="7:7">
      <c r="G214" s="114"/>
    </row>
    <row r="215" spans="7:7">
      <c r="G215" s="114"/>
    </row>
    <row r="216" spans="7:7">
      <c r="G216" s="114"/>
    </row>
    <row r="217" spans="7:7">
      <c r="G217" s="114"/>
    </row>
    <row r="218" spans="7:7">
      <c r="G218" s="114"/>
    </row>
    <row r="219" spans="7:7">
      <c r="G219" s="114"/>
    </row>
    <row r="220" spans="7:7">
      <c r="G220" s="114"/>
    </row>
    <row r="221" spans="7:7">
      <c r="G221" s="114"/>
    </row>
    <row r="222" spans="7:7">
      <c r="G222" s="114"/>
    </row>
    <row r="223" spans="7:7">
      <c r="G223" s="114"/>
    </row>
    <row r="224" spans="7:7">
      <c r="G224" s="114"/>
    </row>
    <row r="225" spans="7:7">
      <c r="G225" s="114"/>
    </row>
    <row r="226" spans="7:7">
      <c r="G226" s="114"/>
    </row>
    <row r="227" spans="7:7">
      <c r="G227" s="114"/>
    </row>
    <row r="228" spans="7:7">
      <c r="G228" s="114"/>
    </row>
    <row r="229" spans="7:7">
      <c r="G229" s="114"/>
    </row>
  </sheetData>
  <mergeCells count="1">
    <mergeCell ref="A1:K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217"/>
  <sheetViews>
    <sheetView workbookViewId="0">
      <selection activeCell="B6" sqref="B6"/>
    </sheetView>
  </sheetViews>
  <sheetFormatPr defaultRowHeight="15"/>
  <cols>
    <col min="3" max="3" width="9.5703125" bestFit="1" customWidth="1"/>
    <col min="4" max="4" width="9.5703125" style="18" customWidth="1"/>
  </cols>
  <sheetData>
    <row r="1" spans="1:11" ht="18.75" thickBot="1">
      <c r="A1" s="178" t="s">
        <v>61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</row>
    <row r="2" spans="1:11" ht="15.75" thickBot="1">
      <c r="A2" s="77" t="s">
        <v>48</v>
      </c>
      <c r="B2" s="78" t="s">
        <v>57</v>
      </c>
      <c r="C2" s="79" t="s">
        <v>58</v>
      </c>
      <c r="D2" s="123" t="s">
        <v>68</v>
      </c>
      <c r="E2" s="79" t="s">
        <v>59</v>
      </c>
      <c r="F2" s="79" t="s">
        <v>60</v>
      </c>
      <c r="G2" s="79" t="s">
        <v>47</v>
      </c>
      <c r="H2" s="79" t="s">
        <v>47</v>
      </c>
      <c r="I2" s="80" t="s">
        <v>46</v>
      </c>
      <c r="J2" s="80" t="s">
        <v>49</v>
      </c>
      <c r="K2" s="80" t="s">
        <v>45</v>
      </c>
    </row>
    <row r="3" spans="1:11" ht="15.75" thickBot="1">
      <c r="A3" s="77" t="s">
        <v>44</v>
      </c>
      <c r="B3" s="81" t="s">
        <v>43</v>
      </c>
      <c r="C3" s="82" t="s">
        <v>43</v>
      </c>
      <c r="D3" s="127" t="s">
        <v>71</v>
      </c>
      <c r="E3" s="82" t="s">
        <v>3</v>
      </c>
      <c r="F3" s="82" t="s">
        <v>42</v>
      </c>
      <c r="G3" s="82" t="s">
        <v>4</v>
      </c>
      <c r="H3" s="82" t="s">
        <v>5</v>
      </c>
      <c r="I3" s="80" t="s">
        <v>6</v>
      </c>
      <c r="J3" s="80" t="s">
        <v>50</v>
      </c>
      <c r="K3" s="80" t="s">
        <v>34</v>
      </c>
    </row>
    <row r="4" spans="1:11">
      <c r="A4" s="73">
        <v>42204</v>
      </c>
      <c r="B4" s="91">
        <v>1100</v>
      </c>
      <c r="C4" s="65">
        <f>B4+(B4*0.003)</f>
        <v>1103.3</v>
      </c>
      <c r="D4" s="160">
        <f>(C4-1100+G4)/1100+G4</f>
        <v>2.9999999999999589E-3</v>
      </c>
      <c r="E4" s="65">
        <f>B4/4250</f>
        <v>0.25882352941176473</v>
      </c>
      <c r="F4" s="175">
        <f>(C4-B4)/E4</f>
        <v>12.749999999999822</v>
      </c>
      <c r="G4" s="66"/>
      <c r="H4" s="66"/>
      <c r="I4" s="70">
        <f>E4*50/B4</f>
        <v>1.1764705882352943E-2</v>
      </c>
      <c r="J4" s="66">
        <f t="shared" ref="J4:J52" si="0">B4-(E4*1080)</f>
        <v>820.47058823529414</v>
      </c>
      <c r="K4" s="65"/>
    </row>
    <row r="5" spans="1:11">
      <c r="A5" s="73">
        <f>A4+7</f>
        <v>42211</v>
      </c>
      <c r="B5" s="68">
        <f>C4+G4-H4</f>
        <v>1103.3</v>
      </c>
      <c r="C5" s="65">
        <f>B5+(B5*-0.2385)</f>
        <v>840.16294999999991</v>
      </c>
      <c r="D5" s="160">
        <f>(C5-1100+G5)/1100+G5</f>
        <v>-0.23621550000000008</v>
      </c>
      <c r="E5" s="65">
        <f>B5/4250</f>
        <v>0.2596</v>
      </c>
      <c r="F5" s="179">
        <f>(C5-B5)/E5</f>
        <v>-1013.6250000000002</v>
      </c>
      <c r="G5" s="66"/>
      <c r="H5" s="66"/>
      <c r="I5" s="70">
        <f>E5*50/B5</f>
        <v>1.1764705882352943E-2</v>
      </c>
      <c r="J5" s="66">
        <f t="shared" si="0"/>
        <v>822.93200000000002</v>
      </c>
      <c r="K5" s="65"/>
    </row>
    <row r="6" spans="1:11">
      <c r="A6" s="73">
        <f>A5+7</f>
        <v>42218</v>
      </c>
      <c r="B6" s="68">
        <f>C5+G5-H5</f>
        <v>840.16294999999991</v>
      </c>
      <c r="C6" s="65">
        <f>B6+(B6*0.035)</f>
        <v>869.5686532499999</v>
      </c>
      <c r="D6" s="160">
        <f>(C6-1100+G6)/1100+G6</f>
        <v>-0.20948304250000011</v>
      </c>
      <c r="E6" s="65">
        <f t="shared" ref="E6:E7" si="1">B6/4250</f>
        <v>0.19768539999999998</v>
      </c>
      <c r="F6" s="72">
        <f>(C6-B6)/E6</f>
        <v>148.74999999999994</v>
      </c>
      <c r="G6" s="66"/>
      <c r="H6" s="66"/>
      <c r="I6" s="70">
        <f>E6*50/B6</f>
        <v>1.1764705882352941E-2</v>
      </c>
      <c r="J6" s="66">
        <f t="shared" si="0"/>
        <v>626.66271799999993</v>
      </c>
      <c r="K6" s="65"/>
    </row>
    <row r="7" spans="1:11" ht="15.75" thickBot="1">
      <c r="A7" s="73">
        <f>A6+7</f>
        <v>42225</v>
      </c>
      <c r="B7" s="68">
        <f>C6+G6-H6</f>
        <v>869.5686532499999</v>
      </c>
      <c r="C7" s="65">
        <f>B7+(B7*0.035)</f>
        <v>900.00355611374994</v>
      </c>
      <c r="D7" s="160">
        <f>(C7-1100+G7)/1100+G7</f>
        <v>-0.18181494898750006</v>
      </c>
      <c r="E7" s="65">
        <f t="shared" si="1"/>
        <v>0.20460438899999997</v>
      </c>
      <c r="F7" s="72">
        <f>(C7-B7)/E7</f>
        <v>148.75000000000023</v>
      </c>
      <c r="G7" s="66"/>
      <c r="H7" s="66"/>
      <c r="I7" s="70">
        <f>E7*50/B7</f>
        <v>1.1764705882352941E-2</v>
      </c>
      <c r="J7" s="66">
        <f t="shared" si="0"/>
        <v>648.59591312999987</v>
      </c>
      <c r="K7" s="65"/>
    </row>
    <row r="8" spans="1:11" ht="15.75" thickBot="1">
      <c r="A8" s="64"/>
      <c r="B8" s="63"/>
      <c r="C8" s="58"/>
      <c r="D8" s="58"/>
      <c r="E8" s="58"/>
      <c r="F8" s="62"/>
      <c r="G8" s="58"/>
      <c r="H8" s="61"/>
      <c r="I8" s="60"/>
      <c r="J8" s="59"/>
      <c r="K8" s="58"/>
    </row>
    <row r="9" spans="1:11">
      <c r="A9" s="73">
        <f>A7+7</f>
        <v>42232</v>
      </c>
      <c r="B9" s="68">
        <f>C7+G7-H7</f>
        <v>900.00355611374994</v>
      </c>
      <c r="C9" s="65">
        <f>B9+(B9*0.035)</f>
        <v>931.50368057773119</v>
      </c>
      <c r="D9" s="160">
        <f>(C9-1100+G9)/1100+G9</f>
        <v>-0.15317847220206254</v>
      </c>
      <c r="E9" s="65">
        <f>B9/4250</f>
        <v>0.211765542615</v>
      </c>
      <c r="F9" s="72">
        <f>(C9-B9)/E9</f>
        <v>148.75</v>
      </c>
      <c r="G9" s="66"/>
      <c r="H9" s="66"/>
      <c r="I9" s="70">
        <f>E9*50/B9</f>
        <v>1.1764705882352941E-2</v>
      </c>
      <c r="J9" s="66">
        <f t="shared" si="0"/>
        <v>671.29677008954991</v>
      </c>
      <c r="K9" s="65"/>
    </row>
    <row r="10" spans="1:11">
      <c r="A10" s="73">
        <f>A9+7</f>
        <v>42239</v>
      </c>
      <c r="B10" s="68">
        <f>C9+G9-H9</f>
        <v>931.50368057773119</v>
      </c>
      <c r="C10" s="65">
        <f>B10+(B10*0.035)</f>
        <v>964.1063093979518</v>
      </c>
      <c r="D10" s="160">
        <f>(C10-1100+G10)/1100+G10</f>
        <v>-0.12353971872913472</v>
      </c>
      <c r="E10" s="65">
        <f>B10/4250</f>
        <v>0.219177336606525</v>
      </c>
      <c r="F10" s="72">
        <f>(C10-B10)/E10</f>
        <v>148.75000000000011</v>
      </c>
      <c r="G10" s="66"/>
      <c r="H10" s="66"/>
      <c r="I10" s="70">
        <f>E10*50/B10</f>
        <v>1.1764705882352941E-2</v>
      </c>
      <c r="J10" s="66">
        <f t="shared" si="0"/>
        <v>694.79215704268415</v>
      </c>
      <c r="K10" s="65"/>
    </row>
    <row r="11" spans="1:11">
      <c r="A11" s="73">
        <f>A10+7</f>
        <v>42246</v>
      </c>
      <c r="B11" s="68">
        <f>C10+G10-H10</f>
        <v>964.1063093979518</v>
      </c>
      <c r="C11" s="65">
        <f>B11+(B11*0.035)</f>
        <v>997.85003022688011</v>
      </c>
      <c r="D11" s="160">
        <f>(C11-1100+G11)/1100+G11</f>
        <v>-9.2863608884654447E-2</v>
      </c>
      <c r="E11" s="65">
        <f>B11/4250</f>
        <v>0.22684854338775337</v>
      </c>
      <c r="F11" s="72">
        <f>(C11-B11)/E11</f>
        <v>148.74999999999994</v>
      </c>
      <c r="G11" s="66"/>
      <c r="H11" s="66"/>
      <c r="I11" s="70">
        <f>E11*50/B11</f>
        <v>1.1764705882352943E-2</v>
      </c>
      <c r="J11" s="66">
        <f t="shared" si="0"/>
        <v>719.10988253917822</v>
      </c>
      <c r="K11" s="65"/>
    </row>
    <row r="12" spans="1:11" ht="15.75" thickBot="1">
      <c r="A12" s="73">
        <f>A11+7</f>
        <v>42253</v>
      </c>
      <c r="B12" s="68">
        <f>C11+G11-H11</f>
        <v>997.85003022688011</v>
      </c>
      <c r="C12" s="65">
        <f>B12+(B12*0.035)</f>
        <v>1032.7747812848208</v>
      </c>
      <c r="D12" s="160">
        <f>(C12-1100+G12)/1100+G12</f>
        <v>-6.1113835195617409E-2</v>
      </c>
      <c r="E12" s="65">
        <f>B12/4250</f>
        <v>0.23478824240632473</v>
      </c>
      <c r="F12" s="72">
        <f>(C12-B12)/E12</f>
        <v>148.74999999999972</v>
      </c>
      <c r="G12" s="66"/>
      <c r="H12" s="66"/>
      <c r="I12" s="70">
        <f>E12*50/B12</f>
        <v>1.1764705882352941E-2</v>
      </c>
      <c r="J12" s="66">
        <f t="shared" si="0"/>
        <v>744.27872842804936</v>
      </c>
      <c r="K12" s="65"/>
    </row>
    <row r="13" spans="1:11" ht="15.75" thickBot="1">
      <c r="A13" s="64"/>
      <c r="B13" s="63"/>
      <c r="C13" s="58"/>
      <c r="D13" s="58"/>
      <c r="E13" s="58"/>
      <c r="F13" s="62"/>
      <c r="G13" s="58"/>
      <c r="H13" s="61"/>
      <c r="I13" s="60"/>
      <c r="J13" s="59"/>
      <c r="K13" s="58"/>
    </row>
    <row r="14" spans="1:11">
      <c r="A14" s="73">
        <f>A12+7</f>
        <v>42260</v>
      </c>
      <c r="B14" s="68">
        <f>C12+G12-H12</f>
        <v>1032.7747812848208</v>
      </c>
      <c r="C14" s="65">
        <f>B14+(B14*0.035)</f>
        <v>1068.9218986297897</v>
      </c>
      <c r="D14" s="160">
        <f>(C14-1100+G14)/1100+G14</f>
        <v>-2.8252819427463941E-2</v>
      </c>
      <c r="E14" s="65">
        <f>B14/4250</f>
        <v>0.24300583089054609</v>
      </c>
      <c r="F14" s="72">
        <f>(C14-B14)/E14</f>
        <v>148.75000000000037</v>
      </c>
      <c r="G14" s="66"/>
      <c r="H14" s="66"/>
      <c r="I14" s="70">
        <f>E14*50/B14</f>
        <v>1.1764705882352941E-2</v>
      </c>
      <c r="J14" s="66">
        <f t="shared" si="0"/>
        <v>770.32848392303106</v>
      </c>
      <c r="K14" s="65"/>
    </row>
    <row r="15" spans="1:11">
      <c r="A15" s="73">
        <f>A14+7</f>
        <v>42267</v>
      </c>
      <c r="B15" s="68">
        <f>C14+G14-H14</f>
        <v>1068.9218986297897</v>
      </c>
      <c r="C15" s="65">
        <f>B15+(B15*0.035)</f>
        <v>1106.3341650818322</v>
      </c>
      <c r="D15" s="160">
        <f>(C15-1100+G15)/1100+G15</f>
        <v>5.7583318925747504E-3</v>
      </c>
      <c r="E15" s="65">
        <f>B15/4250</f>
        <v>0.25151103497171523</v>
      </c>
      <c r="F15" s="72">
        <f>(C15-B15)/E15</f>
        <v>148.74999999999969</v>
      </c>
      <c r="G15" s="66"/>
      <c r="H15" s="66"/>
      <c r="I15" s="70">
        <f>E15*50/B15</f>
        <v>1.1764705882352941E-2</v>
      </c>
      <c r="J15" s="66">
        <f t="shared" si="0"/>
        <v>797.28998086033721</v>
      </c>
      <c r="K15" s="65"/>
    </row>
    <row r="16" spans="1:11">
      <c r="A16" s="73">
        <f>A15+7</f>
        <v>42274</v>
      </c>
      <c r="B16" s="68">
        <f>C15+G15-H15</f>
        <v>1106.3341650818322</v>
      </c>
      <c r="C16" s="65">
        <f>B16+(B16*0.035)</f>
        <v>1145.0558608596964</v>
      </c>
      <c r="D16" s="160">
        <f>(C16-1100+G16)/1100+G16</f>
        <v>4.0959873508814908E-2</v>
      </c>
      <c r="E16" s="65">
        <f>B16/4250</f>
        <v>0.26031392119572522</v>
      </c>
      <c r="F16" s="72">
        <f>(C16-B16)/E16</f>
        <v>148.75000000000017</v>
      </c>
      <c r="G16" s="66"/>
      <c r="H16" s="66"/>
      <c r="I16" s="70">
        <f>E16*50/B16</f>
        <v>1.1764705882352941E-2</v>
      </c>
      <c r="J16" s="66">
        <f t="shared" si="0"/>
        <v>825.19513019044894</v>
      </c>
      <c r="K16" s="65"/>
    </row>
    <row r="17" spans="1:13" ht="15.75" thickBot="1">
      <c r="A17" s="73">
        <f>A16+7</f>
        <v>42281</v>
      </c>
      <c r="B17" s="68">
        <f>C16+G16-H16</f>
        <v>1145.0558608596964</v>
      </c>
      <c r="C17" s="65">
        <f>B17+(B17*0.035)</f>
        <v>1185.1328159897857</v>
      </c>
      <c r="D17" s="160">
        <f>(C17-1100+G17)/1100+G17</f>
        <v>7.7393469081623395E-2</v>
      </c>
      <c r="E17" s="65">
        <f>B17/4250</f>
        <v>0.26942490843757561</v>
      </c>
      <c r="F17" s="72">
        <f>(C17-B17)/E17</f>
        <v>148.74999999999991</v>
      </c>
      <c r="G17" s="66"/>
      <c r="H17" s="66"/>
      <c r="I17" s="70">
        <f>E17*50/B17</f>
        <v>1.1764705882352941E-2</v>
      </c>
      <c r="J17" s="66">
        <f t="shared" si="0"/>
        <v>854.07695974711476</v>
      </c>
      <c r="K17" s="65"/>
    </row>
    <row r="18" spans="1:13" ht="15.75" thickBot="1">
      <c r="A18" s="64"/>
      <c r="B18" s="63"/>
      <c r="C18" s="58"/>
      <c r="D18" s="58"/>
      <c r="E18" s="58"/>
      <c r="F18" s="62"/>
      <c r="G18" s="58"/>
      <c r="H18" s="61"/>
      <c r="I18" s="60"/>
      <c r="J18" s="59"/>
      <c r="K18" s="58"/>
    </row>
    <row r="19" spans="1:13">
      <c r="A19" s="73">
        <f>A17+7</f>
        <v>42288</v>
      </c>
      <c r="B19" s="68">
        <f>C17+G17-H17</f>
        <v>1185.1328159897857</v>
      </c>
      <c r="C19" s="65">
        <f>B19+(B19*0.035)</f>
        <v>1226.6124645494283</v>
      </c>
      <c r="D19" s="160">
        <f>(C19-1100+G19)/1100+G19</f>
        <v>0.11510224049948027</v>
      </c>
      <c r="E19" s="65">
        <f>B19/4250</f>
        <v>0.27885478023289079</v>
      </c>
      <c r="F19" s="72">
        <f>(C19-B19)/E19</f>
        <v>148.75000000000017</v>
      </c>
      <c r="G19" s="66"/>
      <c r="H19" s="66"/>
      <c r="I19" s="70">
        <f>E19*50/B19</f>
        <v>1.1764705882352943E-2</v>
      </c>
      <c r="J19" s="66">
        <f t="shared" si="0"/>
        <v>883.9696533382637</v>
      </c>
      <c r="K19" s="65"/>
    </row>
    <row r="20" spans="1:13">
      <c r="A20" s="73">
        <f>A19+7</f>
        <v>42295</v>
      </c>
      <c r="B20" s="68">
        <f>C19+G19-H19</f>
        <v>1226.6124645494283</v>
      </c>
      <c r="C20" s="65">
        <f>B20+(B20*0.035)</f>
        <v>1269.5439008086582</v>
      </c>
      <c r="D20" s="160">
        <f>(C20-1100+G20)/1100+G20</f>
        <v>0.15413081891696204</v>
      </c>
      <c r="E20" s="65">
        <f>B20/4250</f>
        <v>0.28861469754104196</v>
      </c>
      <c r="F20" s="72">
        <f>(C20-B20)/E20</f>
        <v>148.74999999999983</v>
      </c>
      <c r="G20" s="66"/>
      <c r="H20" s="66"/>
      <c r="I20" s="70">
        <f>E20*50/B20</f>
        <v>1.1764705882352941E-2</v>
      </c>
      <c r="J20" s="66">
        <f t="shared" si="0"/>
        <v>914.90859120510299</v>
      </c>
      <c r="K20" s="65"/>
    </row>
    <row r="21" spans="1:13">
      <c r="A21" s="73">
        <f>A20+7</f>
        <v>42302</v>
      </c>
      <c r="B21" s="68">
        <f>C20+G20-H20</f>
        <v>1269.5439008086582</v>
      </c>
      <c r="C21" s="65">
        <f>B21+(B21*0.035)</f>
        <v>1313.9779373369613</v>
      </c>
      <c r="D21" s="160">
        <f>(C21-1100+G21)/1100+G21</f>
        <v>0.19452539757905574</v>
      </c>
      <c r="E21" s="65">
        <f>B21/4250</f>
        <v>0.29871621195497838</v>
      </c>
      <c r="F21" s="72">
        <f>(C21-B21)/E21</f>
        <v>148.75000000000011</v>
      </c>
      <c r="G21" s="66"/>
      <c r="H21" s="66"/>
      <c r="I21" s="70">
        <f>E21*50/B21</f>
        <v>1.1764705882352939E-2</v>
      </c>
      <c r="J21" s="66">
        <f t="shared" si="0"/>
        <v>946.93039189728165</v>
      </c>
      <c r="K21" s="65"/>
    </row>
    <row r="22" spans="1:13" ht="15.75" thickBot="1">
      <c r="A22" s="73">
        <f>A21+7</f>
        <v>42309</v>
      </c>
      <c r="B22" s="68">
        <f>C21+G21-H21</f>
        <v>1313.9779373369613</v>
      </c>
      <c r="C22" s="65">
        <f>B22+(B22*0.035)</f>
        <v>1359.967165143755</v>
      </c>
      <c r="D22" s="160">
        <f>(C22-1100+G22)/1100+G22</f>
        <v>0.23633378649432271</v>
      </c>
      <c r="E22" s="65">
        <f>B22/4250</f>
        <v>0.30917127937340266</v>
      </c>
      <c r="F22" s="72">
        <f>(C22-B22)/E22</f>
        <v>148.75000000000011</v>
      </c>
      <c r="G22" s="66"/>
      <c r="H22" s="66"/>
      <c r="I22" s="70">
        <f>E22*50/B22</f>
        <v>1.1764705882352941E-2</v>
      </c>
      <c r="J22" s="66">
        <f t="shared" si="0"/>
        <v>980.07295561368642</v>
      </c>
      <c r="K22" s="65"/>
      <c r="M22" s="76"/>
    </row>
    <row r="23" spans="1:13" ht="15.75" thickBot="1">
      <c r="A23" s="64"/>
      <c r="B23" s="63"/>
      <c r="C23" s="58"/>
      <c r="D23" s="58"/>
      <c r="E23" s="58"/>
      <c r="F23" s="62"/>
      <c r="G23" s="58"/>
      <c r="H23" s="61"/>
      <c r="I23" s="60"/>
      <c r="J23" s="59"/>
      <c r="K23" s="58"/>
    </row>
    <row r="24" spans="1:13">
      <c r="A24" s="73">
        <f>A22+7</f>
        <v>42316</v>
      </c>
      <c r="B24" s="68">
        <f>C22+G22-H22</f>
        <v>1359.967165143755</v>
      </c>
      <c r="C24" s="65">
        <f>B24+(B24*0.035)</f>
        <v>1407.5660159237864</v>
      </c>
      <c r="D24" s="160">
        <f>(C24-1100+G24)/1100+G24</f>
        <v>0.27960546902162398</v>
      </c>
      <c r="E24" s="65">
        <f>B24/4250</f>
        <v>0.31999227415147175</v>
      </c>
      <c r="F24" s="72">
        <f>(C24-B24)/E24</f>
        <v>148.74999999999991</v>
      </c>
      <c r="G24" s="66"/>
      <c r="H24" s="66"/>
      <c r="I24" s="70">
        <f>E24*50/B24</f>
        <v>1.1764705882352941E-2</v>
      </c>
      <c r="J24" s="66">
        <f t="shared" si="0"/>
        <v>1014.3755090601655</v>
      </c>
      <c r="K24" s="65"/>
    </row>
    <row r="25" spans="1:13">
      <c r="A25" s="73">
        <f>A24+7</f>
        <v>42323</v>
      </c>
      <c r="B25" s="68">
        <f>C24+G24-H24</f>
        <v>1407.5660159237864</v>
      </c>
      <c r="C25" s="65">
        <f>B25+(B25*0.035)</f>
        <v>1456.8308264811189</v>
      </c>
      <c r="D25" s="160">
        <f>(C25-1100+G25)/1100+G25</f>
        <v>0.32439166043738088</v>
      </c>
      <c r="E25" s="65">
        <f>B25/4250</f>
        <v>0.33119200374677327</v>
      </c>
      <c r="F25" s="72">
        <f>(C25-B25)/E25</f>
        <v>148.75000000000014</v>
      </c>
      <c r="G25" s="66"/>
      <c r="H25" s="66"/>
      <c r="I25" s="70">
        <f>E25*50/B25</f>
        <v>1.1764705882352941E-2</v>
      </c>
      <c r="J25" s="66">
        <f t="shared" si="0"/>
        <v>1049.8786518772713</v>
      </c>
      <c r="K25" s="65"/>
    </row>
    <row r="26" spans="1:13">
      <c r="A26" s="73">
        <f>A25+7</f>
        <v>42330</v>
      </c>
      <c r="B26" s="68">
        <f>C25+G25-H25</f>
        <v>1456.8308264811189</v>
      </c>
      <c r="C26" s="65">
        <f>B26+(B26*0.035)</f>
        <v>1507.8199054079582</v>
      </c>
      <c r="D26" s="160">
        <f>(C26-1100+G26)/1100+G26</f>
        <v>0.3707453685526893</v>
      </c>
      <c r="E26" s="65">
        <f>B26/4250</f>
        <v>0.34278372387791034</v>
      </c>
      <c r="F26" s="72">
        <f>(C26-B26)/E26</f>
        <v>148.75000000000034</v>
      </c>
      <c r="G26" s="83"/>
      <c r="H26" s="66"/>
      <c r="I26" s="70">
        <f>E26*50/B26</f>
        <v>1.1764705882352943E-2</v>
      </c>
      <c r="J26" s="66">
        <f t="shared" si="0"/>
        <v>1086.6244046929758</v>
      </c>
      <c r="K26" s="65"/>
    </row>
    <row r="27" spans="1:13" ht="15.75" thickBot="1">
      <c r="A27" s="73">
        <f>A26+7</f>
        <v>42337</v>
      </c>
      <c r="B27" s="68">
        <f>C26+G26-H26</f>
        <v>1507.8199054079582</v>
      </c>
      <c r="C27" s="65">
        <f>B27+(B27*0.035)</f>
        <v>1560.5936020972367</v>
      </c>
      <c r="D27" s="160">
        <f>(C27-1100+G27)/1100+G27</f>
        <v>0.4187214564520334</v>
      </c>
      <c r="E27" s="65">
        <f>B27/4250</f>
        <v>0.35478115421363721</v>
      </c>
      <c r="F27" s="72">
        <f>(C27-B27)/E27</f>
        <v>148.74999999999989</v>
      </c>
      <c r="G27" s="83"/>
      <c r="H27" s="66"/>
      <c r="I27" s="70">
        <f>E27*50/B27</f>
        <v>1.1764705882352939E-2</v>
      </c>
      <c r="J27" s="66">
        <f t="shared" si="0"/>
        <v>1124.6562588572301</v>
      </c>
      <c r="K27" s="65"/>
    </row>
    <row r="28" spans="1:13" ht="15.75" thickBot="1">
      <c r="A28" s="64"/>
      <c r="B28" s="63"/>
      <c r="C28" s="58"/>
      <c r="D28" s="58"/>
      <c r="E28" s="58"/>
      <c r="F28" s="62"/>
      <c r="G28" s="112"/>
      <c r="H28" s="61"/>
      <c r="I28" s="60"/>
      <c r="J28" s="59"/>
      <c r="K28" s="58"/>
    </row>
    <row r="29" spans="1:13">
      <c r="A29" s="73">
        <f>A27+7</f>
        <v>42344</v>
      </c>
      <c r="B29" s="68">
        <f>C27+G27-H27</f>
        <v>1560.5936020972367</v>
      </c>
      <c r="C29" s="65">
        <f>B29+(B29*0.035)</f>
        <v>1615.21437817064</v>
      </c>
      <c r="D29" s="160">
        <f>(C29-1100+G29)/1100+G29</f>
        <v>0.46837670742785453</v>
      </c>
      <c r="E29" s="65">
        <f>B29/4250</f>
        <v>0.36719849461111453</v>
      </c>
      <c r="F29" s="72">
        <f>(C29-B29)/E29</f>
        <v>148.74999999999989</v>
      </c>
      <c r="G29" s="83"/>
      <c r="H29" s="66"/>
      <c r="I29" s="70">
        <f>E29*50/B29</f>
        <v>1.1764705882352941E-2</v>
      </c>
      <c r="J29" s="66">
        <f t="shared" si="0"/>
        <v>1164.0192279172329</v>
      </c>
      <c r="K29" s="65"/>
    </row>
    <row r="30" spans="1:13">
      <c r="A30" s="73">
        <f>A29+7</f>
        <v>42351</v>
      </c>
      <c r="B30" s="68">
        <f>C29+G29-H29</f>
        <v>1615.21437817064</v>
      </c>
      <c r="C30" s="65">
        <f>B30+(B30*0.035)</f>
        <v>1671.7468814066124</v>
      </c>
      <c r="D30" s="160">
        <f>(C30-1100+G30)/1100+G30</f>
        <v>0.51976989218782943</v>
      </c>
      <c r="E30" s="65">
        <f>B30/4250</f>
        <v>0.38005044192250353</v>
      </c>
      <c r="F30" s="72">
        <f>(C30-B30)/E30</f>
        <v>148.75</v>
      </c>
      <c r="G30" s="83"/>
      <c r="H30" s="66"/>
      <c r="I30" s="70">
        <f>E30*50/B30</f>
        <v>1.1764705882352941E-2</v>
      </c>
      <c r="J30" s="66">
        <f t="shared" si="0"/>
        <v>1204.7599008943362</v>
      </c>
      <c r="K30" s="65"/>
    </row>
    <row r="31" spans="1:13">
      <c r="A31" s="105">
        <f>A30+7</f>
        <v>42358</v>
      </c>
      <c r="B31" s="106">
        <f>C30+G30-H30</f>
        <v>1671.7468814066124</v>
      </c>
      <c r="C31" s="107">
        <f>B31+(B31*0.02)</f>
        <v>1705.1818190347446</v>
      </c>
      <c r="D31" s="161">
        <f>(C31-1100+G31)/1100+G31</f>
        <v>0.5501652900315861</v>
      </c>
      <c r="E31" s="107">
        <f>B31/4250</f>
        <v>0.39335220738979115</v>
      </c>
      <c r="F31" s="108">
        <f>(C31-B31)/E31</f>
        <v>85.000000000000071</v>
      </c>
      <c r="G31" s="111"/>
      <c r="H31" s="109"/>
      <c r="I31" s="110">
        <f>E31*50/B31</f>
        <v>1.1764705882352943E-2</v>
      </c>
      <c r="J31" s="109">
        <f t="shared" si="0"/>
        <v>1246.926497425638</v>
      </c>
      <c r="K31" s="107"/>
    </row>
    <row r="32" spans="1:13" ht="15.75" thickBot="1">
      <c r="A32" s="105">
        <f>A31+7</f>
        <v>42365</v>
      </c>
      <c r="B32" s="106">
        <f>C31+G31-H31</f>
        <v>1705.1818190347446</v>
      </c>
      <c r="C32" s="107">
        <f>B32+(B32*0.02)</f>
        <v>1739.2854554154396</v>
      </c>
      <c r="D32" s="161">
        <f>(C32-1100+G32)/1100+G32</f>
        <v>0.5811685958322178</v>
      </c>
      <c r="E32" s="107">
        <f>B32/4250</f>
        <v>0.40121925153758697</v>
      </c>
      <c r="F32" s="108">
        <f>(C32-B32)/E32</f>
        <v>85.000000000000213</v>
      </c>
      <c r="G32" s="111"/>
      <c r="H32" s="109"/>
      <c r="I32" s="110">
        <f>E32*50/B32</f>
        <v>1.1764705882352941E-2</v>
      </c>
      <c r="J32" s="109">
        <f t="shared" si="0"/>
        <v>1271.8650273741507</v>
      </c>
      <c r="K32" s="107"/>
    </row>
    <row r="33" spans="1:13" s="19" customFormat="1" ht="15.75" thickBot="1">
      <c r="A33" s="64"/>
      <c r="B33" s="63"/>
      <c r="C33" s="58"/>
      <c r="D33" s="58"/>
      <c r="E33" s="58"/>
      <c r="F33" s="62"/>
      <c r="G33" s="112"/>
      <c r="H33" s="61"/>
      <c r="I33" s="60"/>
      <c r="J33" s="59"/>
      <c r="K33" s="58"/>
    </row>
    <row r="34" spans="1:13" s="19" customFormat="1">
      <c r="A34" s="73">
        <f>A32+7</f>
        <v>42372</v>
      </c>
      <c r="B34" s="68">
        <f>C32+G32-H32</f>
        <v>1739.2854554154396</v>
      </c>
      <c r="C34" s="65">
        <f>B34+(B34*0.035)</f>
        <v>1800.16044635498</v>
      </c>
      <c r="D34" s="160">
        <f>(C34-1100+G34)/1100+G34</f>
        <v>0.63650949668634538</v>
      </c>
      <c r="E34" s="65">
        <f>B34/4250</f>
        <v>0.40924363656833873</v>
      </c>
      <c r="F34" s="72">
        <f>(C34-B34)/E34</f>
        <v>148.74999999999989</v>
      </c>
      <c r="G34" s="83"/>
      <c r="H34" s="66"/>
      <c r="I34" s="70">
        <f>E34*50/B34</f>
        <v>1.1764705882352941E-2</v>
      </c>
      <c r="J34" s="66">
        <f t="shared" si="0"/>
        <v>1297.3023279216338</v>
      </c>
      <c r="K34" s="65"/>
    </row>
    <row r="35" spans="1:13" s="19" customFormat="1">
      <c r="A35" s="73">
        <f>A34+7</f>
        <v>42379</v>
      </c>
      <c r="B35" s="68">
        <f>C34+G34-H34</f>
        <v>1800.16044635498</v>
      </c>
      <c r="C35" s="65">
        <f>B35+(B35*0.035)</f>
        <v>1863.1660619774043</v>
      </c>
      <c r="D35" s="160">
        <f>(C35-1100+G35)/1100+G35</f>
        <v>0.69378732907036755</v>
      </c>
      <c r="E35" s="65">
        <f>B35/4250</f>
        <v>0.42356716384823057</v>
      </c>
      <c r="F35" s="72">
        <f>(C35-B35)/E35</f>
        <v>148.75000000000009</v>
      </c>
      <c r="G35" s="83"/>
      <c r="H35" s="66"/>
      <c r="I35" s="70">
        <f>E35*50/B35</f>
        <v>1.1764705882352941E-2</v>
      </c>
      <c r="J35" s="66">
        <f t="shared" si="0"/>
        <v>1342.7079093988909</v>
      </c>
      <c r="K35" s="65"/>
    </row>
    <row r="36" spans="1:13" s="19" customFormat="1">
      <c r="A36" s="73">
        <f>A35+7</f>
        <v>42386</v>
      </c>
      <c r="B36" s="68">
        <f>C35+G35-H35</f>
        <v>1863.1660619774043</v>
      </c>
      <c r="C36" s="65">
        <f>B36+(B36*0.035)</f>
        <v>1928.3768741466135</v>
      </c>
      <c r="D36" s="160">
        <f>(C36-1100+G36)/1100+G36</f>
        <v>0.7530698855878305</v>
      </c>
      <c r="E36" s="65">
        <f>B36/4250</f>
        <v>0.43839201458291865</v>
      </c>
      <c r="F36" s="72">
        <f>(C36-B36)/E36</f>
        <v>148.75000000000023</v>
      </c>
      <c r="G36" s="83"/>
      <c r="H36" s="66"/>
      <c r="I36" s="70">
        <f>E36*50/B36</f>
        <v>1.1764705882352941E-2</v>
      </c>
      <c r="J36" s="66">
        <f t="shared" si="0"/>
        <v>1389.7026862278522</v>
      </c>
      <c r="K36" s="65"/>
    </row>
    <row r="37" spans="1:13" s="19" customFormat="1" ht="15.75" thickBot="1">
      <c r="A37" s="73">
        <f>A36+7</f>
        <v>42393</v>
      </c>
      <c r="B37" s="68">
        <f>C36+G36-H36</f>
        <v>1928.3768741466135</v>
      </c>
      <c r="C37" s="65">
        <f>B37+(B37*0.035)</f>
        <v>1995.870064741745</v>
      </c>
      <c r="D37" s="160">
        <f>(C37-1100+G37)/1100+G37</f>
        <v>0.81442733158340452</v>
      </c>
      <c r="E37" s="65">
        <f>B37/4250</f>
        <v>0.45373573509332082</v>
      </c>
      <c r="F37" s="72">
        <f>(C37-B37)/E37</f>
        <v>148.74999999999986</v>
      </c>
      <c r="G37" s="83"/>
      <c r="H37" s="75"/>
      <c r="I37" s="70">
        <f>E37*50/B37</f>
        <v>1.1764705882352941E-2</v>
      </c>
      <c r="J37" s="66">
        <f t="shared" si="0"/>
        <v>1438.3422802458272</v>
      </c>
      <c r="K37" s="65"/>
    </row>
    <row r="38" spans="1:13" s="19" customFormat="1" ht="15.75" thickBot="1">
      <c r="A38" s="64"/>
      <c r="B38" s="63"/>
      <c r="C38" s="58"/>
      <c r="D38" s="58"/>
      <c r="E38" s="58"/>
      <c r="F38" s="62"/>
      <c r="G38" s="112"/>
      <c r="H38" s="61"/>
      <c r="I38" s="60"/>
      <c r="J38" s="59"/>
      <c r="K38" s="58"/>
    </row>
    <row r="39" spans="1:13" s="19" customFormat="1">
      <c r="A39" s="73">
        <f>A37+7</f>
        <v>42400</v>
      </c>
      <c r="B39" s="68">
        <f>C37+G37-H37</f>
        <v>1995.870064741745</v>
      </c>
      <c r="C39" s="65">
        <f>B39+(B39*0.035)</f>
        <v>2065.725517007706</v>
      </c>
      <c r="D39" s="160">
        <f>(C39-1100+G39)/1100+G39</f>
        <v>0.87793228818882363</v>
      </c>
      <c r="E39" s="65">
        <f>B39/4250</f>
        <v>0.46961648582158705</v>
      </c>
      <c r="F39" s="72">
        <f>(C39-B39)/E39</f>
        <v>148.74999999999994</v>
      </c>
      <c r="G39" s="83"/>
      <c r="H39" s="66"/>
      <c r="I39" s="70">
        <f>E39*50/B39</f>
        <v>1.1764705882352941E-2</v>
      </c>
      <c r="J39" s="66">
        <f t="shared" ref="J39:J42" si="2">B39-(E39*1080)</f>
        <v>1488.684260054431</v>
      </c>
      <c r="K39" s="65"/>
    </row>
    <row r="40" spans="1:13" s="19" customFormat="1">
      <c r="A40" s="73">
        <f>A39+7</f>
        <v>42407</v>
      </c>
      <c r="B40" s="68">
        <f>C39+G39-H39</f>
        <v>2065.725517007706</v>
      </c>
      <c r="C40" s="65">
        <f>B40+(B40*0.035)</f>
        <v>2138.0259101029756</v>
      </c>
      <c r="D40" s="160">
        <f>(C40-1100+G40)/1100+G40</f>
        <v>0.94365991827543227</v>
      </c>
      <c r="E40" s="65">
        <f>B40/4250</f>
        <v>0.48605306282534261</v>
      </c>
      <c r="F40" s="72">
        <f>(C40-B40)/E40</f>
        <v>148.74999999999969</v>
      </c>
      <c r="G40" s="83"/>
      <c r="H40" s="66"/>
      <c r="I40" s="70">
        <f>E40*50/B40</f>
        <v>1.1764705882352941E-2</v>
      </c>
      <c r="J40" s="66">
        <f t="shared" si="2"/>
        <v>1540.7882091563361</v>
      </c>
      <c r="K40" s="65"/>
    </row>
    <row r="41" spans="1:13" s="19" customFormat="1">
      <c r="A41" s="73">
        <f>A40+7</f>
        <v>42414</v>
      </c>
      <c r="B41" s="68">
        <f>C40+G40-H40</f>
        <v>2138.0259101029756</v>
      </c>
      <c r="C41" s="65">
        <f>B41+(B41*0.035)</f>
        <v>2212.8568169565797</v>
      </c>
      <c r="D41" s="160">
        <f>(C41-1100+G41)/1100+G41</f>
        <v>1.0116880154150725</v>
      </c>
      <c r="E41" s="65">
        <f>B41/4250</f>
        <v>0.50306492002422953</v>
      </c>
      <c r="F41" s="72">
        <f>(C41-B41)/E41</f>
        <v>148.74999999999994</v>
      </c>
      <c r="G41" s="83"/>
      <c r="H41" s="66"/>
      <c r="I41" s="70">
        <f>E41*50/B41</f>
        <v>1.1764705882352941E-2</v>
      </c>
      <c r="J41" s="66">
        <f t="shared" si="2"/>
        <v>1594.7157964768076</v>
      </c>
      <c r="K41" s="65"/>
    </row>
    <row r="42" spans="1:13" s="19" customFormat="1" ht="15.75" thickBot="1">
      <c r="A42" s="73">
        <f>A41+7</f>
        <v>42421</v>
      </c>
      <c r="B42" s="68">
        <f>C41+G41-H41</f>
        <v>2212.8568169565797</v>
      </c>
      <c r="C42" s="65">
        <f>B42+(B42*0.035)</f>
        <v>2290.3068055500598</v>
      </c>
      <c r="D42" s="160">
        <f>(C42-1100+G42)/1100+G42</f>
        <v>1.0820970959545999</v>
      </c>
      <c r="E42" s="65">
        <f>B42/4250</f>
        <v>0.52067219222507755</v>
      </c>
      <c r="F42" s="72">
        <f>(C42-B42)/E42</f>
        <v>148.74999999999974</v>
      </c>
      <c r="G42" s="83"/>
      <c r="H42" s="75"/>
      <c r="I42" s="70">
        <f>E42*50/B42</f>
        <v>1.1764705882352939E-2</v>
      </c>
      <c r="J42" s="66">
        <f t="shared" si="2"/>
        <v>1650.5308493534958</v>
      </c>
      <c r="K42" s="65"/>
    </row>
    <row r="43" spans="1:13" s="19" customFormat="1" ht="15.75" thickBot="1">
      <c r="A43" s="64"/>
      <c r="B43" s="63"/>
      <c r="C43" s="58"/>
      <c r="D43" s="58"/>
      <c r="E43" s="58"/>
      <c r="F43" s="62"/>
      <c r="G43" s="112"/>
      <c r="H43" s="61"/>
      <c r="I43" s="60"/>
      <c r="J43" s="59"/>
      <c r="K43" s="58"/>
    </row>
    <row r="44" spans="1:13" s="19" customFormat="1">
      <c r="A44" s="73">
        <f>A42+7</f>
        <v>42428</v>
      </c>
      <c r="B44" s="68">
        <f>C42+G42-H42</f>
        <v>2290.3068055500598</v>
      </c>
      <c r="C44" s="65">
        <f>B44+(B44*0.035)</f>
        <v>2370.467543744312</v>
      </c>
      <c r="D44" s="160">
        <f>(C44-1100+G44)/1100+G44</f>
        <v>1.154970494313011</v>
      </c>
      <c r="E44" s="65">
        <f>B44/4250</f>
        <v>0.53889571895295529</v>
      </c>
      <c r="F44" s="72">
        <f>(C44-B44)/E44</f>
        <v>148.75000000000017</v>
      </c>
      <c r="G44" s="83"/>
      <c r="H44" s="71"/>
      <c r="I44" s="70">
        <f>E44*50/B44</f>
        <v>1.1764705882352943E-2</v>
      </c>
      <c r="J44" s="66">
        <f t="shared" si="0"/>
        <v>1708.2994290808681</v>
      </c>
      <c r="K44" s="65"/>
    </row>
    <row r="45" spans="1:13" s="19" customFormat="1">
      <c r="A45" s="73">
        <f>A44+7</f>
        <v>42435</v>
      </c>
      <c r="B45" s="68">
        <f>C44+G44-H44</f>
        <v>2370.467543744312</v>
      </c>
      <c r="C45" s="65">
        <f>B45+(B45*0.035)</f>
        <v>2453.433907775363</v>
      </c>
      <c r="D45" s="160">
        <f>(C45-1100+G45)/1100+G45</f>
        <v>1.2303944616139664</v>
      </c>
      <c r="E45" s="65">
        <f>B45/4250</f>
        <v>0.55775706911630873</v>
      </c>
      <c r="F45" s="72">
        <f>(C45-B45)/E45</f>
        <v>148.75000000000003</v>
      </c>
      <c r="G45" s="83"/>
      <c r="H45" s="71"/>
      <c r="I45" s="70">
        <f>E45*50/B45</f>
        <v>1.1764705882352943E-2</v>
      </c>
      <c r="J45" s="66">
        <f t="shared" si="0"/>
        <v>1768.0899090986986</v>
      </c>
      <c r="K45" s="65"/>
      <c r="L45" s="74"/>
      <c r="M45" s="74"/>
    </row>
    <row r="46" spans="1:13" s="19" customFormat="1">
      <c r="A46" s="73">
        <f>A45+7</f>
        <v>42442</v>
      </c>
      <c r="B46" s="68">
        <f>C45+G45-H45</f>
        <v>2453.433907775363</v>
      </c>
      <c r="C46" s="65">
        <f>B46+(B46*0.035)</f>
        <v>2539.3040945475009</v>
      </c>
      <c r="D46" s="160">
        <f>(C46-1100+G46)/1100+G46</f>
        <v>1.3084582677704553</v>
      </c>
      <c r="E46" s="65">
        <f>B46/4250</f>
        <v>0.57727856653537957</v>
      </c>
      <c r="F46" s="72">
        <f>(C46-B46)/E46</f>
        <v>148.75000000000034</v>
      </c>
      <c r="G46" s="83"/>
      <c r="H46" s="71"/>
      <c r="I46" s="70">
        <f>E46*50/B46</f>
        <v>1.1764705882352941E-2</v>
      </c>
      <c r="J46" s="66">
        <f t="shared" si="0"/>
        <v>1829.973055917153</v>
      </c>
      <c r="K46" s="65"/>
      <c r="L46" s="74"/>
      <c r="M46" s="74"/>
    </row>
    <row r="47" spans="1:13" s="19" customFormat="1" ht="15.75" thickBot="1">
      <c r="A47" s="69">
        <f>A46+7</f>
        <v>42449</v>
      </c>
      <c r="B47" s="68">
        <f>C46+G46-H46</f>
        <v>2539.3040945475009</v>
      </c>
      <c r="C47" s="65">
        <f>B47+(B47*0.035)</f>
        <v>2628.1797378566635</v>
      </c>
      <c r="D47" s="160">
        <f>(C47-1100+G47)/1100+G47</f>
        <v>1.3892543071424213</v>
      </c>
      <c r="E47" s="65">
        <f>B47/4250</f>
        <v>0.59748331636411789</v>
      </c>
      <c r="F47" s="72">
        <f>(C47-B47)/E47</f>
        <v>148.75000000000006</v>
      </c>
      <c r="G47" s="113"/>
      <c r="H47" s="67"/>
      <c r="I47" s="70">
        <f>E47*50/B47</f>
        <v>1.1764705882352943E-2</v>
      </c>
      <c r="J47" s="66">
        <f t="shared" si="0"/>
        <v>1894.0221128742537</v>
      </c>
      <c r="K47" s="65"/>
      <c r="L47" s="74"/>
      <c r="M47" s="74"/>
    </row>
    <row r="48" spans="1:13" s="19" customFormat="1" ht="15.75" thickBot="1">
      <c r="A48" s="64"/>
      <c r="B48" s="63"/>
      <c r="C48" s="58"/>
      <c r="D48" s="58"/>
      <c r="E48" s="58"/>
      <c r="F48" s="62"/>
      <c r="G48" s="112"/>
      <c r="H48" s="61"/>
      <c r="I48" s="60"/>
      <c r="J48" s="59"/>
      <c r="K48" s="58"/>
    </row>
    <row r="49" spans="1:13" s="19" customFormat="1">
      <c r="A49" s="73">
        <f>A47+7</f>
        <v>42456</v>
      </c>
      <c r="B49" s="68">
        <f>C47+G47-H47</f>
        <v>2628.1797378566635</v>
      </c>
      <c r="C49" s="65">
        <f>B49+(B49*0.035)</f>
        <v>2720.1660286816468</v>
      </c>
      <c r="D49" s="160">
        <f>(C49-1100+G49)/1100+G49</f>
        <v>1.4728782078924063</v>
      </c>
      <c r="E49" s="65">
        <f>B49/4250</f>
        <v>0.61839523243686201</v>
      </c>
      <c r="F49" s="72">
        <f>(C49-B49)/E49</f>
        <v>148.75000000000023</v>
      </c>
      <c r="G49" s="83"/>
      <c r="H49" s="71"/>
      <c r="I49" s="70">
        <f>E49*50/B49</f>
        <v>1.1764705882352941E-2</v>
      </c>
      <c r="J49" s="66">
        <f t="shared" si="0"/>
        <v>1960.3128868248525</v>
      </c>
      <c r="K49" s="65"/>
    </row>
    <row r="50" spans="1:13" s="19" customFormat="1">
      <c r="A50" s="105">
        <f>A49+7</f>
        <v>42463</v>
      </c>
      <c r="B50" s="106">
        <f>C49+G49-H49</f>
        <v>2720.1660286816468</v>
      </c>
      <c r="C50" s="107">
        <f>B50+(B50*0.02)</f>
        <v>2774.5693492552796</v>
      </c>
      <c r="D50" s="161">
        <f>(C50-1100+G50)/1100+G50</f>
        <v>1.5223357720502542</v>
      </c>
      <c r="E50" s="107">
        <f>B50/4250</f>
        <v>0.64003906557215218</v>
      </c>
      <c r="F50" s="108">
        <f>(C50-B50)/E50</f>
        <v>84.999999999999716</v>
      </c>
      <c r="G50" s="111"/>
      <c r="H50" s="115"/>
      <c r="I50" s="110">
        <f>E50*50/B50</f>
        <v>1.1764705882352941E-2</v>
      </c>
      <c r="J50" s="109">
        <f t="shared" si="0"/>
        <v>2028.9238378637224</v>
      </c>
      <c r="K50" s="107"/>
      <c r="L50" s="74"/>
      <c r="M50" s="74"/>
    </row>
    <row r="51" spans="1:13" s="19" customFormat="1">
      <c r="A51" s="105">
        <f>A50+7</f>
        <v>42470</v>
      </c>
      <c r="B51" s="106">
        <f>C50+G50-H50</f>
        <v>2774.5693492552796</v>
      </c>
      <c r="C51" s="107">
        <f>B51+(B51*0.02)</f>
        <v>2830.0607362403853</v>
      </c>
      <c r="D51" s="161">
        <f>(C51-1100+G51)/1100+G51</f>
        <v>1.5727824874912593</v>
      </c>
      <c r="E51" s="107">
        <f>B51/4250</f>
        <v>0.6528398468835952</v>
      </c>
      <c r="F51" s="108">
        <f>(C51-B51)/E51</f>
        <v>85.000000000000156</v>
      </c>
      <c r="G51" s="111"/>
      <c r="H51" s="115"/>
      <c r="I51" s="110">
        <f>E51*50/B51</f>
        <v>1.1764705882352943E-2</v>
      </c>
      <c r="J51" s="109">
        <f t="shared" si="0"/>
        <v>2069.5023146209969</v>
      </c>
      <c r="K51" s="107"/>
      <c r="L51" s="74"/>
      <c r="M51" s="74"/>
    </row>
    <row r="52" spans="1:13" s="19" customFormat="1" ht="15.75" thickBot="1">
      <c r="A52" s="116">
        <f>A51+7</f>
        <v>42477</v>
      </c>
      <c r="B52" s="106">
        <f>C51+G51-H51</f>
        <v>2830.0607362403853</v>
      </c>
      <c r="C52" s="107">
        <f>B52+(B52*0.02)</f>
        <v>2886.6619509651928</v>
      </c>
      <c r="D52" s="161">
        <f>(C52-1100+G52)/1100+G52</f>
        <v>1.6242381372410843</v>
      </c>
      <c r="E52" s="107">
        <f>B52/4250</f>
        <v>0.66589664382126712</v>
      </c>
      <c r="F52" s="108">
        <f>(C52-B52)/E52</f>
        <v>84.999999999999702</v>
      </c>
      <c r="G52" s="117"/>
      <c r="H52" s="118"/>
      <c r="I52" s="110">
        <f>E52*50/B52</f>
        <v>1.1764705882352941E-2</v>
      </c>
      <c r="J52" s="109">
        <f t="shared" si="0"/>
        <v>2110.8923609134167</v>
      </c>
      <c r="K52" s="107"/>
      <c r="L52" s="74"/>
      <c r="M52" s="74"/>
    </row>
    <row r="53" spans="1:13" s="19" customFormat="1" ht="15.75" thickBot="1">
      <c r="A53" s="64"/>
      <c r="B53" s="63"/>
      <c r="C53" s="58"/>
      <c r="D53" s="58"/>
      <c r="E53" s="58"/>
      <c r="F53" s="62"/>
      <c r="G53" s="112"/>
      <c r="H53" s="61"/>
      <c r="I53" s="60"/>
      <c r="J53" s="59"/>
      <c r="K53" s="58"/>
    </row>
    <row r="54" spans="1:13" s="19" customFormat="1">
      <c r="A54" s="73">
        <f>A52+7</f>
        <v>42484</v>
      </c>
      <c r="B54" s="68">
        <f>C52+G52-H52</f>
        <v>2886.6619509651928</v>
      </c>
      <c r="C54" s="65">
        <f>B54+(B54*0.035)</f>
        <v>2987.6951192489746</v>
      </c>
      <c r="D54" s="160">
        <f>(C54-1100+G54)/1100+G54</f>
        <v>1.7160864720445224</v>
      </c>
      <c r="E54" s="65">
        <f>B54/4250</f>
        <v>0.67921457669769236</v>
      </c>
      <c r="F54" s="72">
        <f>(C54-B54)/E54</f>
        <v>148.75000000000014</v>
      </c>
      <c r="G54" s="83"/>
      <c r="H54" s="71"/>
      <c r="I54" s="70">
        <f>E54*50/B54</f>
        <v>1.1764705882352941E-2</v>
      </c>
      <c r="J54" s="66">
        <f t="shared" ref="J54:J117" si="3">B54-(E54*1080)</f>
        <v>2153.1102081316849</v>
      </c>
      <c r="K54" s="65"/>
    </row>
    <row r="55" spans="1:13" s="19" customFormat="1">
      <c r="A55" s="73">
        <f>A54+7</f>
        <v>42491</v>
      </c>
      <c r="B55" s="68">
        <f>C54+G54-H54</f>
        <v>2987.6951192489746</v>
      </c>
      <c r="C55" s="65">
        <f>B55+(B55*0.035)</f>
        <v>3092.2644484226889</v>
      </c>
      <c r="D55" s="160">
        <f>(C55-1100+G55)/1100+G55</f>
        <v>1.8111494985660808</v>
      </c>
      <c r="E55" s="65">
        <f>B55/4250</f>
        <v>0.70298708688211164</v>
      </c>
      <c r="F55" s="72">
        <f>(C55-B55)/E55</f>
        <v>148.75000000000031</v>
      </c>
      <c r="G55" s="83"/>
      <c r="H55" s="71"/>
      <c r="I55" s="70">
        <f>E55*50/B55</f>
        <v>1.1764705882352941E-2</v>
      </c>
      <c r="J55" s="66">
        <f t="shared" si="3"/>
        <v>2228.4690654162941</v>
      </c>
      <c r="K55" s="65"/>
      <c r="L55" s="74"/>
      <c r="M55" s="74"/>
    </row>
    <row r="56" spans="1:13" s="19" customFormat="1">
      <c r="A56" s="73">
        <f>A55+7</f>
        <v>42498</v>
      </c>
      <c r="B56" s="68">
        <f>C55+G55-H55</f>
        <v>3092.2644484226889</v>
      </c>
      <c r="C56" s="65">
        <f>B56+(B56*0.035)</f>
        <v>3200.493704117483</v>
      </c>
      <c r="D56" s="160">
        <f>(C56-1100+G56)/1100+G56</f>
        <v>1.9095397310158937</v>
      </c>
      <c r="E56" s="65">
        <f>B56/4250</f>
        <v>0.72759163492298562</v>
      </c>
      <c r="F56" s="72">
        <f>(C56-B56)/E56</f>
        <v>148.75</v>
      </c>
      <c r="G56" s="83"/>
      <c r="H56" s="71"/>
      <c r="I56" s="70">
        <f>E56*50/B56</f>
        <v>1.1764705882352943E-2</v>
      </c>
      <c r="J56" s="66">
        <f t="shared" si="3"/>
        <v>2306.4654827058644</v>
      </c>
      <c r="K56" s="65"/>
      <c r="L56" s="74"/>
      <c r="M56" s="74"/>
    </row>
    <row r="57" spans="1:13" s="19" customFormat="1" ht="15.75" thickBot="1">
      <c r="A57" s="69">
        <f>A56+7</f>
        <v>42505</v>
      </c>
      <c r="B57" s="68">
        <f>C56+G56-H56</f>
        <v>3200.493704117483</v>
      </c>
      <c r="C57" s="65">
        <f>B57+(B57*0.035)</f>
        <v>3312.5109837615951</v>
      </c>
      <c r="D57" s="160">
        <f>(C57-1100+G57)/1100+G57</f>
        <v>2.0113736216014502</v>
      </c>
      <c r="E57" s="65">
        <f>B57/4250</f>
        <v>0.75305734214529008</v>
      </c>
      <c r="F57" s="72">
        <f>(C57-B57)/E57</f>
        <v>148.75000000000017</v>
      </c>
      <c r="G57" s="113"/>
      <c r="H57" s="67"/>
      <c r="I57" s="70">
        <f>E57*50/B57</f>
        <v>1.1764705882352941E-2</v>
      </c>
      <c r="J57" s="66">
        <f t="shared" si="3"/>
        <v>2387.1917746005697</v>
      </c>
      <c r="K57" s="65"/>
      <c r="L57" s="74"/>
      <c r="M57" s="74"/>
    </row>
    <row r="58" spans="1:13" s="19" customFormat="1" ht="15.75" thickBot="1">
      <c r="A58" s="64"/>
      <c r="B58" s="63"/>
      <c r="C58" s="58"/>
      <c r="D58" s="58"/>
      <c r="E58" s="58"/>
      <c r="F58" s="62"/>
      <c r="G58" s="112"/>
      <c r="H58" s="61"/>
      <c r="I58" s="60"/>
      <c r="J58" s="59"/>
      <c r="K58" s="58"/>
    </row>
    <row r="59" spans="1:13" s="19" customFormat="1">
      <c r="A59" s="73">
        <f>A57+7</f>
        <v>42512</v>
      </c>
      <c r="B59" s="68">
        <f>C57+G57-H57</f>
        <v>3312.5109837615951</v>
      </c>
      <c r="C59" s="65">
        <f>B59+(B59*0.035)</f>
        <v>3428.4488681932507</v>
      </c>
      <c r="D59" s="160">
        <f>(C59-1100+G59)/1100+G59</f>
        <v>2.1167716983575007</v>
      </c>
      <c r="E59" s="65">
        <f>B59/4250</f>
        <v>0.77941434912037533</v>
      </c>
      <c r="F59" s="72">
        <f>(C59-B59)/E59</f>
        <v>148.7499999999998</v>
      </c>
      <c r="G59" s="83"/>
      <c r="H59" s="71"/>
      <c r="I59" s="70">
        <f>E59*50/B59</f>
        <v>1.1764705882352943E-2</v>
      </c>
      <c r="J59" s="66">
        <f t="shared" si="3"/>
        <v>2470.7434867115899</v>
      </c>
      <c r="K59" s="65"/>
    </row>
    <row r="60" spans="1:13" s="19" customFormat="1">
      <c r="A60" s="73">
        <f>A59+7</f>
        <v>42519</v>
      </c>
      <c r="B60" s="68">
        <f>C59+G59-H59</f>
        <v>3428.4488681932507</v>
      </c>
      <c r="C60" s="65">
        <f>B60+(B60*0.035)</f>
        <v>3548.4445785800144</v>
      </c>
      <c r="D60" s="160">
        <f>(C60-1100+G60)/1100+G60</f>
        <v>2.2258587078000129</v>
      </c>
      <c r="E60" s="65">
        <f>B60/4250</f>
        <v>0.80669385133958837</v>
      </c>
      <c r="F60" s="72">
        <f>(C60-B60)/E60</f>
        <v>148.74999999999989</v>
      </c>
      <c r="G60" s="83"/>
      <c r="H60" s="71"/>
      <c r="I60" s="70">
        <f>E60*50/B60</f>
        <v>1.1764705882352941E-2</v>
      </c>
      <c r="J60" s="66">
        <f t="shared" si="3"/>
        <v>2557.2195087464952</v>
      </c>
      <c r="K60" s="65"/>
      <c r="L60" s="74"/>
      <c r="M60" s="74"/>
    </row>
    <row r="61" spans="1:13" s="19" customFormat="1">
      <c r="A61" s="73">
        <f>A60+7</f>
        <v>42526</v>
      </c>
      <c r="B61" s="68">
        <f>C60+G60-H60</f>
        <v>3548.4445785800144</v>
      </c>
      <c r="C61" s="65">
        <f>B61+(B61*0.035)</f>
        <v>3672.6401388303148</v>
      </c>
      <c r="D61" s="160">
        <f>(C61-1100+G61)/1100+G61</f>
        <v>2.3387637625730133</v>
      </c>
      <c r="E61" s="65">
        <f>B61/4250</f>
        <v>0.83492813613647399</v>
      </c>
      <c r="F61" s="72">
        <f>(C61-B61)/E61</f>
        <v>148.7499999999998</v>
      </c>
      <c r="G61" s="83"/>
      <c r="H61" s="71"/>
      <c r="I61" s="70">
        <f>E61*50/B61</f>
        <v>1.1764705882352941E-2</v>
      </c>
      <c r="J61" s="66">
        <f t="shared" si="3"/>
        <v>2646.7221915526225</v>
      </c>
      <c r="K61" s="65"/>
      <c r="L61" s="74"/>
      <c r="M61" s="74"/>
    </row>
    <row r="62" spans="1:13" s="19" customFormat="1" ht="15.75" thickBot="1">
      <c r="A62" s="69">
        <f>A61+7</f>
        <v>42533</v>
      </c>
      <c r="B62" s="68">
        <f>C61+G61-H61</f>
        <v>3672.6401388303148</v>
      </c>
      <c r="C62" s="65">
        <f>B62+(B62*0.035)</f>
        <v>3801.182543689376</v>
      </c>
      <c r="D62" s="160">
        <f>(C62-1100+G62)/1100+G62</f>
        <v>2.4556204942630693</v>
      </c>
      <c r="E62" s="65">
        <f>B62/4250</f>
        <v>0.8641506209012505</v>
      </c>
      <c r="F62" s="72">
        <f>(C62-B62)/E62</f>
        <v>148.75000000000023</v>
      </c>
      <c r="G62" s="113"/>
      <c r="H62" s="67"/>
      <c r="I62" s="70">
        <f>E62*50/B62</f>
        <v>1.1764705882352941E-2</v>
      </c>
      <c r="J62" s="66">
        <f t="shared" si="3"/>
        <v>2739.3574682569642</v>
      </c>
      <c r="K62" s="65"/>
      <c r="L62" s="74"/>
      <c r="M62" s="74"/>
    </row>
    <row r="63" spans="1:13" s="19" customFormat="1" ht="15.75" thickBot="1">
      <c r="A63" s="64"/>
      <c r="B63" s="63"/>
      <c r="C63" s="58"/>
      <c r="D63" s="58"/>
      <c r="E63" s="58"/>
      <c r="F63" s="62"/>
      <c r="G63" s="112"/>
      <c r="H63" s="61"/>
      <c r="I63" s="60"/>
      <c r="J63" s="59"/>
      <c r="K63" s="58"/>
    </row>
    <row r="64" spans="1:13" s="19" customFormat="1">
      <c r="A64" s="73">
        <f>A62+7</f>
        <v>42540</v>
      </c>
      <c r="B64" s="68">
        <f>C62+G62-H62</f>
        <v>3801.182543689376</v>
      </c>
      <c r="C64" s="65">
        <f>B64+(B64*0.035)</f>
        <v>3934.2239327185043</v>
      </c>
      <c r="D64" s="160">
        <f>(C64-1100+G64)/1100+G64</f>
        <v>2.5765672115622769</v>
      </c>
      <c r="E64" s="65">
        <f>B64/4250</f>
        <v>0.8943958926327944</v>
      </c>
      <c r="F64" s="72">
        <f>(C64-B64)/E64</f>
        <v>148.75000000000023</v>
      </c>
      <c r="G64" s="83"/>
      <c r="H64" s="71"/>
      <c r="I64" s="70">
        <f>E64*50/B64</f>
        <v>1.1764705882352943E-2</v>
      </c>
      <c r="J64" s="66">
        <f t="shared" si="3"/>
        <v>2835.234979645958</v>
      </c>
      <c r="K64" s="65"/>
    </row>
    <row r="65" spans="1:13" s="19" customFormat="1">
      <c r="A65" s="73">
        <f>A64+7</f>
        <v>42547</v>
      </c>
      <c r="B65" s="68">
        <f>C64+G64-H64</f>
        <v>3934.2239327185043</v>
      </c>
      <c r="C65" s="65">
        <f>B65+(B65*0.035)</f>
        <v>4071.9217703636518</v>
      </c>
      <c r="D65" s="160">
        <f>(C65-1100+G65)/1100+G65</f>
        <v>2.7017470639669563</v>
      </c>
      <c r="E65" s="65">
        <f>B65/4250</f>
        <v>0.92569974887494222</v>
      </c>
      <c r="F65" s="72">
        <f>(C65-B65)/E65</f>
        <v>148.74999999999983</v>
      </c>
      <c r="G65" s="83"/>
      <c r="H65" s="71"/>
      <c r="I65" s="70">
        <f>E65*50/B65</f>
        <v>1.1764705882352943E-2</v>
      </c>
      <c r="J65" s="66">
        <f t="shared" si="3"/>
        <v>2934.4682039335667</v>
      </c>
      <c r="K65" s="65"/>
      <c r="L65" s="74"/>
      <c r="M65" s="74"/>
    </row>
    <row r="66" spans="1:13" s="19" customFormat="1">
      <c r="A66" s="73">
        <f>A65+7</f>
        <v>42554</v>
      </c>
      <c r="B66" s="68">
        <f>C65+G65-H65</f>
        <v>4071.9217703636518</v>
      </c>
      <c r="C66" s="65">
        <f>B66+(B66*0.035)</f>
        <v>4214.4390323263797</v>
      </c>
      <c r="D66" s="160">
        <f>(C66-1100+G66)/1100+G66</f>
        <v>2.8313082112057999</v>
      </c>
      <c r="E66" s="65">
        <f>B66/4250</f>
        <v>0.95809924008556513</v>
      </c>
      <c r="F66" s="72">
        <f>(C66-B66)/E66</f>
        <v>148.75000000000003</v>
      </c>
      <c r="G66" s="83"/>
      <c r="H66" s="71"/>
      <c r="I66" s="70">
        <f>E66*50/B66</f>
        <v>1.1764705882352941E-2</v>
      </c>
      <c r="J66" s="66">
        <f t="shared" si="3"/>
        <v>3037.1745910712416</v>
      </c>
      <c r="K66" s="65"/>
      <c r="L66" s="74"/>
      <c r="M66" s="74"/>
    </row>
    <row r="67" spans="1:13" s="19" customFormat="1" ht="15.75" thickBot="1">
      <c r="A67" s="69">
        <f>A66+7</f>
        <v>42561</v>
      </c>
      <c r="B67" s="68">
        <f>C66+G66-H66</f>
        <v>4214.4390323263797</v>
      </c>
      <c r="C67" s="65">
        <f>B67+(B67*0.035)</f>
        <v>4361.9443984578029</v>
      </c>
      <c r="D67" s="160">
        <f>(C67-1100+G67)/1100+G67</f>
        <v>2.9654039985980027</v>
      </c>
      <c r="E67" s="65">
        <f>B67/4250</f>
        <v>0.99163271348855997</v>
      </c>
      <c r="F67" s="72">
        <f>(C67-B67)/E67</f>
        <v>148.74999999999991</v>
      </c>
      <c r="G67" s="113"/>
      <c r="H67" s="67"/>
      <c r="I67" s="70">
        <f>E67*50/B67</f>
        <v>1.1764705882352943E-2</v>
      </c>
      <c r="J67" s="66">
        <f t="shared" si="3"/>
        <v>3143.4757017587349</v>
      </c>
      <c r="K67" s="65"/>
      <c r="L67" s="74"/>
      <c r="M67" s="74"/>
    </row>
    <row r="68" spans="1:13" s="19" customFormat="1" ht="15.75" thickBot="1">
      <c r="A68" s="64"/>
      <c r="B68" s="63"/>
      <c r="C68" s="58"/>
      <c r="D68" s="58"/>
      <c r="E68" s="58"/>
      <c r="F68" s="62"/>
      <c r="G68" s="112"/>
      <c r="H68" s="61"/>
      <c r="I68" s="60"/>
      <c r="J68" s="59"/>
      <c r="K68" s="58"/>
    </row>
    <row r="69" spans="1:13" s="19" customFormat="1">
      <c r="A69" s="73">
        <f>A67+7</f>
        <v>42568</v>
      </c>
      <c r="B69" s="68">
        <f>C67+G67-H67</f>
        <v>4361.9443984578029</v>
      </c>
      <c r="C69" s="65">
        <f>B69+(B69*0.035)</f>
        <v>4514.612452403826</v>
      </c>
      <c r="D69" s="160">
        <f>(C69-1100+G69)/1100+G69</f>
        <v>3.1041931385489328</v>
      </c>
      <c r="E69" s="65">
        <f>B69/4250</f>
        <v>1.0263398584606596</v>
      </c>
      <c r="F69" s="72">
        <f>(C69-B69)/E69</f>
        <v>148.74999999999994</v>
      </c>
      <c r="G69" s="83"/>
      <c r="H69" s="71"/>
      <c r="I69" s="70">
        <f>E69*50/B69</f>
        <v>1.1764705882352941E-2</v>
      </c>
      <c r="J69" s="66">
        <f t="shared" ref="J69:J72" si="4">B69-(E69*1080)</f>
        <v>3253.4973513202904</v>
      </c>
      <c r="K69" s="65"/>
    </row>
    <row r="70" spans="1:13" s="19" customFormat="1">
      <c r="A70" s="73">
        <f>A69+7</f>
        <v>42575</v>
      </c>
      <c r="B70" s="68">
        <f>C69+G69-H69</f>
        <v>4514.612452403826</v>
      </c>
      <c r="C70" s="65">
        <f>B70+(B70*0.035)</f>
        <v>4672.6238882379603</v>
      </c>
      <c r="D70" s="160">
        <f>(C70-1100+G70)/1100+G70</f>
        <v>3.2478398983981456</v>
      </c>
      <c r="E70" s="65">
        <f>B70/4250</f>
        <v>1.0622617535067826</v>
      </c>
      <c r="F70" s="72">
        <f>(C70-B70)/E70</f>
        <v>148.75000000000037</v>
      </c>
      <c r="G70" s="83"/>
      <c r="H70" s="71"/>
      <c r="I70" s="70">
        <f>E70*50/B70</f>
        <v>1.1764705882352941E-2</v>
      </c>
      <c r="J70" s="66">
        <f t="shared" si="4"/>
        <v>3367.3697586165008</v>
      </c>
      <c r="K70" s="65"/>
      <c r="L70" s="74"/>
      <c r="M70" s="74"/>
    </row>
    <row r="71" spans="1:13" s="19" customFormat="1">
      <c r="A71" s="73">
        <f>A70+7</f>
        <v>42582</v>
      </c>
      <c r="B71" s="68">
        <f>C70+G70-H70</f>
        <v>4672.6238882379603</v>
      </c>
      <c r="C71" s="65">
        <f>B71+(B71*0.035)</f>
        <v>4836.1657243262889</v>
      </c>
      <c r="D71" s="160">
        <f>(C71-1100+G71)/1100+G71</f>
        <v>3.3965142948420808</v>
      </c>
      <c r="E71" s="65">
        <f>B71/4250</f>
        <v>1.0994409148795201</v>
      </c>
      <c r="F71" s="72">
        <f>(C71-B71)/E71</f>
        <v>148.75000000000003</v>
      </c>
      <c r="G71" s="83"/>
      <c r="H71" s="71"/>
      <c r="I71" s="70">
        <f>E71*50/B71</f>
        <v>1.1764705882352941E-2</v>
      </c>
      <c r="J71" s="66">
        <f t="shared" si="4"/>
        <v>3485.2277001680786</v>
      </c>
      <c r="K71" s="65"/>
      <c r="L71" s="74"/>
      <c r="M71" s="74"/>
    </row>
    <row r="72" spans="1:13" s="19" customFormat="1" ht="15.75" thickBot="1">
      <c r="A72" s="69">
        <f>A71+7</f>
        <v>42589</v>
      </c>
      <c r="B72" s="68">
        <f>C71+G71-H71</f>
        <v>4836.1657243262889</v>
      </c>
      <c r="C72" s="65">
        <f>B72+(B72*0.035)</f>
        <v>5005.4315246777087</v>
      </c>
      <c r="D72" s="160">
        <f>(C72-1100+G72)/1100+G72</f>
        <v>3.5503922951615534</v>
      </c>
      <c r="E72" s="65">
        <f>B72/4250</f>
        <v>1.1379213469003033</v>
      </c>
      <c r="F72" s="72">
        <f>(C72-B72)/E72</f>
        <v>148.74999999999972</v>
      </c>
      <c r="G72" s="113"/>
      <c r="H72" s="67"/>
      <c r="I72" s="70">
        <f>E72*50/B72</f>
        <v>1.1764705882352943E-2</v>
      </c>
      <c r="J72" s="66">
        <f t="shared" si="4"/>
        <v>3607.2106696739611</v>
      </c>
      <c r="K72" s="65"/>
      <c r="L72" s="74"/>
      <c r="M72" s="74"/>
    </row>
    <row r="73" spans="1:13" s="19" customFormat="1" ht="15.75" thickBot="1">
      <c r="A73" s="64"/>
      <c r="B73" s="63"/>
      <c r="C73" s="58"/>
      <c r="D73" s="58"/>
      <c r="E73" s="58"/>
      <c r="F73" s="62"/>
      <c r="G73" s="112"/>
      <c r="H73" s="61"/>
      <c r="I73" s="60"/>
      <c r="J73" s="59"/>
      <c r="K73" s="58"/>
    </row>
    <row r="74" spans="1:13" s="19" customFormat="1">
      <c r="A74" s="73">
        <f>A72+7</f>
        <v>42596</v>
      </c>
      <c r="B74" s="68">
        <f>C72+G72-H72</f>
        <v>5005.4315246777087</v>
      </c>
      <c r="C74" s="65">
        <f>B74+(B74*0.035)</f>
        <v>5180.6216280414283</v>
      </c>
      <c r="D74" s="160">
        <f>(C74-1100+G74)/1100+G74</f>
        <v>3.7096560254922073</v>
      </c>
      <c r="E74" s="65">
        <f>B74/4250</f>
        <v>1.1777485940418138</v>
      </c>
      <c r="F74" s="72">
        <f>(C74-B74)/E74</f>
        <v>148.7499999999998</v>
      </c>
      <c r="G74" s="83"/>
      <c r="H74" s="71"/>
      <c r="I74" s="70">
        <f>E74*50/B74</f>
        <v>1.1764705882352939E-2</v>
      </c>
      <c r="J74" s="66">
        <f t="shared" ref="J74:J77" si="5">B74-(E74*1080)</f>
        <v>3733.4630431125497</v>
      </c>
      <c r="K74" s="65"/>
    </row>
    <row r="75" spans="1:13" s="19" customFormat="1">
      <c r="A75" s="73">
        <f>A74+7</f>
        <v>42603</v>
      </c>
      <c r="B75" s="68">
        <f>C74+G74-H74</f>
        <v>5180.6216280414283</v>
      </c>
      <c r="C75" s="65">
        <f>B75+(B75*0.035)</f>
        <v>5361.9433850228779</v>
      </c>
      <c r="D75" s="160">
        <f>(C75-1100+G75)/1100+G75</f>
        <v>3.8744939863844343</v>
      </c>
      <c r="E75" s="65">
        <f>B75/4250</f>
        <v>1.2189697948332772</v>
      </c>
      <c r="F75" s="72">
        <f>(C75-B75)/E75</f>
        <v>148.74999999999974</v>
      </c>
      <c r="G75" s="83"/>
      <c r="H75" s="71"/>
      <c r="I75" s="70">
        <f>E75*50/B75</f>
        <v>1.1764705882352939E-2</v>
      </c>
      <c r="J75" s="66">
        <f t="shared" si="5"/>
        <v>3864.1342496214888</v>
      </c>
      <c r="K75" s="65"/>
      <c r="L75" s="74"/>
      <c r="M75" s="74"/>
    </row>
    <row r="76" spans="1:13" s="19" customFormat="1">
      <c r="A76" s="73">
        <f>A75+7</f>
        <v>42610</v>
      </c>
      <c r="B76" s="68">
        <f>C75+G75-H75</f>
        <v>5361.9433850228779</v>
      </c>
      <c r="C76" s="65">
        <f>B76+(B76*0.035)</f>
        <v>5549.6114034986786</v>
      </c>
      <c r="D76" s="160">
        <f>(C76-1100+G76)/1100+G76</f>
        <v>4.0451012759078893</v>
      </c>
      <c r="E76" s="65">
        <f>B76/4250</f>
        <v>1.2616337376524418</v>
      </c>
      <c r="F76" s="72">
        <f>(C76-B76)/E76</f>
        <v>148.74999999999994</v>
      </c>
      <c r="G76" s="83"/>
      <c r="H76" s="71"/>
      <c r="I76" s="70">
        <f>E76*50/B76</f>
        <v>1.1764705882352939E-2</v>
      </c>
      <c r="J76" s="66">
        <f t="shared" si="5"/>
        <v>3999.3789483582405</v>
      </c>
      <c r="K76" s="65"/>
      <c r="L76" s="74"/>
      <c r="M76" s="74"/>
    </row>
    <row r="77" spans="1:13" s="19" customFormat="1" ht="15.75" thickBot="1">
      <c r="A77" s="69">
        <f>A76+7</f>
        <v>42617</v>
      </c>
      <c r="B77" s="68">
        <f>C76+G76-H76</f>
        <v>5549.6114034986786</v>
      </c>
      <c r="C77" s="65">
        <f>B77+(B77*0.035)</f>
        <v>5743.8478026211324</v>
      </c>
      <c r="D77" s="160">
        <f>(C77-1100+G77)/1100+G77</f>
        <v>4.221679820564666</v>
      </c>
      <c r="E77" s="65">
        <f>B77/4250</f>
        <v>1.3057909184702774</v>
      </c>
      <c r="F77" s="72">
        <f>(C77-B77)/E77</f>
        <v>148.75000000000003</v>
      </c>
      <c r="G77" s="113"/>
      <c r="H77" s="67"/>
      <c r="I77" s="70">
        <f>E77*50/B77</f>
        <v>1.1764705882352943E-2</v>
      </c>
      <c r="J77" s="66">
        <f t="shared" si="5"/>
        <v>4139.3572115507786</v>
      </c>
      <c r="K77" s="65"/>
      <c r="L77" s="74"/>
      <c r="M77" s="74"/>
    </row>
    <row r="78" spans="1:13" s="19" customFormat="1" ht="15.75" thickBot="1">
      <c r="A78" s="64"/>
      <c r="B78" s="63"/>
      <c r="C78" s="58"/>
      <c r="D78" s="58"/>
      <c r="E78" s="58"/>
      <c r="F78" s="62"/>
      <c r="G78" s="112"/>
      <c r="H78" s="61"/>
      <c r="I78" s="60"/>
      <c r="J78" s="59"/>
      <c r="K78" s="58"/>
    </row>
    <row r="79" spans="1:13" s="19" customFormat="1">
      <c r="A79" s="73">
        <f>A77+7</f>
        <v>42624</v>
      </c>
      <c r="B79" s="68">
        <f>C77+G77-H77</f>
        <v>5743.8478026211324</v>
      </c>
      <c r="C79" s="65">
        <f>B79+(B79*0.035)</f>
        <v>5944.8824757128723</v>
      </c>
      <c r="D79" s="160">
        <f>(C79-1100+G79)/1100+G79</f>
        <v>4.4044386142844294</v>
      </c>
      <c r="E79" s="65">
        <f>B79/4250</f>
        <v>1.3514936006167371</v>
      </c>
      <c r="F79" s="72">
        <f>(C79-B79)/E79</f>
        <v>148.75000000000023</v>
      </c>
      <c r="G79" s="83"/>
      <c r="H79" s="71"/>
      <c r="I79" s="70">
        <f>E79*50/B79</f>
        <v>1.1764705882352943E-2</v>
      </c>
      <c r="J79" s="66">
        <f t="shared" ref="J79:J82" si="6">B79-(E79*1080)</f>
        <v>4284.2347139550566</v>
      </c>
      <c r="K79" s="65"/>
    </row>
    <row r="80" spans="1:13" s="19" customFormat="1">
      <c r="A80" s="73">
        <f>A79+7</f>
        <v>42631</v>
      </c>
      <c r="B80" s="68">
        <f>C79+G79-H79</f>
        <v>5944.8824757128723</v>
      </c>
      <c r="C80" s="65">
        <f>B80+(B80*0.035)</f>
        <v>6152.9533623628231</v>
      </c>
      <c r="D80" s="160">
        <f>(C80-1100+G80)/1100+G80</f>
        <v>4.5935939657843843</v>
      </c>
      <c r="E80" s="65">
        <f>B80/4250</f>
        <v>1.3987958766383228</v>
      </c>
      <c r="F80" s="72">
        <f>(C80-B80)/E80</f>
        <v>148.7500000000002</v>
      </c>
      <c r="G80" s="83"/>
      <c r="H80" s="71"/>
      <c r="I80" s="70">
        <f>E80*50/B80</f>
        <v>1.1764705882352941E-2</v>
      </c>
      <c r="J80" s="66">
        <f t="shared" si="6"/>
        <v>4434.1829289434836</v>
      </c>
      <c r="K80" s="65"/>
      <c r="L80" s="74"/>
      <c r="M80" s="74"/>
    </row>
    <row r="81" spans="1:13" s="19" customFormat="1">
      <c r="A81" s="73">
        <f>A80+7</f>
        <v>42638</v>
      </c>
      <c r="B81" s="68">
        <f>C80+G80-H80</f>
        <v>6152.9533623628231</v>
      </c>
      <c r="C81" s="65">
        <f>B81+(B81*0.035)</f>
        <v>6368.3067300455223</v>
      </c>
      <c r="D81" s="160">
        <f>(C81-1100+G81)/1100+G81</f>
        <v>4.7893697545868381</v>
      </c>
      <c r="E81" s="65">
        <f>B81/4250</f>
        <v>1.4477537323206642</v>
      </c>
      <c r="F81" s="72">
        <f>(C81-B81)/E81</f>
        <v>148.75000000000026</v>
      </c>
      <c r="G81" s="83"/>
      <c r="H81" s="71"/>
      <c r="I81" s="70">
        <f>E81*50/B81</f>
        <v>1.1764705882352941E-2</v>
      </c>
      <c r="J81" s="66">
        <f t="shared" si="6"/>
        <v>4589.3793314565055</v>
      </c>
      <c r="K81" s="65"/>
      <c r="L81" s="74"/>
      <c r="M81" s="74"/>
    </row>
    <row r="82" spans="1:13" s="19" customFormat="1" ht="15.75" thickBot="1">
      <c r="A82" s="69">
        <f>A81+7</f>
        <v>42645</v>
      </c>
      <c r="B82" s="68">
        <f>C81+G81-H81</f>
        <v>6368.3067300455223</v>
      </c>
      <c r="C82" s="65">
        <f>B82+(B82*0.035)</f>
        <v>6591.1974655971153</v>
      </c>
      <c r="D82" s="160">
        <f>(C82-1100+G82)/1100+G82</f>
        <v>4.9919976959973775</v>
      </c>
      <c r="E82" s="65">
        <f>B82/4250</f>
        <v>1.4984251129518875</v>
      </c>
      <c r="F82" s="72">
        <f>(C82-B82)/E82</f>
        <v>148.74999999999983</v>
      </c>
      <c r="G82" s="113"/>
      <c r="H82" s="67"/>
      <c r="I82" s="70">
        <f>E82*50/B82</f>
        <v>1.1764705882352941E-2</v>
      </c>
      <c r="J82" s="66">
        <f t="shared" si="6"/>
        <v>4750.0076080574836</v>
      </c>
      <c r="K82" s="65"/>
      <c r="L82" s="74"/>
      <c r="M82" s="74"/>
    </row>
    <row r="83" spans="1:13" s="19" customFormat="1" ht="15.75" thickBot="1">
      <c r="A83" s="64"/>
      <c r="B83" s="63"/>
      <c r="C83" s="58"/>
      <c r="D83" s="58"/>
      <c r="E83" s="58"/>
      <c r="F83" s="62"/>
      <c r="G83" s="112"/>
      <c r="H83" s="61"/>
      <c r="I83" s="60"/>
      <c r="J83" s="59"/>
      <c r="K83" s="58"/>
    </row>
    <row r="84" spans="1:13" s="19" customFormat="1">
      <c r="A84" s="73">
        <f>A82+7</f>
        <v>42652</v>
      </c>
      <c r="B84" s="68">
        <f>C82+G82-H82</f>
        <v>6591.1974655971153</v>
      </c>
      <c r="C84" s="65">
        <f>B84+(B84*0.035)</f>
        <v>6821.8893768930147</v>
      </c>
      <c r="D84" s="160">
        <f>(C84-1100+G84)/1100+G84</f>
        <v>5.2017176153572864</v>
      </c>
      <c r="E84" s="65">
        <f>B84/4250</f>
        <v>1.5508699919052036</v>
      </c>
      <c r="F84" s="72">
        <f>(C84-B84)/E84</f>
        <v>148.75000000000026</v>
      </c>
      <c r="G84" s="83"/>
      <c r="H84" s="71"/>
      <c r="I84" s="70">
        <f>E84*50/B84</f>
        <v>1.1764705882352939E-2</v>
      </c>
      <c r="J84" s="66">
        <f t="shared" si="3"/>
        <v>4916.2578743394952</v>
      </c>
      <c r="K84" s="65"/>
    </row>
    <row r="85" spans="1:13" s="19" customFormat="1">
      <c r="A85" s="73">
        <f>A84+7</f>
        <v>42659</v>
      </c>
      <c r="B85" s="68">
        <f>C84+G84-H84</f>
        <v>6821.8893768930147</v>
      </c>
      <c r="C85" s="65">
        <f>B85+(B85*0.035)</f>
        <v>7060.6555050842699</v>
      </c>
      <c r="D85" s="160">
        <f>(C85-1100+G85)/1100+G85</f>
        <v>5.4187777318947905</v>
      </c>
      <c r="E85" s="65">
        <f>B85/4250</f>
        <v>1.6051504416218858</v>
      </c>
      <c r="F85" s="72">
        <f>(C85-B85)/E85</f>
        <v>148.74999999999974</v>
      </c>
      <c r="G85" s="83"/>
      <c r="H85" s="71"/>
      <c r="I85" s="70">
        <f>E85*50/B85</f>
        <v>1.1764705882352941E-2</v>
      </c>
      <c r="J85" s="66">
        <f t="shared" si="3"/>
        <v>5088.3268999413776</v>
      </c>
      <c r="K85" s="65"/>
      <c r="L85" s="74"/>
      <c r="M85" s="74"/>
    </row>
    <row r="86" spans="1:13" s="19" customFormat="1">
      <c r="A86" s="73">
        <f>A85+7</f>
        <v>42666</v>
      </c>
      <c r="B86" s="68">
        <f>C85+G85-H85</f>
        <v>7060.6555050842699</v>
      </c>
      <c r="C86" s="65">
        <f>B86+(B86*0.035)</f>
        <v>7307.778447762219</v>
      </c>
      <c r="D86" s="160">
        <f>(C86-1100+G86)/1100+G86</f>
        <v>5.6434349525111083</v>
      </c>
      <c r="E86" s="65">
        <f>B86/4250</f>
        <v>1.6613307070786518</v>
      </c>
      <c r="F86" s="72">
        <f>(C86-B86)/E86</f>
        <v>148.7499999999998</v>
      </c>
      <c r="G86" s="83"/>
      <c r="H86" s="71"/>
      <c r="I86" s="70">
        <f>E86*50/B86</f>
        <v>1.1764705882352943E-2</v>
      </c>
      <c r="J86" s="66">
        <f t="shared" si="3"/>
        <v>5266.4183414393256</v>
      </c>
      <c r="K86" s="65"/>
      <c r="L86" s="74"/>
      <c r="M86" s="74"/>
    </row>
    <row r="87" spans="1:13" s="19" customFormat="1" ht="15.75" thickBot="1">
      <c r="A87" s="69">
        <f>A86+7</f>
        <v>42673</v>
      </c>
      <c r="B87" s="68">
        <f>C86+G86-H86</f>
        <v>7307.778447762219</v>
      </c>
      <c r="C87" s="65">
        <f>B87+(B87*0.035)</f>
        <v>7563.5506934338964</v>
      </c>
      <c r="D87" s="160">
        <f>(C87-1100+G87)/1100+G87</f>
        <v>5.875955175848997</v>
      </c>
      <c r="E87" s="65">
        <f>B87/4250</f>
        <v>1.7194772818264046</v>
      </c>
      <c r="F87" s="72">
        <f>(C87-B87)/E87</f>
        <v>148.74999999999983</v>
      </c>
      <c r="G87" s="113"/>
      <c r="H87" s="67"/>
      <c r="I87" s="70">
        <f>E87*50/B87</f>
        <v>1.1764705882352941E-2</v>
      </c>
      <c r="J87" s="66">
        <f t="shared" si="3"/>
        <v>5450.7429833897022</v>
      </c>
      <c r="K87" s="65"/>
      <c r="L87" s="74"/>
      <c r="M87" s="74"/>
    </row>
    <row r="88" spans="1:13" s="19" customFormat="1" ht="15.75" thickBot="1">
      <c r="A88" s="64"/>
      <c r="B88" s="63"/>
      <c r="C88" s="58"/>
      <c r="D88" s="58"/>
      <c r="E88" s="58"/>
      <c r="F88" s="62"/>
      <c r="G88" s="112"/>
      <c r="H88" s="61"/>
      <c r="I88" s="60"/>
      <c r="J88" s="59"/>
      <c r="K88" s="58"/>
    </row>
    <row r="89" spans="1:13" s="19" customFormat="1">
      <c r="A89" s="73">
        <f>A87+7</f>
        <v>42680</v>
      </c>
      <c r="B89" s="68">
        <f>C87+G87-H87</f>
        <v>7563.5506934338964</v>
      </c>
      <c r="C89" s="65">
        <f>B89+(B89*0.035)</f>
        <v>7828.2749677040829</v>
      </c>
      <c r="D89" s="160">
        <f>(C89-1100+G89)/1100+G89</f>
        <v>6.1166136070037114</v>
      </c>
      <c r="E89" s="65">
        <f>B89/4250</f>
        <v>1.7796589866903285</v>
      </c>
      <c r="F89" s="72">
        <f>(C89-B89)/E89</f>
        <v>148.75000000000006</v>
      </c>
      <c r="G89" s="83"/>
      <c r="H89" s="71"/>
      <c r="I89" s="70">
        <f>E89*50/B89</f>
        <v>1.1764705882352939E-2</v>
      </c>
      <c r="J89" s="66">
        <f t="shared" si="3"/>
        <v>5641.518987808342</v>
      </c>
      <c r="K89" s="65"/>
    </row>
    <row r="90" spans="1:13" s="19" customFormat="1">
      <c r="A90" s="73">
        <f>A89+7</f>
        <v>42687</v>
      </c>
      <c r="B90" s="68">
        <f>C89+G89-H89</f>
        <v>7828.2749677040829</v>
      </c>
      <c r="C90" s="65">
        <f>B90+(B90*0.035)</f>
        <v>8102.2645915737257</v>
      </c>
      <c r="D90" s="160">
        <f>(C90-1100+G90)/1100+G90</f>
        <v>6.3656950832488413</v>
      </c>
      <c r="E90" s="65">
        <f>B90/4250</f>
        <v>1.84194705122449</v>
      </c>
      <c r="F90" s="72">
        <f>(C90-B90)/E90</f>
        <v>148.74999999999997</v>
      </c>
      <c r="G90" s="83"/>
      <c r="H90" s="71"/>
      <c r="I90" s="70">
        <f>E90*50/B90</f>
        <v>1.1764705882352941E-2</v>
      </c>
      <c r="J90" s="66">
        <f t="shared" si="3"/>
        <v>5838.9721523816334</v>
      </c>
      <c r="K90" s="65"/>
      <c r="L90" s="74"/>
      <c r="M90" s="74"/>
    </row>
    <row r="91" spans="1:13" s="19" customFormat="1">
      <c r="A91" s="73">
        <f>A90+7</f>
        <v>42694</v>
      </c>
      <c r="B91" s="68">
        <f>C90+G90-H90</f>
        <v>8102.2645915737257</v>
      </c>
      <c r="C91" s="65">
        <f>B91+(B91*0.035)</f>
        <v>8385.8438522788056</v>
      </c>
      <c r="D91" s="160">
        <f>(C91-1100+G91)/1100+G91</f>
        <v>6.6234944111625502</v>
      </c>
      <c r="E91" s="65">
        <f>B91/4250</f>
        <v>1.9064151980173472</v>
      </c>
      <c r="F91" s="72">
        <f>(C91-B91)/E91</f>
        <v>148.74999999999972</v>
      </c>
      <c r="G91" s="83"/>
      <c r="H91" s="71"/>
      <c r="I91" s="70">
        <f>E91*50/B91</f>
        <v>1.1764705882352941E-2</v>
      </c>
      <c r="J91" s="66">
        <f t="shared" si="3"/>
        <v>6043.3361777149912</v>
      </c>
      <c r="K91" s="65"/>
      <c r="L91" s="74"/>
      <c r="M91" s="74"/>
    </row>
    <row r="92" spans="1:13" s="19" customFormat="1" ht="15.75" thickBot="1">
      <c r="A92" s="69">
        <f>A91+7</f>
        <v>42701</v>
      </c>
      <c r="B92" s="68">
        <f>C91+G91-H91</f>
        <v>8385.8438522788056</v>
      </c>
      <c r="C92" s="65">
        <f>B92+(B92*0.035)</f>
        <v>8679.3483871085646</v>
      </c>
      <c r="D92" s="160">
        <f>(C92-1100+G92)/1100+G92</f>
        <v>6.8903167155532401</v>
      </c>
      <c r="E92" s="65">
        <f>B92/4250</f>
        <v>1.9731397299479543</v>
      </c>
      <c r="F92" s="72">
        <f>(C92-B92)/E92</f>
        <v>148.7500000000004</v>
      </c>
      <c r="G92" s="113"/>
      <c r="H92" s="67"/>
      <c r="I92" s="70">
        <f>E92*50/B92</f>
        <v>1.1764705882352941E-2</v>
      </c>
      <c r="J92" s="66">
        <f t="shared" si="3"/>
        <v>6254.852943935015</v>
      </c>
      <c r="K92" s="65"/>
      <c r="L92" s="74"/>
      <c r="M92" s="74"/>
    </row>
    <row r="93" spans="1:13" s="19" customFormat="1" ht="15.75" thickBot="1">
      <c r="A93" s="64"/>
      <c r="B93" s="63"/>
      <c r="C93" s="58"/>
      <c r="D93" s="58"/>
      <c r="E93" s="58"/>
      <c r="F93" s="62"/>
      <c r="G93" s="112"/>
      <c r="H93" s="61"/>
      <c r="I93" s="60"/>
      <c r="J93" s="59"/>
      <c r="K93" s="58"/>
    </row>
    <row r="94" spans="1:13" s="19" customFormat="1">
      <c r="A94" s="73">
        <f>A92+7</f>
        <v>42708</v>
      </c>
      <c r="B94" s="68">
        <f>C92+G92-H92</f>
        <v>8679.3483871085646</v>
      </c>
      <c r="C94" s="65">
        <f>B94+(B94*0.035)</f>
        <v>8983.1255806573645</v>
      </c>
      <c r="D94" s="160">
        <f>(C94-1100+G94)/1100+G94</f>
        <v>7.1664778005976038</v>
      </c>
      <c r="E94" s="65">
        <f>B94/4250</f>
        <v>2.0421996204961328</v>
      </c>
      <c r="F94" s="72">
        <f>(C94-B94)/E94</f>
        <v>148.75000000000009</v>
      </c>
      <c r="G94" s="83"/>
      <c r="H94" s="71"/>
      <c r="I94" s="70">
        <f>E94*50/B94</f>
        <v>1.1764705882352941E-2</v>
      </c>
      <c r="J94" s="66">
        <f t="shared" si="3"/>
        <v>6473.7727969727412</v>
      </c>
      <c r="K94" s="65"/>
    </row>
    <row r="95" spans="1:13" s="19" customFormat="1">
      <c r="A95" s="73">
        <f>A94+7</f>
        <v>42715</v>
      </c>
      <c r="B95" s="68">
        <f>C94+G94-H94</f>
        <v>8983.1255806573645</v>
      </c>
      <c r="C95" s="65">
        <f>B95+(B95*0.035)</f>
        <v>9297.5349759803721</v>
      </c>
      <c r="D95" s="160">
        <f>(C95-1100+G95)/1100+G95</f>
        <v>7.4523045236185199</v>
      </c>
      <c r="E95" s="65">
        <f>B95/4250</f>
        <v>2.1136766072134976</v>
      </c>
      <c r="F95" s="72">
        <f>(C95-B95)/E95</f>
        <v>148.74999999999994</v>
      </c>
      <c r="G95" s="83"/>
      <c r="H95" s="71"/>
      <c r="I95" s="70">
        <f>E95*50/B95</f>
        <v>1.1764705882352941E-2</v>
      </c>
      <c r="J95" s="66">
        <f t="shared" si="3"/>
        <v>6700.3548448667871</v>
      </c>
      <c r="K95" s="65"/>
      <c r="L95" s="74"/>
      <c r="M95" s="74"/>
    </row>
    <row r="96" spans="1:13" s="19" customFormat="1">
      <c r="A96" s="105">
        <f>A95+7</f>
        <v>42722</v>
      </c>
      <c r="B96" s="106">
        <f>C95+G95-H95</f>
        <v>9297.5349759803721</v>
      </c>
      <c r="C96" s="107">
        <f>B96+(B96*0.02)</f>
        <v>9483.4856754999801</v>
      </c>
      <c r="D96" s="161">
        <f>(C96-1100+G96)/1100+G96</f>
        <v>7.6213506140908907</v>
      </c>
      <c r="E96" s="107">
        <f>B96/4250</f>
        <v>2.1876552884659701</v>
      </c>
      <c r="F96" s="108">
        <f>(C96-B96)/E96</f>
        <v>85.000000000000227</v>
      </c>
      <c r="G96" s="111"/>
      <c r="H96" s="115"/>
      <c r="I96" s="110">
        <f>E96*50/B96</f>
        <v>1.1764705882352943E-2</v>
      </c>
      <c r="J96" s="109">
        <f t="shared" si="3"/>
        <v>6934.8672644371245</v>
      </c>
      <c r="K96" s="107"/>
      <c r="L96" s="74"/>
      <c r="M96" s="74"/>
    </row>
    <row r="97" spans="1:13" s="19" customFormat="1" ht="15.75" thickBot="1">
      <c r="A97" s="116">
        <f>A96+7</f>
        <v>42729</v>
      </c>
      <c r="B97" s="106">
        <f>C96+G96-H96</f>
        <v>9483.4856754999801</v>
      </c>
      <c r="C97" s="107">
        <f>B97+(B97*0.02)</f>
        <v>9673.1553890099804</v>
      </c>
      <c r="D97" s="161">
        <f>(C97-1100+G97)/1100+G97</f>
        <v>7.7937776263727097</v>
      </c>
      <c r="E97" s="107">
        <f>B97/4250</f>
        <v>2.2314083942352894</v>
      </c>
      <c r="F97" s="108">
        <f>(C97-B97)/E97</f>
        <v>85.000000000000313</v>
      </c>
      <c r="G97" s="117"/>
      <c r="H97" s="118"/>
      <c r="I97" s="110">
        <f>E97*50/B97</f>
        <v>1.1764705882352941E-2</v>
      </c>
      <c r="J97" s="109">
        <f t="shared" si="3"/>
        <v>7073.5646097258677</v>
      </c>
      <c r="K97" s="107"/>
      <c r="L97" s="74"/>
      <c r="M97" s="74"/>
    </row>
    <row r="98" spans="1:13" s="19" customFormat="1" ht="15.75" thickBot="1">
      <c r="A98" s="64"/>
      <c r="B98" s="63"/>
      <c r="C98" s="58"/>
      <c r="D98" s="58"/>
      <c r="E98" s="58"/>
      <c r="F98" s="62"/>
      <c r="G98" s="112"/>
      <c r="H98" s="61"/>
      <c r="I98" s="60"/>
      <c r="J98" s="59"/>
      <c r="K98" s="58"/>
    </row>
    <row r="99" spans="1:13" s="19" customFormat="1">
      <c r="A99" s="73">
        <f>A97+7</f>
        <v>42736</v>
      </c>
      <c r="B99" s="68">
        <f>C97+G97-H97</f>
        <v>9673.1553890099804</v>
      </c>
      <c r="C99" s="65">
        <f>B99+(B99*0.035)</f>
        <v>10011.71582762533</v>
      </c>
      <c r="D99" s="160">
        <f>(C99-1100+G99)/1100+G99</f>
        <v>8.101559843295755</v>
      </c>
      <c r="E99" s="65">
        <f>B99/4250</f>
        <v>2.2760365621199954</v>
      </c>
      <c r="F99" s="72">
        <f>(C99-B99)/E99</f>
        <v>148.75000000000031</v>
      </c>
      <c r="G99" s="83"/>
      <c r="H99" s="71"/>
      <c r="I99" s="70">
        <f>E99*50/B99</f>
        <v>1.1764705882352941E-2</v>
      </c>
      <c r="J99" s="66">
        <f t="shared" si="3"/>
        <v>7215.0359019203852</v>
      </c>
      <c r="K99" s="65"/>
    </row>
    <row r="100" spans="1:13" s="19" customFormat="1">
      <c r="A100" s="73">
        <f>A99+7</f>
        <v>42743</v>
      </c>
      <c r="B100" s="68">
        <f>C99+G99-H99</f>
        <v>10011.71582762533</v>
      </c>
      <c r="C100" s="65">
        <f>B100+(B100*0.035)</f>
        <v>10362.125881592217</v>
      </c>
      <c r="D100" s="160">
        <f>(C100-1100+G100)/1100+G100</f>
        <v>8.4201144378111064</v>
      </c>
      <c r="E100" s="65">
        <f>B100/4250</f>
        <v>2.3556978417941954</v>
      </c>
      <c r="F100" s="72">
        <f>(C100-B100)/E100</f>
        <v>148.7500000000002</v>
      </c>
      <c r="G100" s="83"/>
      <c r="H100" s="71"/>
      <c r="I100" s="70">
        <f>E100*50/B100</f>
        <v>1.1764705882352941E-2</v>
      </c>
      <c r="J100" s="66">
        <f t="shared" si="3"/>
        <v>7467.5621584875989</v>
      </c>
      <c r="K100" s="65"/>
      <c r="L100" s="74"/>
      <c r="M100" s="74"/>
    </row>
    <row r="101" spans="1:13" s="19" customFormat="1">
      <c r="A101" s="73">
        <f>A100+7</f>
        <v>42750</v>
      </c>
      <c r="B101" s="68">
        <f>C100+G100-H100</f>
        <v>10362.125881592217</v>
      </c>
      <c r="C101" s="65">
        <f>B101+(B101*0.035)</f>
        <v>10724.800287447944</v>
      </c>
      <c r="D101" s="160">
        <f>(C101-1100+G101)/1100+G101</f>
        <v>8.7498184431344956</v>
      </c>
      <c r="E101" s="65">
        <f>B101/4250</f>
        <v>2.4381472662569923</v>
      </c>
      <c r="F101" s="72">
        <f>(C101-B101)/E101</f>
        <v>148.74999999999972</v>
      </c>
      <c r="G101" s="83"/>
      <c r="H101" s="71"/>
      <c r="I101" s="70">
        <f>E101*50/B101</f>
        <v>1.1764705882352941E-2</v>
      </c>
      <c r="J101" s="66">
        <f t="shared" si="3"/>
        <v>7728.9268340346662</v>
      </c>
      <c r="K101" s="65"/>
      <c r="L101" s="74"/>
      <c r="M101" s="74"/>
    </row>
    <row r="102" spans="1:13" s="19" customFormat="1" ht="15.75" thickBot="1">
      <c r="A102" s="69">
        <f>A101+7</f>
        <v>42757</v>
      </c>
      <c r="B102" s="68">
        <f>C101+G101-H101</f>
        <v>10724.800287447944</v>
      </c>
      <c r="C102" s="65">
        <f>B102+(B102*0.035)</f>
        <v>11100.168297508622</v>
      </c>
      <c r="D102" s="160">
        <f>(C102-1100+G102)/1100+G102</f>
        <v>9.0910620886442022</v>
      </c>
      <c r="E102" s="65">
        <f>B102/4250</f>
        <v>2.5234824205759869</v>
      </c>
      <c r="F102" s="72">
        <f>(C102-B102)/E102</f>
        <v>148.74999999999997</v>
      </c>
      <c r="G102" s="113"/>
      <c r="H102" s="67"/>
      <c r="I102" s="70">
        <f>E102*50/B102</f>
        <v>1.1764705882352941E-2</v>
      </c>
      <c r="J102" s="66">
        <f t="shared" si="3"/>
        <v>7999.4392732258784</v>
      </c>
      <c r="K102" s="65"/>
      <c r="L102" s="74"/>
      <c r="M102" s="74"/>
    </row>
    <row r="103" spans="1:13" s="19" customFormat="1" ht="15.75" thickBot="1">
      <c r="A103" s="64"/>
      <c r="B103" s="63"/>
      <c r="C103" s="58"/>
      <c r="D103" s="58"/>
      <c r="E103" s="58"/>
      <c r="F103" s="62"/>
      <c r="G103" s="112"/>
      <c r="H103" s="61"/>
      <c r="I103" s="60"/>
      <c r="J103" s="59"/>
      <c r="K103" s="58"/>
    </row>
    <row r="104" spans="1:13" s="19" customFormat="1">
      <c r="A104" s="73">
        <f>A102+7</f>
        <v>42764</v>
      </c>
      <c r="B104" s="68">
        <f>C102+G102-H102</f>
        <v>11100.168297508622</v>
      </c>
      <c r="C104" s="65">
        <f>B104+(B104*0.035)</f>
        <v>11488.674187921424</v>
      </c>
      <c r="D104" s="160">
        <f>(C104-1100+G104)/1100+G104</f>
        <v>9.4442492617467497</v>
      </c>
      <c r="E104" s="65">
        <f>B104/4250</f>
        <v>2.6118043052961464</v>
      </c>
      <c r="F104" s="72">
        <f>(C104-B104)/E104</f>
        <v>148.75000000000003</v>
      </c>
      <c r="G104" s="83"/>
      <c r="H104" s="66"/>
      <c r="I104" s="70">
        <f>E104*50/B104</f>
        <v>1.1764705882352941E-2</v>
      </c>
      <c r="J104" s="66">
        <f t="shared" ref="J104:J107" si="7">B104-(E104*1080)</f>
        <v>8279.4196477887854</v>
      </c>
      <c r="K104" s="65"/>
    </row>
    <row r="105" spans="1:13" s="19" customFormat="1">
      <c r="A105" s="73">
        <f>A104+7</f>
        <v>42771</v>
      </c>
      <c r="B105" s="68">
        <f>C104+G104-H104</f>
        <v>11488.674187921424</v>
      </c>
      <c r="C105" s="65">
        <f>B105+(B105*0.035)</f>
        <v>11890.777784498674</v>
      </c>
      <c r="D105" s="160">
        <f>(C105-1100+G105)/1100+G105</f>
        <v>9.8097979859078848</v>
      </c>
      <c r="E105" s="65">
        <f>B105/4250</f>
        <v>2.7032174559815116</v>
      </c>
      <c r="F105" s="72">
        <f>(C105-B105)/E105</f>
        <v>148.75</v>
      </c>
      <c r="G105" s="83"/>
      <c r="H105" s="66"/>
      <c r="I105" s="70">
        <f>E105*50/B105</f>
        <v>1.1764705882352941E-2</v>
      </c>
      <c r="J105" s="66">
        <f t="shared" si="7"/>
        <v>8569.1993354613915</v>
      </c>
      <c r="K105" s="65"/>
    </row>
    <row r="106" spans="1:13" s="19" customFormat="1">
      <c r="A106" s="73">
        <f>A105+7</f>
        <v>42778</v>
      </c>
      <c r="B106" s="68">
        <f>C105+G105-H105</f>
        <v>11890.777784498674</v>
      </c>
      <c r="C106" s="65">
        <f>B106+(B106*0.035)</f>
        <v>12306.955006956128</v>
      </c>
      <c r="D106" s="160">
        <f>(C106-1100+G106)/1100+G106</f>
        <v>10.188140915414662</v>
      </c>
      <c r="E106" s="65">
        <f>B106/4250</f>
        <v>2.7978300669408647</v>
      </c>
      <c r="F106" s="72">
        <f>(C106-B106)/E106</f>
        <v>148.75000000000023</v>
      </c>
      <c r="G106" s="83"/>
      <c r="H106" s="66"/>
      <c r="I106" s="70">
        <f>E106*50/B106</f>
        <v>1.1764705882352941E-2</v>
      </c>
      <c r="J106" s="66">
        <f t="shared" si="7"/>
        <v>8869.1213122025401</v>
      </c>
      <c r="K106" s="65"/>
    </row>
    <row r="107" spans="1:13" s="19" customFormat="1" ht="15.75" thickBot="1">
      <c r="A107" s="73">
        <f>A106+7</f>
        <v>42785</v>
      </c>
      <c r="B107" s="68">
        <f>C106+G106-H106</f>
        <v>12306.955006956128</v>
      </c>
      <c r="C107" s="65">
        <f>B107+(B107*0.035)</f>
        <v>12737.698432199593</v>
      </c>
      <c r="D107" s="160">
        <f>(C107-1100+G107)/1100+G107</f>
        <v>10.579725847454176</v>
      </c>
      <c r="E107" s="65">
        <f>B107/4250</f>
        <v>2.895754119283795</v>
      </c>
      <c r="F107" s="72">
        <f>(C107-B107)/E107</f>
        <v>148.75000000000017</v>
      </c>
      <c r="G107" s="83"/>
      <c r="H107" s="75"/>
      <c r="I107" s="70">
        <f>E107*50/B107</f>
        <v>1.1764705882352941E-2</v>
      </c>
      <c r="J107" s="66">
        <f t="shared" si="7"/>
        <v>9179.5405581296291</v>
      </c>
      <c r="K107" s="65"/>
    </row>
    <row r="108" spans="1:13" s="19" customFormat="1" ht="15.75" thickBot="1">
      <c r="A108" s="64"/>
      <c r="B108" s="63"/>
      <c r="C108" s="58"/>
      <c r="D108" s="58"/>
      <c r="E108" s="58"/>
      <c r="F108" s="62"/>
      <c r="G108" s="112"/>
      <c r="H108" s="61"/>
      <c r="I108" s="60"/>
      <c r="J108" s="59"/>
      <c r="K108" s="58"/>
    </row>
    <row r="109" spans="1:13" s="19" customFormat="1">
      <c r="A109" s="73">
        <f>A107+7</f>
        <v>42792</v>
      </c>
      <c r="B109" s="68">
        <f>C107+G107-H107</f>
        <v>12737.698432199593</v>
      </c>
      <c r="C109" s="65">
        <f>B109+(B109*0.035)</f>
        <v>13183.51787732658</v>
      </c>
      <c r="D109" s="160">
        <f>(C109-1100+G109)/1100+G109</f>
        <v>10.985016252115072</v>
      </c>
      <c r="E109" s="65">
        <f>B109/4250</f>
        <v>2.9971055134587279</v>
      </c>
      <c r="F109" s="72">
        <f>(C109-B109)/E109</f>
        <v>148.75000000000023</v>
      </c>
      <c r="G109" s="83"/>
      <c r="H109" s="71"/>
      <c r="I109" s="70">
        <f>E109*50/B109</f>
        <v>1.1764705882352941E-2</v>
      </c>
      <c r="J109" s="66">
        <f t="shared" si="3"/>
        <v>9500.8244776641677</v>
      </c>
      <c r="K109" s="65"/>
    </row>
    <row r="110" spans="1:13" s="19" customFormat="1">
      <c r="A110" s="73">
        <f>A109+7</f>
        <v>42799</v>
      </c>
      <c r="B110" s="68">
        <f>C109+G109-H109</f>
        <v>13183.51787732658</v>
      </c>
      <c r="C110" s="65">
        <f>B110+(B110*0.035)</f>
        <v>13644.941003033011</v>
      </c>
      <c r="D110" s="160">
        <f>(C110-1100+G110)/1100+G110</f>
        <v>11.4044918209391</v>
      </c>
      <c r="E110" s="65">
        <f>B110/4250</f>
        <v>3.1020042064297835</v>
      </c>
      <c r="F110" s="72">
        <f>(C110-B110)/E110</f>
        <v>148.75000000000028</v>
      </c>
      <c r="G110" s="83"/>
      <c r="H110" s="71"/>
      <c r="I110" s="70">
        <f>E110*50/B110</f>
        <v>1.1764705882352943E-2</v>
      </c>
      <c r="J110" s="66">
        <f t="shared" si="3"/>
        <v>9833.3533343824129</v>
      </c>
      <c r="K110" s="65"/>
      <c r="L110" s="74"/>
      <c r="M110" s="74"/>
    </row>
    <row r="111" spans="1:13" s="19" customFormat="1">
      <c r="A111" s="73">
        <f>A110+7</f>
        <v>42806</v>
      </c>
      <c r="B111" s="68">
        <f>C110+G110-H110</f>
        <v>13644.941003033011</v>
      </c>
      <c r="C111" s="65">
        <f>B111+(B111*0.035)</f>
        <v>14122.513938139167</v>
      </c>
      <c r="D111" s="160">
        <f>(C111-1100+G111)/1100+G111</f>
        <v>11.83864903467197</v>
      </c>
      <c r="E111" s="65">
        <f>B111/4250</f>
        <v>3.2105743536548261</v>
      </c>
      <c r="F111" s="72">
        <f>(C111-B111)/E111</f>
        <v>148.75000000000031</v>
      </c>
      <c r="G111" s="83"/>
      <c r="H111" s="71"/>
      <c r="I111" s="70">
        <f>E111*50/B111</f>
        <v>1.1764705882352941E-2</v>
      </c>
      <c r="J111" s="66">
        <f t="shared" si="3"/>
        <v>10177.520701085799</v>
      </c>
      <c r="K111" s="65"/>
      <c r="L111" s="74"/>
      <c r="M111" s="74"/>
    </row>
    <row r="112" spans="1:13" s="19" customFormat="1" ht="15.75" thickBot="1">
      <c r="A112" s="69">
        <f>A111+7</f>
        <v>42813</v>
      </c>
      <c r="B112" s="68">
        <f>C111+G111-H111</f>
        <v>14122.513938139167</v>
      </c>
      <c r="C112" s="65">
        <f>B112+(B112*0.035)</f>
        <v>14616.801925974038</v>
      </c>
      <c r="D112" s="160">
        <f>(C112-1100+G112)/1100+G112</f>
        <v>12.288001750885488</v>
      </c>
      <c r="E112" s="65">
        <f>B112/4250</f>
        <v>3.3229444560327455</v>
      </c>
      <c r="F112" s="72">
        <f>(C112-B112)/E112</f>
        <v>148.74999999999983</v>
      </c>
      <c r="G112" s="113"/>
      <c r="H112" s="67"/>
      <c r="I112" s="70">
        <f>E112*50/B112</f>
        <v>1.1764705882352941E-2</v>
      </c>
      <c r="J112" s="66">
        <f t="shared" si="3"/>
        <v>10533.733925623803</v>
      </c>
      <c r="K112" s="65"/>
      <c r="L112" s="74"/>
      <c r="M112" s="74"/>
    </row>
    <row r="113" spans="1:13" s="19" customFormat="1" ht="15.75" thickBot="1">
      <c r="A113" s="64"/>
      <c r="B113" s="63"/>
      <c r="C113" s="58"/>
      <c r="D113" s="58"/>
      <c r="E113" s="58"/>
      <c r="F113" s="62"/>
      <c r="G113" s="112"/>
      <c r="H113" s="61"/>
      <c r="I113" s="60"/>
      <c r="J113" s="59"/>
      <c r="K113" s="58"/>
    </row>
    <row r="114" spans="1:13" s="19" customFormat="1">
      <c r="A114" s="73">
        <f>A112+7</f>
        <v>42820</v>
      </c>
      <c r="B114" s="68">
        <f>C112+G112-H112</f>
        <v>14616.801925974038</v>
      </c>
      <c r="C114" s="65">
        <f>B114+(B114*0.035)</f>
        <v>15128.389993383129</v>
      </c>
      <c r="D114" s="160">
        <f>(C114-1100+G114)/1100+G114</f>
        <v>12.753081812166482</v>
      </c>
      <c r="E114" s="65">
        <f>B114/4250</f>
        <v>3.4392475119938912</v>
      </c>
      <c r="F114" s="72">
        <f>(C114-B114)/E114</f>
        <v>148.75</v>
      </c>
      <c r="G114" s="83"/>
      <c r="H114" s="71"/>
      <c r="I114" s="70">
        <f>E114*50/B114</f>
        <v>1.1764705882352941E-2</v>
      </c>
      <c r="J114" s="66">
        <f t="shared" si="3"/>
        <v>10902.414613020635</v>
      </c>
      <c r="K114" s="65"/>
    </row>
    <row r="115" spans="1:13" s="19" customFormat="1">
      <c r="A115" s="105">
        <f>A114+7</f>
        <v>42827</v>
      </c>
      <c r="B115" s="106">
        <f>C114+G114-H114</f>
        <v>15128.389993383129</v>
      </c>
      <c r="C115" s="107">
        <f>B115+(B115*0.02)</f>
        <v>15430.957793250791</v>
      </c>
      <c r="D115" s="161">
        <f>(C115-1100+G115)/1100+G115</f>
        <v>13.028143448409811</v>
      </c>
      <c r="E115" s="107">
        <f>B115/4250</f>
        <v>3.5596211749136772</v>
      </c>
      <c r="F115" s="108">
        <f>(C115-B115)/E115</f>
        <v>84.999999999999829</v>
      </c>
      <c r="G115" s="111"/>
      <c r="H115" s="115"/>
      <c r="I115" s="110">
        <f>E115*50/B115</f>
        <v>1.1764705882352941E-2</v>
      </c>
      <c r="J115" s="109">
        <f t="shared" si="3"/>
        <v>11283.999124476357</v>
      </c>
      <c r="K115" s="107"/>
      <c r="L115" s="74"/>
      <c r="M115" s="74"/>
    </row>
    <row r="116" spans="1:13" s="19" customFormat="1">
      <c r="A116" s="105">
        <f>A115+7</f>
        <v>42834</v>
      </c>
      <c r="B116" s="106">
        <f>C115+G115-H115</f>
        <v>15430.957793250791</v>
      </c>
      <c r="C116" s="107">
        <f>B116+(B116*0.02)</f>
        <v>15739.576949115806</v>
      </c>
      <c r="D116" s="161">
        <f>(C116-1100+G116)/1100+G116</f>
        <v>13.308706317378006</v>
      </c>
      <c r="E116" s="107">
        <f>B116/4250</f>
        <v>3.6308135984119509</v>
      </c>
      <c r="F116" s="108">
        <f>(C116-B116)/E116</f>
        <v>84.999999999999844</v>
      </c>
      <c r="G116" s="111"/>
      <c r="H116" s="115"/>
      <c r="I116" s="110">
        <f>E116*50/B116</f>
        <v>1.1764705882352941E-2</v>
      </c>
      <c r="J116" s="109">
        <f t="shared" si="3"/>
        <v>11509.679106965883</v>
      </c>
      <c r="K116" s="107"/>
      <c r="L116" s="74"/>
      <c r="M116" s="74"/>
    </row>
    <row r="117" spans="1:13" s="19" customFormat="1" ht="15.75" thickBot="1">
      <c r="A117" s="116">
        <f>A116+7</f>
        <v>42841</v>
      </c>
      <c r="B117" s="106">
        <f>C116+G116-H116</f>
        <v>15739.576949115806</v>
      </c>
      <c r="C117" s="107">
        <f>B117+(B117*0.02)</f>
        <v>16054.368488098122</v>
      </c>
      <c r="D117" s="161">
        <f>(C117-1100+G117)/1100+G117</f>
        <v>13.594880443725565</v>
      </c>
      <c r="E117" s="107">
        <f>B117/4250</f>
        <v>3.7034298703801896</v>
      </c>
      <c r="F117" s="108">
        <f>(C117-B117)/E117</f>
        <v>84.999999999999872</v>
      </c>
      <c r="G117" s="117"/>
      <c r="H117" s="118"/>
      <c r="I117" s="110">
        <f>E117*50/B117</f>
        <v>1.1764705882352941E-2</v>
      </c>
      <c r="J117" s="109">
        <f t="shared" si="3"/>
        <v>11739.872689105201</v>
      </c>
      <c r="K117" s="107"/>
      <c r="L117" s="74"/>
      <c r="M117" s="74"/>
    </row>
    <row r="118" spans="1:13" s="19" customFormat="1" ht="15.75" thickBot="1">
      <c r="A118" s="64"/>
      <c r="B118" s="63"/>
      <c r="C118" s="58"/>
      <c r="D118" s="58"/>
      <c r="E118" s="58"/>
      <c r="F118" s="62"/>
      <c r="G118" s="112"/>
      <c r="H118" s="61"/>
      <c r="I118" s="60"/>
      <c r="J118" s="59"/>
      <c r="K118" s="58"/>
    </row>
    <row r="119" spans="1:13" s="19" customFormat="1">
      <c r="A119" s="73">
        <f>A117+7</f>
        <v>42848</v>
      </c>
      <c r="B119" s="68">
        <f>C117+G117-H117</f>
        <v>16054.368488098122</v>
      </c>
      <c r="C119" s="65">
        <f>B119+(B119*0.035)</f>
        <v>16616.271385181557</v>
      </c>
      <c r="D119" s="160">
        <f>(C119-1100+G119)/1100+G119</f>
        <v>14.105701259255961</v>
      </c>
      <c r="E119" s="65">
        <f>B119/4250</f>
        <v>3.7774984677877934</v>
      </c>
      <c r="F119" s="72">
        <f>(C119-B119)/E119</f>
        <v>148.75000000000023</v>
      </c>
      <c r="G119" s="83"/>
      <c r="H119" s="71"/>
      <c r="I119" s="70">
        <f>E119*50/B119</f>
        <v>1.1764705882352941E-2</v>
      </c>
      <c r="J119" s="66">
        <f t="shared" ref="J119:J182" si="8">B119-(E119*1080)</f>
        <v>11974.670142887306</v>
      </c>
      <c r="K119" s="65"/>
    </row>
    <row r="120" spans="1:13" s="19" customFormat="1">
      <c r="A120" s="73">
        <f>A119+7</f>
        <v>42855</v>
      </c>
      <c r="B120" s="68">
        <f>C119+G119-H119</f>
        <v>16616.271385181557</v>
      </c>
      <c r="C120" s="65">
        <f>B120+(B120*0.035)</f>
        <v>17197.840883662913</v>
      </c>
      <c r="D120" s="160">
        <f>(C120-1100+G120)/1100+G120</f>
        <v>14.634400803329921</v>
      </c>
      <c r="E120" s="65">
        <f>B120/4250</f>
        <v>3.9097109141603665</v>
      </c>
      <c r="F120" s="72">
        <f>(C120-B120)/E120</f>
        <v>148.75000000000045</v>
      </c>
      <c r="G120" s="83"/>
      <c r="H120" s="71"/>
      <c r="I120" s="70">
        <f>E120*50/B120</f>
        <v>1.1764705882352941E-2</v>
      </c>
      <c r="J120" s="66">
        <f t="shared" si="8"/>
        <v>12393.783597888361</v>
      </c>
      <c r="K120" s="65"/>
      <c r="L120" s="74"/>
      <c r="M120" s="74"/>
    </row>
    <row r="121" spans="1:13" s="19" customFormat="1">
      <c r="A121" s="73">
        <f>A120+7</f>
        <v>42862</v>
      </c>
      <c r="B121" s="68">
        <f>C120+G120-H120</f>
        <v>17197.840883662913</v>
      </c>
      <c r="C121" s="65">
        <f>B121+(B121*0.035)</f>
        <v>17799.765314591114</v>
      </c>
      <c r="D121" s="160">
        <f>(C121-1100+G121)/1100+G121</f>
        <v>15.181604831446467</v>
      </c>
      <c r="E121" s="65">
        <f>B121/4250</f>
        <v>4.0465507961559792</v>
      </c>
      <c r="F121" s="72">
        <f>(C121-B121)/E121</f>
        <v>148.7499999999996</v>
      </c>
      <c r="G121" s="83"/>
      <c r="H121" s="71"/>
      <c r="I121" s="70">
        <f>E121*50/B121</f>
        <v>1.1764705882352939E-2</v>
      </c>
      <c r="J121" s="66">
        <f t="shared" si="8"/>
        <v>12827.566023814456</v>
      </c>
      <c r="K121" s="65"/>
      <c r="L121" s="74"/>
      <c r="M121" s="74"/>
    </row>
    <row r="122" spans="1:13" s="19" customFormat="1" ht="15.75" thickBot="1">
      <c r="A122" s="69">
        <f>A121+7</f>
        <v>42869</v>
      </c>
      <c r="B122" s="68">
        <f>C121+G121-H121</f>
        <v>17799.765314591114</v>
      </c>
      <c r="C122" s="65">
        <f>B122+(B122*0.035)</f>
        <v>18422.757100601804</v>
      </c>
      <c r="D122" s="160">
        <f>(C122-1100+G122)/1100+G122</f>
        <v>15.747961000547095</v>
      </c>
      <c r="E122" s="65">
        <f>B122/4250</f>
        <v>4.1881800740214388</v>
      </c>
      <c r="F122" s="72">
        <f>(C122-B122)/E122</f>
        <v>148.7500000000004</v>
      </c>
      <c r="G122" s="113"/>
      <c r="H122" s="67"/>
      <c r="I122" s="70">
        <f>E122*50/B122</f>
        <v>1.1764705882352941E-2</v>
      </c>
      <c r="J122" s="66">
        <f t="shared" si="8"/>
        <v>13276.53083464796</v>
      </c>
      <c r="K122" s="65"/>
      <c r="L122" s="74"/>
      <c r="M122" s="74"/>
    </row>
    <row r="123" spans="1:13" s="19" customFormat="1" ht="15.75" thickBot="1">
      <c r="A123" s="64"/>
      <c r="B123" s="63"/>
      <c r="C123" s="58"/>
      <c r="D123" s="58"/>
      <c r="E123" s="58"/>
      <c r="F123" s="62"/>
      <c r="G123" s="112"/>
      <c r="H123" s="61"/>
      <c r="I123" s="60"/>
      <c r="J123" s="59"/>
      <c r="K123" s="58"/>
    </row>
    <row r="124" spans="1:13" s="19" customFormat="1">
      <c r="A124" s="73">
        <f>A122+7</f>
        <v>42876</v>
      </c>
      <c r="B124" s="68">
        <f>C122+G122-H122</f>
        <v>18422.757100601804</v>
      </c>
      <c r="C124" s="65">
        <f>B124+(B124*0.035)</f>
        <v>19067.553599122868</v>
      </c>
      <c r="D124" s="160">
        <f>(C124-1100+G124)/1100+G124</f>
        <v>16.334139635566245</v>
      </c>
      <c r="E124" s="65">
        <f>B124/4250</f>
        <v>4.3347663766121896</v>
      </c>
      <c r="F124" s="72">
        <f>(C124-B124)/E124</f>
        <v>148.75000000000014</v>
      </c>
      <c r="G124" s="83"/>
      <c r="H124" s="71"/>
      <c r="I124" s="70">
        <f>E124*50/B124</f>
        <v>1.1764705882352941E-2</v>
      </c>
      <c r="J124" s="66">
        <f t="shared" si="8"/>
        <v>13741.209413860641</v>
      </c>
      <c r="K124" s="65"/>
    </row>
    <row r="125" spans="1:13" s="19" customFormat="1">
      <c r="A125" s="73">
        <f>A124+7</f>
        <v>42883</v>
      </c>
      <c r="B125" s="68">
        <f>C124+G124-H124</f>
        <v>19067.553599122868</v>
      </c>
      <c r="C125" s="65">
        <f>B125+(B125*0.035)</f>
        <v>19734.917975092168</v>
      </c>
      <c r="D125" s="160">
        <f>(C125-1100+G125)/1100+G125</f>
        <v>16.940834522811063</v>
      </c>
      <c r="E125" s="65">
        <f>B125/4250</f>
        <v>4.4864831997936161</v>
      </c>
      <c r="F125" s="72">
        <f>(C125-B125)/E125</f>
        <v>148.75</v>
      </c>
      <c r="G125" s="83"/>
      <c r="H125" s="71"/>
      <c r="I125" s="70">
        <f>E125*50/B125</f>
        <v>1.1764705882352941E-2</v>
      </c>
      <c r="J125" s="66">
        <f t="shared" si="8"/>
        <v>14222.151743345763</v>
      </c>
      <c r="K125" s="65"/>
      <c r="L125" s="74"/>
      <c r="M125" s="74"/>
    </row>
    <row r="126" spans="1:13" s="19" customFormat="1">
      <c r="A126" s="73">
        <f>A125+7</f>
        <v>42890</v>
      </c>
      <c r="B126" s="68">
        <f>C125+G125-H125</f>
        <v>19734.917975092168</v>
      </c>
      <c r="C126" s="65">
        <f>B126+(B126*0.035)</f>
        <v>20425.640104220394</v>
      </c>
      <c r="D126" s="160">
        <f>(C126-1100+G126)/1100+G126</f>
        <v>17.568763731109449</v>
      </c>
      <c r="E126" s="65">
        <f>B126/4250</f>
        <v>4.6435101117863926</v>
      </c>
      <c r="F126" s="72">
        <f>(C126-B126)/E126</f>
        <v>148.74999999999997</v>
      </c>
      <c r="G126" s="83"/>
      <c r="H126" s="71"/>
      <c r="I126" s="70">
        <f>E126*50/B126</f>
        <v>1.1764705882352941E-2</v>
      </c>
      <c r="J126" s="66">
        <f t="shared" si="8"/>
        <v>14719.927054362865</v>
      </c>
      <c r="K126" s="65"/>
      <c r="L126" s="74"/>
      <c r="M126" s="74"/>
    </row>
    <row r="127" spans="1:13" s="19" customFormat="1" ht="15.75" thickBot="1">
      <c r="A127" s="69">
        <f>A126+7</f>
        <v>42897</v>
      </c>
      <c r="B127" s="68">
        <f>C126+G126-H126</f>
        <v>20425.640104220394</v>
      </c>
      <c r="C127" s="65">
        <f>B127+(B127*0.035)</f>
        <v>21140.53750786811</v>
      </c>
      <c r="D127" s="160">
        <f>(C127-1100+G127)/1100+G127</f>
        <v>18.218670461698281</v>
      </c>
      <c r="E127" s="65">
        <f>B127/4250</f>
        <v>4.8060329656989165</v>
      </c>
      <c r="F127" s="72">
        <f>(C127-B127)/E127</f>
        <v>148.7500000000004</v>
      </c>
      <c r="G127" s="113"/>
      <c r="H127" s="67"/>
      <c r="I127" s="70">
        <f>E127*50/B127</f>
        <v>1.1764705882352941E-2</v>
      </c>
      <c r="J127" s="66">
        <f t="shared" si="8"/>
        <v>15235.124501265564</v>
      </c>
      <c r="K127" s="65"/>
      <c r="L127" s="74"/>
      <c r="M127" s="74"/>
    </row>
    <row r="128" spans="1:13" s="19" customFormat="1" ht="15.75" thickBot="1">
      <c r="A128" s="64"/>
      <c r="B128" s="63"/>
      <c r="C128" s="58"/>
      <c r="D128" s="58"/>
      <c r="E128" s="58"/>
      <c r="F128" s="62"/>
      <c r="G128" s="112"/>
      <c r="H128" s="61"/>
      <c r="I128" s="60"/>
      <c r="J128" s="59"/>
      <c r="K128" s="58"/>
    </row>
    <row r="129" spans="1:13" s="19" customFormat="1">
      <c r="A129" s="73">
        <f>A127+7</f>
        <v>42904</v>
      </c>
      <c r="B129" s="68">
        <f>C127+G127-H127</f>
        <v>21140.53750786811</v>
      </c>
      <c r="C129" s="65">
        <f>B129+(B129*0.035)</f>
        <v>21880.456320643494</v>
      </c>
      <c r="D129" s="160">
        <f>(C129-1100+G129)/1100+G129</f>
        <v>18.891323927857723</v>
      </c>
      <c r="E129" s="65">
        <f>B129/4250</f>
        <v>4.9742441194983789</v>
      </c>
      <c r="F129" s="72">
        <f>(C129-B129)/E129</f>
        <v>148.75000000000006</v>
      </c>
      <c r="G129" s="83"/>
      <c r="H129" s="71"/>
      <c r="I129" s="70">
        <f>E129*50/B129</f>
        <v>1.1764705882352941E-2</v>
      </c>
      <c r="J129" s="66">
        <f t="shared" si="8"/>
        <v>15768.35385880986</v>
      </c>
      <c r="K129" s="65"/>
    </row>
    <row r="130" spans="1:13" s="19" customFormat="1">
      <c r="A130" s="73">
        <f>A129+7</f>
        <v>42911</v>
      </c>
      <c r="B130" s="68">
        <f>C129+G129-H129</f>
        <v>21880.456320643494</v>
      </c>
      <c r="C130" s="65">
        <f>B130+(B130*0.035)</f>
        <v>22646.272291866015</v>
      </c>
      <c r="D130" s="160">
        <f>(C130-1100+G130)/1100+G130</f>
        <v>19.587520265332742</v>
      </c>
      <c r="E130" s="65">
        <f>B130/4250</f>
        <v>5.1483426636808218</v>
      </c>
      <c r="F130" s="72">
        <f>(C130-B130)/E130</f>
        <v>148.74999999999969</v>
      </c>
      <c r="G130" s="83"/>
      <c r="H130" s="71"/>
      <c r="I130" s="70">
        <f>E130*50/B130</f>
        <v>1.1764705882352939E-2</v>
      </c>
      <c r="J130" s="66">
        <f t="shared" si="8"/>
        <v>16320.246243868207</v>
      </c>
      <c r="K130" s="65"/>
      <c r="L130" s="74"/>
      <c r="M130" s="74"/>
    </row>
    <row r="131" spans="1:13" s="19" customFormat="1">
      <c r="A131" s="73">
        <f>A130+7</f>
        <v>42918</v>
      </c>
      <c r="B131" s="68">
        <f>C130+G130-H130</f>
        <v>22646.272291866015</v>
      </c>
      <c r="C131" s="65">
        <f>B131+(B131*0.035)</f>
        <v>23438.891822081325</v>
      </c>
      <c r="D131" s="160">
        <f>(C131-1100+G131)/1100+G131</f>
        <v>20.308083474619387</v>
      </c>
      <c r="E131" s="65">
        <f>B131/4250</f>
        <v>5.3285346569096506</v>
      </c>
      <c r="F131" s="72">
        <f>(C131-B131)/E131</f>
        <v>148.74999999999991</v>
      </c>
      <c r="G131" s="83"/>
      <c r="H131" s="71"/>
      <c r="I131" s="70">
        <f>E131*50/B131</f>
        <v>1.1764705882352943E-2</v>
      </c>
      <c r="J131" s="66">
        <f t="shared" si="8"/>
        <v>16891.454862403592</v>
      </c>
      <c r="K131" s="65"/>
      <c r="L131" s="74"/>
      <c r="M131" s="74"/>
    </row>
    <row r="132" spans="1:13" s="19" customFormat="1" ht="15.75" thickBot="1">
      <c r="A132" s="69">
        <f>A131+7</f>
        <v>42925</v>
      </c>
      <c r="B132" s="68">
        <f>C131+G131-H131</f>
        <v>23438.891822081325</v>
      </c>
      <c r="C132" s="65">
        <f>B132+(B132*0.035)</f>
        <v>24259.25303585417</v>
      </c>
      <c r="D132" s="160">
        <f>(C132-1100+G132)/1100+G132</f>
        <v>21.053866396231065</v>
      </c>
      <c r="E132" s="65">
        <f>B132/4250</f>
        <v>5.515033369901488</v>
      </c>
      <c r="F132" s="72">
        <f>(C132-B132)/E132</f>
        <v>148.74999999999977</v>
      </c>
      <c r="G132" s="113"/>
      <c r="H132" s="67"/>
      <c r="I132" s="70">
        <f>E132*50/B132</f>
        <v>1.1764705882352941E-2</v>
      </c>
      <c r="J132" s="66">
        <f t="shared" si="8"/>
        <v>17482.655782587717</v>
      </c>
      <c r="K132" s="65"/>
      <c r="L132" s="74"/>
      <c r="M132" s="74"/>
    </row>
    <row r="133" spans="1:13" s="19" customFormat="1" ht="15.75" thickBot="1">
      <c r="A133" s="64"/>
      <c r="B133" s="63"/>
      <c r="C133" s="58"/>
      <c r="D133" s="58"/>
      <c r="E133" s="58"/>
      <c r="F133" s="62"/>
      <c r="G133" s="112"/>
      <c r="H133" s="61"/>
      <c r="I133" s="60"/>
      <c r="J133" s="59"/>
      <c r="K133" s="58"/>
    </row>
    <row r="134" spans="1:13" s="19" customFormat="1">
      <c r="A134" s="73">
        <f>A132+7</f>
        <v>42932</v>
      </c>
      <c r="B134" s="68">
        <f>C132+G132-H132</f>
        <v>24259.25303585417</v>
      </c>
      <c r="C134" s="65">
        <f>B134+(B134*0.035)</f>
        <v>25108.326892109068</v>
      </c>
      <c r="D134" s="160">
        <f>(C134-1100+G134)/1100+G134</f>
        <v>21.825751720099152</v>
      </c>
      <c r="E134" s="65">
        <f>B134/4250</f>
        <v>5.7080595378480403</v>
      </c>
      <c r="F134" s="72">
        <f>(C134-B134)/E134</f>
        <v>148.75000000000028</v>
      </c>
      <c r="G134" s="83"/>
      <c r="H134" s="71"/>
      <c r="I134" s="70">
        <f>E134*50/B134</f>
        <v>1.1764705882352943E-2</v>
      </c>
      <c r="J134" s="66">
        <f t="shared" si="8"/>
        <v>18094.548734978285</v>
      </c>
      <c r="K134" s="65"/>
    </row>
    <row r="135" spans="1:13" s="19" customFormat="1">
      <c r="A135" s="73">
        <f>A134+7</f>
        <v>42939</v>
      </c>
      <c r="B135" s="68">
        <f>C134+G134-H134</f>
        <v>25108.326892109068</v>
      </c>
      <c r="C135" s="65">
        <f>B135+(B135*0.035)</f>
        <v>25987.118333332885</v>
      </c>
      <c r="D135" s="160">
        <f>(C135-1100+G135)/1100+G135</f>
        <v>22.624653030302621</v>
      </c>
      <c r="E135" s="65">
        <f>B135/4250</f>
        <v>5.9078416216727216</v>
      </c>
      <c r="F135" s="72">
        <f>(C135-B135)/E135</f>
        <v>148.74999999999994</v>
      </c>
      <c r="G135" s="83"/>
      <c r="H135" s="71"/>
      <c r="I135" s="70">
        <f>E135*50/B135</f>
        <v>1.1764705882352941E-2</v>
      </c>
      <c r="J135" s="66">
        <f t="shared" si="8"/>
        <v>18727.857940702528</v>
      </c>
      <c r="K135" s="65"/>
      <c r="L135" s="74"/>
      <c r="M135" s="74"/>
    </row>
    <row r="136" spans="1:13" s="19" customFormat="1">
      <c r="A136" s="73">
        <f>A135+7</f>
        <v>42946</v>
      </c>
      <c r="B136" s="68">
        <f>C135+G135-H135</f>
        <v>25987.118333332885</v>
      </c>
      <c r="C136" s="65">
        <f>B136+(B136*0.035)</f>
        <v>26896.667474999536</v>
      </c>
      <c r="D136" s="160">
        <f>(C136-1100+G136)/1100+G136</f>
        <v>23.451515886363214</v>
      </c>
      <c r="E136" s="65">
        <f>B136/4250</f>
        <v>6.1146160784312666</v>
      </c>
      <c r="F136" s="72">
        <f>(C136-B136)/E136</f>
        <v>148.75000000000014</v>
      </c>
      <c r="G136" s="83"/>
      <c r="H136" s="71"/>
      <c r="I136" s="70">
        <f>E136*50/B136</f>
        <v>1.1764705882352941E-2</v>
      </c>
      <c r="J136" s="66">
        <f t="shared" si="8"/>
        <v>19383.332968627117</v>
      </c>
      <c r="K136" s="65"/>
      <c r="L136" s="74"/>
      <c r="M136" s="74"/>
    </row>
    <row r="137" spans="1:13" s="19" customFormat="1" ht="15.75" thickBot="1">
      <c r="A137" s="69">
        <f>A136+7</f>
        <v>42953</v>
      </c>
      <c r="B137" s="68">
        <f>C136+G136-H136</f>
        <v>26896.667474999536</v>
      </c>
      <c r="C137" s="65">
        <f>B137+(B137*0.035)</f>
        <v>27838.050836624519</v>
      </c>
      <c r="D137" s="160">
        <f>(C137-1100+G137)/1100+G137</f>
        <v>24.307318942385926</v>
      </c>
      <c r="E137" s="65">
        <f>B137/4250</f>
        <v>6.3286276411763618</v>
      </c>
      <c r="F137" s="72">
        <f>(C137-B137)/E137</f>
        <v>148.74999999999989</v>
      </c>
      <c r="G137" s="113"/>
      <c r="H137" s="67"/>
      <c r="I137" s="70">
        <f>E137*50/B137</f>
        <v>1.1764705882352941E-2</v>
      </c>
      <c r="J137" s="66">
        <f t="shared" si="8"/>
        <v>20061.749622529067</v>
      </c>
      <c r="K137" s="65"/>
      <c r="L137" s="74"/>
      <c r="M137" s="74"/>
    </row>
    <row r="138" spans="1:13" s="19" customFormat="1" ht="15.75" thickBot="1">
      <c r="A138" s="64"/>
      <c r="B138" s="63"/>
      <c r="C138" s="58"/>
      <c r="D138" s="58"/>
      <c r="E138" s="58"/>
      <c r="F138" s="62"/>
      <c r="G138" s="112"/>
      <c r="H138" s="61"/>
      <c r="I138" s="60"/>
      <c r="J138" s="59"/>
      <c r="K138" s="58"/>
    </row>
    <row r="139" spans="1:13" s="19" customFormat="1">
      <c r="A139" s="73">
        <f>A137+7</f>
        <v>42960</v>
      </c>
      <c r="B139" s="68">
        <f>C137+G137-H137</f>
        <v>27838.050836624519</v>
      </c>
      <c r="C139" s="65">
        <f>B139+(B139*0.035)</f>
        <v>28812.382615906379</v>
      </c>
      <c r="D139" s="160">
        <f>(C139-1100+G139)/1100+G139</f>
        <v>25.193075105369434</v>
      </c>
      <c r="E139" s="65">
        <f>B139/4250</f>
        <v>6.5501296086175342</v>
      </c>
      <c r="F139" s="72">
        <f>(C139-B139)/E139</f>
        <v>148.75000000000023</v>
      </c>
      <c r="G139" s="83"/>
      <c r="H139" s="71"/>
      <c r="I139" s="70">
        <f>E139*50/B139</f>
        <v>1.1764705882352941E-2</v>
      </c>
      <c r="J139" s="66">
        <f t="shared" si="8"/>
        <v>20763.910859317584</v>
      </c>
      <c r="K139" s="65"/>
    </row>
    <row r="140" spans="1:13" s="19" customFormat="1">
      <c r="A140" s="73">
        <f>A139+7</f>
        <v>42967</v>
      </c>
      <c r="B140" s="68">
        <f>C139+G139-H139</f>
        <v>28812.382615906379</v>
      </c>
      <c r="C140" s="65">
        <f>B140+(B140*0.035)</f>
        <v>29820.816007463101</v>
      </c>
      <c r="D140" s="160">
        <f>(C140-1100+G140)/1100+G140</f>
        <v>26.109832734057363</v>
      </c>
      <c r="E140" s="65">
        <f>B140/4250</f>
        <v>6.7793841449191481</v>
      </c>
      <c r="F140" s="72">
        <f>(C140-B140)/E140</f>
        <v>148.74999999999983</v>
      </c>
      <c r="G140" s="83"/>
      <c r="H140" s="71"/>
      <c r="I140" s="70">
        <f>E140*50/B140</f>
        <v>1.1764705882352941E-2</v>
      </c>
      <c r="J140" s="66">
        <f t="shared" si="8"/>
        <v>21490.647739393698</v>
      </c>
      <c r="K140" s="65"/>
      <c r="L140" s="74"/>
      <c r="M140" s="74"/>
    </row>
    <row r="141" spans="1:13" s="19" customFormat="1">
      <c r="A141" s="73">
        <f>A140+7</f>
        <v>42974</v>
      </c>
      <c r="B141" s="68">
        <f>C140+G140-H140</f>
        <v>29820.816007463101</v>
      </c>
      <c r="C141" s="65">
        <f>B141+(B141*0.035)</f>
        <v>30864.544567724311</v>
      </c>
      <c r="D141" s="160">
        <f>(C141-1100+G141)/1100+G141</f>
        <v>27.058676879749374</v>
      </c>
      <c r="E141" s="65">
        <f>B141/4250</f>
        <v>7.0166625899913182</v>
      </c>
      <c r="F141" s="72">
        <f>(C141-B141)/E141</f>
        <v>148.7500000000002</v>
      </c>
      <c r="G141" s="83"/>
      <c r="H141" s="71"/>
      <c r="I141" s="70">
        <f>E141*50/B141</f>
        <v>1.1764705882352943E-2</v>
      </c>
      <c r="J141" s="66">
        <f t="shared" si="8"/>
        <v>22242.820410272478</v>
      </c>
      <c r="K141" s="65"/>
      <c r="L141" s="74"/>
      <c r="M141" s="74"/>
    </row>
    <row r="142" spans="1:13" s="19" customFormat="1" ht="15.75" thickBot="1">
      <c r="A142" s="69">
        <f>A141+7</f>
        <v>42981</v>
      </c>
      <c r="B142" s="68">
        <f>C141+G141-H141</f>
        <v>30864.544567724311</v>
      </c>
      <c r="C142" s="65">
        <f>B142+(B142*0.035)</f>
        <v>31944.803627594662</v>
      </c>
      <c r="D142" s="160">
        <f>(C142-1100+G142)/1100+G142</f>
        <v>28.040730570540603</v>
      </c>
      <c r="E142" s="65">
        <f>B142/4250</f>
        <v>7.2622457806410141</v>
      </c>
      <c r="F142" s="72">
        <f>(C142-B142)/E142</f>
        <v>148.74999999999989</v>
      </c>
      <c r="G142" s="113"/>
      <c r="H142" s="67"/>
      <c r="I142" s="70">
        <f>E142*50/B142</f>
        <v>1.1764705882352939E-2</v>
      </c>
      <c r="J142" s="66">
        <f t="shared" si="8"/>
        <v>23021.319124632017</v>
      </c>
      <c r="K142" s="65"/>
      <c r="L142" s="74"/>
      <c r="M142" s="74"/>
    </row>
    <row r="143" spans="1:13" s="19" customFormat="1" ht="15.75" thickBot="1">
      <c r="A143" s="64"/>
      <c r="B143" s="63"/>
      <c r="C143" s="58"/>
      <c r="D143" s="58"/>
      <c r="E143" s="58"/>
      <c r="F143" s="62"/>
      <c r="G143" s="112"/>
      <c r="H143" s="61"/>
      <c r="I143" s="60"/>
      <c r="J143" s="59"/>
      <c r="K143" s="58"/>
    </row>
    <row r="144" spans="1:13" s="19" customFormat="1">
      <c r="A144" s="73">
        <f>A142+7</f>
        <v>42988</v>
      </c>
      <c r="B144" s="68">
        <f>C142+G142-H142</f>
        <v>31944.803627594662</v>
      </c>
      <c r="C144" s="65">
        <f>B144+(B144*0.035)</f>
        <v>33062.871754560474</v>
      </c>
      <c r="D144" s="160">
        <f>(C144-1100+G144)/1100+G144</f>
        <v>29.057156140509523</v>
      </c>
      <c r="E144" s="65">
        <f>B144/4250</f>
        <v>7.5164243829634501</v>
      </c>
      <c r="F144" s="72">
        <f>(C144-B144)/E144</f>
        <v>148.74999999999991</v>
      </c>
      <c r="G144" s="83"/>
      <c r="H144" s="71"/>
      <c r="I144" s="70">
        <f>E144*50/B144</f>
        <v>1.1764705882352943E-2</v>
      </c>
      <c r="J144" s="66">
        <f t="shared" si="8"/>
        <v>23827.065293994136</v>
      </c>
      <c r="K144" s="65"/>
    </row>
    <row r="145" spans="1:13" s="19" customFormat="1">
      <c r="A145" s="73">
        <f>A144+7</f>
        <v>42995</v>
      </c>
      <c r="B145" s="68">
        <f>C144+G144-H144</f>
        <v>33062.871754560474</v>
      </c>
      <c r="C145" s="65">
        <f>B145+(B145*0.035)</f>
        <v>34220.072265970091</v>
      </c>
      <c r="D145" s="160">
        <f>(C145-1100+G145)/1100+G145</f>
        <v>30.109156605427355</v>
      </c>
      <c r="E145" s="65">
        <f>B145/4250</f>
        <v>7.7794992363671707</v>
      </c>
      <c r="F145" s="72">
        <f>(C145-B145)/E145</f>
        <v>148.75000000000009</v>
      </c>
      <c r="G145" s="83"/>
      <c r="H145" s="71"/>
      <c r="I145" s="70">
        <f>E145*50/B145</f>
        <v>1.1764705882352941E-2</v>
      </c>
      <c r="J145" s="66">
        <f t="shared" si="8"/>
        <v>24661.012579283932</v>
      </c>
      <c r="K145" s="65"/>
      <c r="L145" s="74"/>
      <c r="M145" s="74"/>
    </row>
    <row r="146" spans="1:13" s="19" customFormat="1">
      <c r="A146" s="73">
        <f>A145+7</f>
        <v>43002</v>
      </c>
      <c r="B146" s="68">
        <f>C145+G145-H145</f>
        <v>34220.072265970091</v>
      </c>
      <c r="C146" s="65">
        <f>B146+(B146*0.035)</f>
        <v>35417.774795279045</v>
      </c>
      <c r="D146" s="160">
        <f>(C146-1100+G146)/1100+G146</f>
        <v>31.197977086617314</v>
      </c>
      <c r="E146" s="65">
        <f>B146/4250</f>
        <v>8.0517817096400215</v>
      </c>
      <c r="F146" s="72">
        <f>(C146-B146)/E146</f>
        <v>148.75000000000006</v>
      </c>
      <c r="G146" s="83"/>
      <c r="H146" s="71"/>
      <c r="I146" s="70">
        <f>E146*50/B146</f>
        <v>1.1764705882352941E-2</v>
      </c>
      <c r="J146" s="66">
        <f t="shared" si="8"/>
        <v>25524.148019558867</v>
      </c>
      <c r="K146" s="65"/>
      <c r="L146" s="74"/>
      <c r="M146" s="74"/>
    </row>
    <row r="147" spans="1:13" s="19" customFormat="1" ht="15.75" thickBot="1">
      <c r="A147" s="69">
        <f>A146+7</f>
        <v>43009</v>
      </c>
      <c r="B147" s="68">
        <f>C146+G146-H146</f>
        <v>35417.774795279045</v>
      </c>
      <c r="C147" s="65">
        <f>B147+(B147*0.035)</f>
        <v>36657.396913113815</v>
      </c>
      <c r="D147" s="162">
        <f>(C147-1100+G147)/1100+G147</f>
        <v>32.324906284648925</v>
      </c>
      <c r="E147" s="65">
        <f>B147/4250</f>
        <v>8.3335940694774227</v>
      </c>
      <c r="F147" s="72">
        <f>(C147-B147)/E147</f>
        <v>148.75000000000037</v>
      </c>
      <c r="G147" s="113"/>
      <c r="H147" s="119">
        <v>30000</v>
      </c>
      <c r="I147" s="70">
        <f>E147*50/B147</f>
        <v>1.1764705882352941E-2</v>
      </c>
      <c r="J147" s="66">
        <f t="shared" si="8"/>
        <v>26417.493200243429</v>
      </c>
      <c r="K147" s="65"/>
      <c r="L147" s="74"/>
      <c r="M147" s="74"/>
    </row>
    <row r="148" spans="1:13" s="19" customFormat="1" ht="15.75" thickBot="1">
      <c r="A148" s="163"/>
      <c r="B148" s="164"/>
      <c r="C148" s="165"/>
      <c r="D148" s="165"/>
      <c r="E148" s="165"/>
      <c r="F148" s="166"/>
      <c r="G148" s="167"/>
      <c r="H148" s="168"/>
      <c r="I148" s="169"/>
      <c r="J148" s="170"/>
      <c r="K148" s="165"/>
    </row>
    <row r="149" spans="1:13" s="19" customFormat="1">
      <c r="A149" s="73">
        <f>A147+7</f>
        <v>43016</v>
      </c>
      <c r="B149" s="68">
        <f>C147+G147-H147</f>
        <v>6657.3969131138147</v>
      </c>
      <c r="C149" s="65">
        <f>B149+(B149*0.035)</f>
        <v>6890.4058050727981</v>
      </c>
      <c r="D149" s="160"/>
      <c r="E149" s="65">
        <f>B149/4250</f>
        <v>1.5664463324973681</v>
      </c>
      <c r="F149" s="72">
        <f>(C149-B149)/E149</f>
        <v>148.74999999999997</v>
      </c>
      <c r="G149" s="83"/>
      <c r="H149" s="71">
        <f>IF(C149&gt;B149,C149*0.035,0)</f>
        <v>241.16420317754796</v>
      </c>
      <c r="I149" s="70">
        <f>E149*50/B149</f>
        <v>1.1764705882352941E-2</v>
      </c>
      <c r="J149" s="66">
        <f t="shared" si="8"/>
        <v>4965.6348740166568</v>
      </c>
      <c r="K149" s="65"/>
    </row>
    <row r="150" spans="1:13" s="19" customFormat="1">
      <c r="A150" s="73">
        <f>A149+7</f>
        <v>43023</v>
      </c>
      <c r="B150" s="68">
        <f>C149+G149-H149</f>
        <v>6649.2416018952499</v>
      </c>
      <c r="C150" s="65">
        <f>B150+(B150*0.035)</f>
        <v>6881.9650579615836</v>
      </c>
      <c r="D150" s="160"/>
      <c r="E150" s="65">
        <f>B150/4250</f>
        <v>1.5645274357400587</v>
      </c>
      <c r="F150" s="72">
        <f>(C150-B150)/E150</f>
        <v>148.75</v>
      </c>
      <c r="G150" s="83"/>
      <c r="H150" s="71">
        <f>IF(C150&gt;B150,C150*0.035,0)</f>
        <v>240.86877702865544</v>
      </c>
      <c r="I150" s="70">
        <f>E150*50/B150</f>
        <v>1.1764705882352939E-2</v>
      </c>
      <c r="J150" s="66">
        <f t="shared" si="8"/>
        <v>4959.5519712959867</v>
      </c>
      <c r="K150" s="65"/>
      <c r="L150" s="74"/>
      <c r="M150" s="74"/>
    </row>
    <row r="151" spans="1:13" s="19" customFormat="1">
      <c r="A151" s="73">
        <f>A150+7</f>
        <v>43030</v>
      </c>
      <c r="B151" s="68">
        <f>C150+G150-H150</f>
        <v>6641.0962809329285</v>
      </c>
      <c r="C151" s="65">
        <f>B151+(B151*0.035)</f>
        <v>6873.5346507655813</v>
      </c>
      <c r="D151" s="160"/>
      <c r="E151" s="65">
        <f>B151/4250</f>
        <v>1.5626108896312774</v>
      </c>
      <c r="F151" s="72">
        <f>(C151-B151)/E151</f>
        <v>148.7500000000002</v>
      </c>
      <c r="G151" s="83"/>
      <c r="H151" s="71">
        <f>IF(C151&gt;B151,C151*0.035,0)</f>
        <v>240.57371277679536</v>
      </c>
      <c r="I151" s="70">
        <f>E151*50/B151</f>
        <v>1.1764705882352943E-2</v>
      </c>
      <c r="J151" s="66">
        <f t="shared" si="8"/>
        <v>4953.4765201311493</v>
      </c>
      <c r="K151" s="65"/>
      <c r="L151" s="74"/>
      <c r="M151" s="74"/>
    </row>
    <row r="152" spans="1:13" s="19" customFormat="1" ht="15.75" thickBot="1">
      <c r="A152" s="69">
        <f>A151+7</f>
        <v>43037</v>
      </c>
      <c r="B152" s="68">
        <f>C151+G151-H151</f>
        <v>6632.9609379887861</v>
      </c>
      <c r="C152" s="65">
        <f>B152+(B152*0.035)</f>
        <v>6865.114570818394</v>
      </c>
      <c r="D152" s="160"/>
      <c r="E152" s="65">
        <f>B152/4250</f>
        <v>1.560696691291479</v>
      </c>
      <c r="F152" s="72">
        <f>(C152-B152)/E152</f>
        <v>148.75000000000026</v>
      </c>
      <c r="G152" s="113"/>
      <c r="H152" s="71">
        <f>IF(C152&gt;B152,C152*0.035,0)</f>
        <v>240.27900997864381</v>
      </c>
      <c r="I152" s="70">
        <f>E152*50/B152</f>
        <v>1.1764705882352941E-2</v>
      </c>
      <c r="J152" s="66">
        <f t="shared" si="8"/>
        <v>4947.4085113939891</v>
      </c>
      <c r="K152" s="65">
        <f>SUM(H149:H152)</f>
        <v>962.88570296164255</v>
      </c>
      <c r="L152" s="74"/>
      <c r="M152" s="74"/>
    </row>
    <row r="153" spans="1:13" s="19" customFormat="1" ht="15.75" thickBot="1">
      <c r="A153" s="64"/>
      <c r="B153" s="63"/>
      <c r="C153" s="58"/>
      <c r="D153" s="58"/>
      <c r="E153" s="58"/>
      <c r="F153" s="62"/>
      <c r="G153" s="112"/>
      <c r="H153" s="61"/>
      <c r="I153" s="60"/>
      <c r="J153" s="59"/>
      <c r="K153" s="58"/>
    </row>
    <row r="154" spans="1:13" s="19" customFormat="1">
      <c r="A154" s="73">
        <f>A152+7</f>
        <v>43044</v>
      </c>
      <c r="B154" s="68">
        <f>C152+G152-H152</f>
        <v>6624.8355608397505</v>
      </c>
      <c r="C154" s="65">
        <f>B154+(B154*0.035)</f>
        <v>6856.7048054691422</v>
      </c>
      <c r="D154" s="160"/>
      <c r="E154" s="65">
        <f>B154/4250</f>
        <v>1.5587848378446472</v>
      </c>
      <c r="F154" s="72">
        <f>(C154-B154)/E154</f>
        <v>148.75000000000028</v>
      </c>
      <c r="G154" s="83"/>
      <c r="H154" s="71">
        <f>IF(C154&gt;B154,C154*0.035,0)</f>
        <v>239.98466819142001</v>
      </c>
      <c r="I154" s="70">
        <f>E154*50/B154</f>
        <v>1.1764705882352941E-2</v>
      </c>
      <c r="J154" s="66">
        <f t="shared" si="8"/>
        <v>4941.3479359675312</v>
      </c>
      <c r="K154" s="65"/>
    </row>
    <row r="155" spans="1:13" s="19" customFormat="1">
      <c r="A155" s="73">
        <f>A154+7</f>
        <v>43051</v>
      </c>
      <c r="B155" s="68">
        <f>C154+G154-H154</f>
        <v>6616.7201372777226</v>
      </c>
      <c r="C155" s="65">
        <f>B155+(B155*0.035)</f>
        <v>6848.3053420824426</v>
      </c>
      <c r="D155" s="160"/>
      <c r="E155" s="65">
        <f>B155/4250</f>
        <v>1.5568753264182877</v>
      </c>
      <c r="F155" s="72">
        <f>(C155-B155)/E155</f>
        <v>148.7499999999998</v>
      </c>
      <c r="G155" s="83"/>
      <c r="H155" s="71">
        <f>IF(C155&gt;B155,C155*0.035,0)</f>
        <v>239.69068697288552</v>
      </c>
      <c r="I155" s="70">
        <f>E155*50/B155</f>
        <v>1.1764705882352941E-2</v>
      </c>
      <c r="J155" s="66">
        <f t="shared" si="8"/>
        <v>4935.2947847459718</v>
      </c>
      <c r="K155" s="65"/>
      <c r="L155" s="74"/>
      <c r="M155" s="74"/>
    </row>
    <row r="156" spans="1:13" s="19" customFormat="1">
      <c r="A156" s="73">
        <f>A155+7</f>
        <v>43058</v>
      </c>
      <c r="B156" s="68">
        <f>C155+G155-H155</f>
        <v>6608.6146551095571</v>
      </c>
      <c r="C156" s="65">
        <f>B156+(B156*0.035)</f>
        <v>6839.9161680383913</v>
      </c>
      <c r="D156" s="160"/>
      <c r="E156" s="65">
        <f>B156/4250</f>
        <v>1.5549681541434253</v>
      </c>
      <c r="F156" s="72">
        <f>(C156-B156)/E156</f>
        <v>148.7499999999998</v>
      </c>
      <c r="G156" s="83"/>
      <c r="H156" s="71">
        <f>IF(C156&gt;B156,C156*0.035,0)</f>
        <v>239.39706588134371</v>
      </c>
      <c r="I156" s="70">
        <f>E156*50/B156</f>
        <v>1.1764705882352943E-2</v>
      </c>
      <c r="J156" s="66">
        <f t="shared" si="8"/>
        <v>4929.2490486346578</v>
      </c>
      <c r="K156" s="65"/>
      <c r="L156" s="74"/>
      <c r="M156" s="74"/>
    </row>
    <row r="157" spans="1:13" s="19" customFormat="1" ht="15.75" thickBot="1">
      <c r="A157" s="69">
        <f>A156+7</f>
        <v>43065</v>
      </c>
      <c r="B157" s="68">
        <f>C156+G156-H156</f>
        <v>6600.5191021570472</v>
      </c>
      <c r="C157" s="65">
        <f>B157+(B157*0.035)</f>
        <v>6831.5372707325441</v>
      </c>
      <c r="D157" s="160"/>
      <c r="E157" s="65">
        <f>B157/4250</f>
        <v>1.5530633181545994</v>
      </c>
      <c r="F157" s="72">
        <f>(C157-B157)/E157</f>
        <v>148.75000000000017</v>
      </c>
      <c r="G157" s="113"/>
      <c r="H157" s="71">
        <f>IF(C157&gt;B157,C157*0.035,0)</f>
        <v>239.10380447563907</v>
      </c>
      <c r="I157" s="70">
        <f>E157*50/B157</f>
        <v>1.1764705882352941E-2</v>
      </c>
      <c r="J157" s="66">
        <f t="shared" si="8"/>
        <v>4923.2107185500799</v>
      </c>
      <c r="K157" s="65">
        <f>K152+SUM(H154:H157)</f>
        <v>1921.0619284829309</v>
      </c>
      <c r="L157" s="74"/>
      <c r="M157" s="74"/>
    </row>
    <row r="158" spans="1:13" s="19" customFormat="1" ht="15.75" thickBot="1">
      <c r="A158" s="64"/>
      <c r="B158" s="63"/>
      <c r="C158" s="58"/>
      <c r="D158" s="58"/>
      <c r="E158" s="58"/>
      <c r="F158" s="62"/>
      <c r="G158" s="112"/>
      <c r="H158" s="61"/>
      <c r="I158" s="60"/>
      <c r="J158" s="59"/>
      <c r="K158" s="58"/>
    </row>
    <row r="159" spans="1:13" s="19" customFormat="1">
      <c r="A159" s="73">
        <f>A157+7</f>
        <v>43072</v>
      </c>
      <c r="B159" s="68">
        <f>C157+G157-H157</f>
        <v>6592.4334662569054</v>
      </c>
      <c r="C159" s="65">
        <f>B159+(B159*0.035)</f>
        <v>6823.1686375758973</v>
      </c>
      <c r="D159" s="160"/>
      <c r="E159" s="65">
        <f>B159/4250</f>
        <v>1.5511608155898602</v>
      </c>
      <c r="F159" s="72">
        <f>(C159-B159)/E159</f>
        <v>148.75000000000011</v>
      </c>
      <c r="G159" s="83"/>
      <c r="H159" s="71">
        <f>IF(C159&gt;B159,C159*0.035,0)</f>
        <v>238.81090231515643</v>
      </c>
      <c r="I159" s="70">
        <f>E159*50/B159</f>
        <v>1.1764705882352943E-2</v>
      </c>
      <c r="J159" s="66">
        <f t="shared" si="8"/>
        <v>4917.1797854198567</v>
      </c>
      <c r="K159" s="65"/>
    </row>
    <row r="160" spans="1:13" s="19" customFormat="1">
      <c r="A160" s="73">
        <f>A159+7</f>
        <v>43079</v>
      </c>
      <c r="B160" s="68">
        <f>C159+G159-H159</f>
        <v>6584.3577352607408</v>
      </c>
      <c r="C160" s="65">
        <f>B160+(B160*0.035)</f>
        <v>6814.8102559948666</v>
      </c>
      <c r="D160" s="160"/>
      <c r="E160" s="65">
        <f>B160/4250</f>
        <v>1.5492606435907625</v>
      </c>
      <c r="F160" s="72">
        <f>(C160-B160)/E160</f>
        <v>148.74999999999989</v>
      </c>
      <c r="G160" s="83"/>
      <c r="H160" s="71">
        <f>IF(C160&gt;B160,C160*0.035,0)</f>
        <v>238.51835895982035</v>
      </c>
      <c r="I160" s="70">
        <f>E160*50/B160</f>
        <v>1.1764705882352943E-2</v>
      </c>
      <c r="J160" s="66">
        <f t="shared" si="8"/>
        <v>4911.1562401827177</v>
      </c>
      <c r="K160" s="65"/>
      <c r="L160" s="74"/>
      <c r="M160" s="74"/>
    </row>
    <row r="161" spans="1:13" s="19" customFormat="1">
      <c r="A161" s="73">
        <f>A160+7</f>
        <v>43086</v>
      </c>
      <c r="B161" s="68">
        <f>C160+G160-H160</f>
        <v>6576.2918970350465</v>
      </c>
      <c r="C161" s="65">
        <f>B161+(B161*0.035)</f>
        <v>6806.4621134312729</v>
      </c>
      <c r="D161" s="160"/>
      <c r="E161" s="65">
        <f>B161/4250</f>
        <v>1.547362799302364</v>
      </c>
      <c r="F161" s="72">
        <f>(C161-B161)/E161</f>
        <v>148.7499999999998</v>
      </c>
      <c r="G161" s="83"/>
      <c r="H161" s="71">
        <f>IF(C161&gt;B161,C161*0.035,0)</f>
        <v>238.22617397009458</v>
      </c>
      <c r="I161" s="70">
        <f>E161*50/B161</f>
        <v>1.1764705882352943E-2</v>
      </c>
      <c r="J161" s="66">
        <f t="shared" si="8"/>
        <v>4905.1400737884933</v>
      </c>
      <c r="K161" s="65"/>
      <c r="L161" s="74"/>
      <c r="M161" s="74"/>
    </row>
    <row r="162" spans="1:13" s="19" customFormat="1" ht="15.75" thickBot="1">
      <c r="A162" s="69">
        <f>A161+7</f>
        <v>43093</v>
      </c>
      <c r="B162" s="68">
        <f>C161+G161-H161</f>
        <v>6568.2359394611785</v>
      </c>
      <c r="C162" s="65">
        <f>B162+(B162*0.035)</f>
        <v>6798.1241973423203</v>
      </c>
      <c r="D162" s="160"/>
      <c r="E162" s="65">
        <f>B162/4250</f>
        <v>1.5454672798732185</v>
      </c>
      <c r="F162" s="72">
        <f>(C162-B162)/E162</f>
        <v>148.75000000000031</v>
      </c>
      <c r="G162" s="113"/>
      <c r="H162" s="71">
        <f>IF(C162&gt;B162,C162*0.035,0)</f>
        <v>237.93434690698123</v>
      </c>
      <c r="I162" s="70">
        <f>E162*50/B162</f>
        <v>1.1764705882352941E-2</v>
      </c>
      <c r="J162" s="66">
        <f t="shared" si="8"/>
        <v>4899.1312771981029</v>
      </c>
      <c r="K162" s="65">
        <f>K157+SUM(H159:H162)</f>
        <v>2874.5517106349835</v>
      </c>
      <c r="L162" s="74"/>
      <c r="M162" s="74"/>
    </row>
    <row r="163" spans="1:13" s="19" customFormat="1" ht="15.75" thickBot="1">
      <c r="A163" s="64"/>
      <c r="B163" s="63"/>
      <c r="C163" s="58"/>
      <c r="D163" s="58"/>
      <c r="E163" s="58"/>
      <c r="F163" s="62"/>
      <c r="G163" s="112"/>
      <c r="H163" s="61"/>
      <c r="I163" s="60"/>
      <c r="J163" s="59"/>
      <c r="K163" s="58"/>
    </row>
    <row r="164" spans="1:13" s="19" customFormat="1">
      <c r="A164" s="105">
        <f>A162+7</f>
        <v>43100</v>
      </c>
      <c r="B164" s="106">
        <f>C162+G162-H162</f>
        <v>6560.1898504353394</v>
      </c>
      <c r="C164" s="107">
        <f>B164+(B164*0.02)</f>
        <v>6691.3936474440461</v>
      </c>
      <c r="D164" s="161"/>
      <c r="E164" s="107">
        <f>B164/4250</f>
        <v>1.5435740824553741</v>
      </c>
      <c r="F164" s="108">
        <f>(C164-B164)/E164</f>
        <v>84.999999999999943</v>
      </c>
      <c r="G164" s="111"/>
      <c r="H164" s="115">
        <f>IF(C164&gt;B164,C164*0.035,0)</f>
        <v>234.19877766054162</v>
      </c>
      <c r="I164" s="110">
        <f>E164*50/B164</f>
        <v>1.1764705882352943E-2</v>
      </c>
      <c r="J164" s="109">
        <f t="shared" si="8"/>
        <v>4893.1298413835357</v>
      </c>
      <c r="K164" s="107"/>
    </row>
    <row r="165" spans="1:13" s="19" customFormat="1">
      <c r="A165" s="105">
        <f>A164+7</f>
        <v>43107</v>
      </c>
      <c r="B165" s="106">
        <f>C164+G164-H164</f>
        <v>6457.1948697835041</v>
      </c>
      <c r="C165" s="107">
        <f>B165+(B165*0.02)</f>
        <v>6586.3387671791743</v>
      </c>
      <c r="D165" s="161"/>
      <c r="E165" s="107">
        <f>B165/4250</f>
        <v>1.5193399693608245</v>
      </c>
      <c r="F165" s="108">
        <f>(C165-B165)/E165</f>
        <v>85.000000000000043</v>
      </c>
      <c r="G165" s="111"/>
      <c r="H165" s="115">
        <f>IF(C165&gt;B165,C165*0.035,0)</f>
        <v>230.52185685127111</v>
      </c>
      <c r="I165" s="110">
        <f>E165*50/B165</f>
        <v>1.1764705882352941E-2</v>
      </c>
      <c r="J165" s="109">
        <f t="shared" si="8"/>
        <v>4816.3077028738135</v>
      </c>
      <c r="K165" s="107"/>
      <c r="L165" s="74"/>
      <c r="M165" s="74"/>
    </row>
    <row r="166" spans="1:13" s="19" customFormat="1">
      <c r="A166" s="105">
        <f>A165+7</f>
        <v>43114</v>
      </c>
      <c r="B166" s="106">
        <f>C165+G165-H165</f>
        <v>6355.8169103279033</v>
      </c>
      <c r="C166" s="107">
        <f>B166+(B166*0.02)</f>
        <v>6482.9332485344612</v>
      </c>
      <c r="D166" s="161"/>
      <c r="E166" s="107">
        <f>B166/4250</f>
        <v>1.4954863318418596</v>
      </c>
      <c r="F166" s="108">
        <f>(C166-B166)/E166</f>
        <v>84.999999999999872</v>
      </c>
      <c r="G166" s="111"/>
      <c r="H166" s="115">
        <f>IF(C166&gt;B166,C166*0.035,0)</f>
        <v>226.90266369870616</v>
      </c>
      <c r="I166" s="110">
        <f>E166*50/B166</f>
        <v>1.1764705882352943E-2</v>
      </c>
      <c r="J166" s="109">
        <f t="shared" si="8"/>
        <v>4740.6916719386954</v>
      </c>
      <c r="K166" s="107"/>
      <c r="L166" s="74"/>
      <c r="M166" s="74"/>
    </row>
    <row r="167" spans="1:13" s="19" customFormat="1" ht="15.75" thickBot="1">
      <c r="A167" s="69">
        <f>A166+7</f>
        <v>43121</v>
      </c>
      <c r="B167" s="68">
        <f>C166+G166-H166</f>
        <v>6256.0305848357548</v>
      </c>
      <c r="C167" s="65">
        <f>B167+(B167*0.035)</f>
        <v>6474.9916553050061</v>
      </c>
      <c r="D167" s="160"/>
      <c r="E167" s="65">
        <f>B167/4250</f>
        <v>1.4720071964319423</v>
      </c>
      <c r="F167" s="72">
        <f>(C167-B167)/E167</f>
        <v>148.74999999999994</v>
      </c>
      <c r="G167" s="113"/>
      <c r="H167" s="71">
        <f>IF(C167&gt;B167,C167*0.035,0)</f>
        <v>226.62470793567525</v>
      </c>
      <c r="I167" s="70">
        <f>E167*50/B167</f>
        <v>1.1764705882352943E-2</v>
      </c>
      <c r="J167" s="66">
        <f t="shared" si="8"/>
        <v>4666.2628126892569</v>
      </c>
      <c r="K167" s="65">
        <f>K162+SUM(H164:H167)</f>
        <v>3792.7997167811777</v>
      </c>
      <c r="L167" s="74"/>
      <c r="M167" s="74"/>
    </row>
    <row r="168" spans="1:13" s="19" customFormat="1" ht="15.75" thickBot="1">
      <c r="A168" s="64"/>
      <c r="B168" s="63"/>
      <c r="C168" s="58"/>
      <c r="D168" s="58"/>
      <c r="E168" s="58"/>
      <c r="F168" s="62"/>
      <c r="G168" s="112"/>
      <c r="H168" s="61"/>
      <c r="I168" s="60"/>
      <c r="J168" s="59"/>
      <c r="K168" s="58"/>
    </row>
    <row r="169" spans="1:13" s="19" customFormat="1">
      <c r="A169" s="73">
        <f>A167+7</f>
        <v>43128</v>
      </c>
      <c r="B169" s="68">
        <f>C167+G167-H167</f>
        <v>6248.3669473693308</v>
      </c>
      <c r="C169" s="65">
        <f>B169+(B169*0.035)</f>
        <v>6467.0597905272571</v>
      </c>
      <c r="D169" s="160"/>
      <c r="E169" s="65">
        <f>B169/4250</f>
        <v>1.4702039876163131</v>
      </c>
      <c r="F169" s="72">
        <f>(C169-B169)/E169</f>
        <v>148.7499999999998</v>
      </c>
      <c r="G169" s="83"/>
      <c r="H169" s="71">
        <f>IF(C169&gt;B169,C169*0.035,0)</f>
        <v>226.34709266845402</v>
      </c>
      <c r="I169" s="70">
        <f>E169*50/B169</f>
        <v>1.1764705882352939E-2</v>
      </c>
      <c r="J169" s="66">
        <f t="shared" si="8"/>
        <v>4660.5466407437125</v>
      </c>
      <c r="K169" s="65"/>
    </row>
    <row r="170" spans="1:13" s="19" customFormat="1">
      <c r="A170" s="73">
        <f>A169+7</f>
        <v>43135</v>
      </c>
      <c r="B170" s="68">
        <f>C169+G169-H169</f>
        <v>6240.712697858803</v>
      </c>
      <c r="C170" s="65">
        <f>B170+(B170*0.035)</f>
        <v>6459.1376422838612</v>
      </c>
      <c r="D170" s="160"/>
      <c r="E170" s="65">
        <f>B170/4250</f>
        <v>1.468402987731483</v>
      </c>
      <c r="F170" s="72">
        <f>(C170-B170)/E170</f>
        <v>148.75000000000003</v>
      </c>
      <c r="G170" s="83"/>
      <c r="H170" s="71">
        <f>IF(C170&gt;B170,C170*0.035,0)</f>
        <v>226.06981747993515</v>
      </c>
      <c r="I170" s="70">
        <f>E170*50/B170</f>
        <v>1.1764705882352941E-2</v>
      </c>
      <c r="J170" s="66">
        <f t="shared" si="8"/>
        <v>4654.8374711088018</v>
      </c>
      <c r="K170" s="65"/>
    </row>
    <row r="171" spans="1:13" s="19" customFormat="1">
      <c r="A171" s="73">
        <f>A170+7</f>
        <v>43142</v>
      </c>
      <c r="B171" s="68">
        <f>C170+G170-H170</f>
        <v>6233.0678248039258</v>
      </c>
      <c r="C171" s="65">
        <f>B171+(B171*0.035)</f>
        <v>6451.225198672063</v>
      </c>
      <c r="D171" s="160"/>
      <c r="E171" s="65">
        <f>B171/4250</f>
        <v>1.466604194071512</v>
      </c>
      <c r="F171" s="72">
        <f>(C171-B171)/E171</f>
        <v>148.74999999999989</v>
      </c>
      <c r="G171" s="83"/>
      <c r="H171" s="71">
        <f>IF(C171&gt;B171,C171*0.035,0)</f>
        <v>225.79288195352223</v>
      </c>
      <c r="I171" s="70">
        <f>E171*50/B171</f>
        <v>1.1764705882352943E-2</v>
      </c>
      <c r="J171" s="66">
        <f t="shared" si="8"/>
        <v>4649.1352952066927</v>
      </c>
      <c r="K171" s="65"/>
    </row>
    <row r="172" spans="1:13" s="19" customFormat="1" ht="15.75" thickBot="1">
      <c r="A172" s="69">
        <f>A171+7</f>
        <v>43149</v>
      </c>
      <c r="B172" s="68">
        <f>C171+G171-H171</f>
        <v>6225.4323167185412</v>
      </c>
      <c r="C172" s="65">
        <f>B172+(B172*0.035)</f>
        <v>6443.32244780369</v>
      </c>
      <c r="D172" s="160"/>
      <c r="E172" s="65">
        <f>B172/4250</f>
        <v>1.4648076039337743</v>
      </c>
      <c r="F172" s="72">
        <f>(C172-B172)/E172</f>
        <v>148.74999999999994</v>
      </c>
      <c r="G172" s="113"/>
      <c r="H172" s="71">
        <f>IF(C172&gt;B172,C172*0.035,0)</f>
        <v>225.51628567312918</v>
      </c>
      <c r="I172" s="70">
        <f>E172*50/B172</f>
        <v>1.1764705882352941E-2</v>
      </c>
      <c r="J172" s="66">
        <f t="shared" si="8"/>
        <v>4643.4401044700644</v>
      </c>
      <c r="K172" s="65">
        <f>K167+SUM(H169:H172)</f>
        <v>4696.5257945562189</v>
      </c>
    </row>
    <row r="173" spans="1:13" s="19" customFormat="1" ht="15.75" thickBot="1">
      <c r="A173" s="64"/>
      <c r="B173" s="63"/>
      <c r="C173" s="58"/>
      <c r="D173" s="58"/>
      <c r="E173" s="58"/>
      <c r="F173" s="62"/>
      <c r="G173" s="112"/>
      <c r="H173" s="61"/>
      <c r="I173" s="60"/>
      <c r="J173" s="59"/>
      <c r="K173" s="58"/>
    </row>
    <row r="174" spans="1:13" s="19" customFormat="1">
      <c r="A174" s="73">
        <f>A172+7</f>
        <v>43156</v>
      </c>
      <c r="B174" s="68">
        <f>C172+G172-H172</f>
        <v>6217.8061621305606</v>
      </c>
      <c r="C174" s="65">
        <f>B174+(B174*0.035)</f>
        <v>6435.4293778051306</v>
      </c>
      <c r="D174" s="160"/>
      <c r="E174" s="65">
        <f>B174/4250</f>
        <v>1.4630132146189554</v>
      </c>
      <c r="F174" s="72">
        <f>(C174-B174)/E174</f>
        <v>148.75000000000028</v>
      </c>
      <c r="G174" s="83"/>
      <c r="H174" s="71">
        <f>IF(C174&gt;B174,C174*0.035,0)</f>
        <v>225.24002822317959</v>
      </c>
      <c r="I174" s="70">
        <f>E174*50/B174</f>
        <v>1.1764705882352939E-2</v>
      </c>
      <c r="J174" s="66">
        <f t="shared" si="8"/>
        <v>4637.7518903420887</v>
      </c>
      <c r="K174" s="65"/>
    </row>
    <row r="175" spans="1:13" s="19" customFormat="1">
      <c r="A175" s="73">
        <f>A174+7</f>
        <v>43163</v>
      </c>
      <c r="B175" s="68">
        <f>C174+G174-H174</f>
        <v>6210.1893495819513</v>
      </c>
      <c r="C175" s="65">
        <f>B175+(B175*0.035)</f>
        <v>6427.5459768173196</v>
      </c>
      <c r="D175" s="160"/>
      <c r="E175" s="65">
        <f>B175/4250</f>
        <v>1.4612210234310474</v>
      </c>
      <c r="F175" s="72">
        <f>(C175-B175)/E175</f>
        <v>148.74999999999997</v>
      </c>
      <c r="G175" s="83"/>
      <c r="H175" s="71">
        <f>IF(C175&gt;B175,C175*0.035,0)</f>
        <v>224.96410918860622</v>
      </c>
      <c r="I175" s="70">
        <f>E175*50/B175</f>
        <v>1.1764705882352943E-2</v>
      </c>
      <c r="J175" s="66">
        <f t="shared" si="8"/>
        <v>4632.0706442764204</v>
      </c>
      <c r="K175" s="65"/>
    </row>
    <row r="176" spans="1:13" s="19" customFormat="1">
      <c r="A176" s="73">
        <f>A175+7</f>
        <v>43170</v>
      </c>
      <c r="B176" s="68">
        <f>C175+G175-H175</f>
        <v>6202.5818676287136</v>
      </c>
      <c r="C176" s="65">
        <f>B176+(B176*0.035)</f>
        <v>6419.6722329957183</v>
      </c>
      <c r="D176" s="160"/>
      <c r="E176" s="65">
        <f>B176/4250</f>
        <v>1.4594310276773443</v>
      </c>
      <c r="F176" s="72">
        <f>(C176-B176)/E176</f>
        <v>148.74999999999986</v>
      </c>
      <c r="G176" s="83"/>
      <c r="H176" s="71">
        <f>IF(C176&gt;B176,C176*0.035,0)</f>
        <v>224.68852815485016</v>
      </c>
      <c r="I176" s="70">
        <f>E176*50/B176</f>
        <v>1.1764705882352941E-2</v>
      </c>
      <c r="J176" s="66">
        <f t="shared" si="8"/>
        <v>4626.3963577371815</v>
      </c>
      <c r="K176" s="65"/>
    </row>
    <row r="177" spans="1:11" s="19" customFormat="1" ht="15.75" thickBot="1">
      <c r="A177" s="69">
        <f>A176+7</f>
        <v>43177</v>
      </c>
      <c r="B177" s="68">
        <f>C176+G176-H176</f>
        <v>6194.9837048408681</v>
      </c>
      <c r="C177" s="65">
        <f>B177+(B177*0.035)</f>
        <v>6411.8081345102983</v>
      </c>
      <c r="D177" s="160"/>
      <c r="E177" s="65">
        <f>B177/4250</f>
        <v>1.4576432246684397</v>
      </c>
      <c r="F177" s="72">
        <f>(C177-B177)/E177</f>
        <v>148.74999999999986</v>
      </c>
      <c r="G177" s="113"/>
      <c r="H177" s="71">
        <f>IF(C177&gt;B177,C177*0.035,0)</f>
        <v>224.41328470786047</v>
      </c>
      <c r="I177" s="70">
        <f>E177*50/B177</f>
        <v>1.1764705882352943E-2</v>
      </c>
      <c r="J177" s="66">
        <f t="shared" si="8"/>
        <v>4620.7290221989533</v>
      </c>
      <c r="K177" s="65">
        <f>K172+SUM(H174:H177)</f>
        <v>5595.8317448307153</v>
      </c>
    </row>
    <row r="178" spans="1:11" s="19" customFormat="1" ht="15.75" thickBot="1">
      <c r="A178" s="64"/>
      <c r="B178" s="63"/>
      <c r="C178" s="58"/>
      <c r="D178" s="58"/>
      <c r="E178" s="58"/>
      <c r="F178" s="62"/>
      <c r="G178" s="112"/>
      <c r="H178" s="61"/>
      <c r="I178" s="60"/>
      <c r="J178" s="59"/>
      <c r="K178" s="58"/>
    </row>
    <row r="179" spans="1:11" s="19" customFormat="1">
      <c r="A179" s="73">
        <f>A177+7</f>
        <v>43184</v>
      </c>
      <c r="B179" s="68">
        <f>C177+G177-H177</f>
        <v>6187.3948498024374</v>
      </c>
      <c r="C179" s="65">
        <f>B179+(B179*0.035)</f>
        <v>6403.9536695455226</v>
      </c>
      <c r="D179" s="160"/>
      <c r="E179" s="65">
        <f>B179/4250</f>
        <v>1.4558576117182205</v>
      </c>
      <c r="F179" s="72">
        <f>(C179-B179)/E179</f>
        <v>148.74999999999994</v>
      </c>
      <c r="G179" s="83"/>
      <c r="H179" s="71">
        <f>IF(C179&gt;B179,C179*0.035,0)</f>
        <v>224.13837843409331</v>
      </c>
      <c r="I179" s="70">
        <f>E179*50/B179</f>
        <v>1.1764705882352939E-2</v>
      </c>
      <c r="J179" s="66">
        <f t="shared" si="8"/>
        <v>4615.0686291467591</v>
      </c>
      <c r="K179" s="65"/>
    </row>
    <row r="180" spans="1:11" s="19" customFormat="1">
      <c r="A180" s="73">
        <f>A179+7</f>
        <v>43191</v>
      </c>
      <c r="B180" s="68">
        <f>C179+G179-H179</f>
        <v>6179.8152911114294</v>
      </c>
      <c r="C180" s="65">
        <f>B180+(B180*0.035)</f>
        <v>6396.1088263003294</v>
      </c>
      <c r="D180" s="160"/>
      <c r="E180" s="65">
        <f>B180/4250</f>
        <v>1.4540741861438657</v>
      </c>
      <c r="F180" s="72">
        <f>(C180-B180)/E180</f>
        <v>148.75</v>
      </c>
      <c r="G180" s="83"/>
      <c r="H180" s="71">
        <f>IF(C180&gt;B180,C180*0.035,0)</f>
        <v>223.86380892051156</v>
      </c>
      <c r="I180" s="70">
        <f>E180*50/B180</f>
        <v>1.1764705882352943E-2</v>
      </c>
      <c r="J180" s="66">
        <f t="shared" si="8"/>
        <v>4609.415170076054</v>
      </c>
      <c r="K180" s="65"/>
    </row>
    <row r="181" spans="1:11" s="19" customFormat="1">
      <c r="A181" s="73">
        <f>A180+7</f>
        <v>43198</v>
      </c>
      <c r="B181" s="68">
        <f>C180+G180-H180</f>
        <v>6172.2450173798179</v>
      </c>
      <c r="C181" s="65">
        <f>B181+(B181*0.035)</f>
        <v>6388.2735929881119</v>
      </c>
      <c r="D181" s="160"/>
      <c r="E181" s="65">
        <f>B181/4250</f>
        <v>1.4522929452658395</v>
      </c>
      <c r="F181" s="72">
        <f>(C181-B181)/E181</f>
        <v>148.75000000000023</v>
      </c>
      <c r="G181" s="83"/>
      <c r="H181" s="71">
        <f>IF(C181&gt;B181,C181*0.035,0)</f>
        <v>223.58957575458393</v>
      </c>
      <c r="I181" s="70">
        <f>E181*50/B181</f>
        <v>1.1764705882352941E-2</v>
      </c>
      <c r="J181" s="66">
        <f t="shared" si="8"/>
        <v>4603.7686364927113</v>
      </c>
      <c r="K181" s="65"/>
    </row>
    <row r="182" spans="1:11" s="19" customFormat="1" ht="15.75" thickBot="1">
      <c r="A182" s="116">
        <f>A181+7</f>
        <v>43205</v>
      </c>
      <c r="B182" s="106">
        <f>C181+G181-H181</f>
        <v>6164.6840172335278</v>
      </c>
      <c r="C182" s="107">
        <f>B182+(B182*0.02)</f>
        <v>6287.9776975781988</v>
      </c>
      <c r="D182" s="161"/>
      <c r="E182" s="107">
        <f>B182/4250</f>
        <v>1.4505138864078888</v>
      </c>
      <c r="F182" s="108">
        <f>(C182-B182)/E182</f>
        <v>85.000000000000298</v>
      </c>
      <c r="G182" s="117"/>
      <c r="H182" s="115">
        <f>IF(C182&gt;B182,C182*0.035,0)</f>
        <v>220.07921941523699</v>
      </c>
      <c r="I182" s="110">
        <f>E182*50/B182</f>
        <v>1.1764705882352939E-2</v>
      </c>
      <c r="J182" s="109">
        <f t="shared" si="8"/>
        <v>4598.1290199130081</v>
      </c>
      <c r="K182" s="107">
        <f>K177+SUM(H179:H182)</f>
        <v>6487.5027273551414</v>
      </c>
    </row>
    <row r="183" spans="1:11" s="19" customFormat="1" ht="15.75" thickBot="1">
      <c r="A183" s="64"/>
      <c r="B183" s="63"/>
      <c r="C183" s="58"/>
      <c r="D183" s="58"/>
      <c r="E183" s="58"/>
      <c r="F183" s="62"/>
      <c r="G183" s="112"/>
      <c r="H183" s="61"/>
      <c r="I183" s="60"/>
      <c r="J183" s="59"/>
      <c r="K183" s="58"/>
    </row>
    <row r="184" spans="1:11" s="19" customFormat="1">
      <c r="A184" s="105">
        <f>A182+7</f>
        <v>43212</v>
      </c>
      <c r="B184" s="106">
        <f>C182+G182-H182</f>
        <v>6067.8984781629615</v>
      </c>
      <c r="C184" s="107">
        <f>B184+(B184*0.02)</f>
        <v>6189.2564477262204</v>
      </c>
      <c r="D184" s="161"/>
      <c r="E184" s="107">
        <f>B184/4250</f>
        <v>1.427740818391285</v>
      </c>
      <c r="F184" s="108">
        <f>(C184-B184)/E184</f>
        <v>84.999999999999744</v>
      </c>
      <c r="G184" s="111"/>
      <c r="H184" s="115">
        <f>IF(C184&gt;B184,C184*0.035,0)</f>
        <v>216.62397567041774</v>
      </c>
      <c r="I184" s="110">
        <f>E184*50/B184</f>
        <v>1.1764705882352939E-2</v>
      </c>
      <c r="J184" s="109">
        <f t="shared" ref="J184:J192" si="9">B184-(E184*1080)</f>
        <v>4525.9383943003741</v>
      </c>
      <c r="K184" s="107"/>
    </row>
    <row r="185" spans="1:11" s="19" customFormat="1">
      <c r="A185" s="73">
        <f>A184+7</f>
        <v>43219</v>
      </c>
      <c r="B185" s="68">
        <f>C184+G184-H184</f>
        <v>5972.6324720558023</v>
      </c>
      <c r="C185" s="65">
        <f>B185+(B185*0.035)</f>
        <v>6181.674608577755</v>
      </c>
      <c r="D185" s="160"/>
      <c r="E185" s="65">
        <f>B185/4250</f>
        <v>1.4053252875425417</v>
      </c>
      <c r="F185" s="72">
        <f>(C185-B185)/E185</f>
        <v>148.74999999999972</v>
      </c>
      <c r="G185" s="83"/>
      <c r="H185" s="71">
        <f>IF(C185&gt;B185,C185*0.035,0)</f>
        <v>216.35861130022144</v>
      </c>
      <c r="I185" s="70">
        <f>E185*50/B185</f>
        <v>1.1764705882352941E-2</v>
      </c>
      <c r="J185" s="66">
        <f t="shared" si="9"/>
        <v>4454.8811615098575</v>
      </c>
      <c r="K185" s="65"/>
    </row>
    <row r="186" spans="1:11" s="19" customFormat="1">
      <c r="A186" s="73">
        <f>A185+7</f>
        <v>43226</v>
      </c>
      <c r="B186" s="68">
        <f>C185+G185-H185</f>
        <v>5965.3159972775338</v>
      </c>
      <c r="C186" s="65">
        <f>B186+(B186*0.035)</f>
        <v>6174.1020571822473</v>
      </c>
      <c r="D186" s="160"/>
      <c r="E186" s="65">
        <f>B186/4250</f>
        <v>1.4036037640653021</v>
      </c>
      <c r="F186" s="72">
        <f>(C186-B186)/E186</f>
        <v>148.74999999999989</v>
      </c>
      <c r="G186" s="83"/>
      <c r="H186" s="71">
        <f>IF(C186&gt;B186,C186*0.035,0)</f>
        <v>216.09357200137867</v>
      </c>
      <c r="I186" s="70">
        <f>E186*50/B186</f>
        <v>1.1764705882352941E-2</v>
      </c>
      <c r="J186" s="66">
        <f t="shared" si="9"/>
        <v>4449.4239320870074</v>
      </c>
      <c r="K186" s="65"/>
    </row>
    <row r="187" spans="1:11" s="19" customFormat="1" ht="15.75" thickBot="1">
      <c r="A187" s="69">
        <f>A186+7</f>
        <v>43233</v>
      </c>
      <c r="B187" s="68">
        <f>C186+G186-H186</f>
        <v>5958.0084851808688</v>
      </c>
      <c r="C187" s="65">
        <f>B187+(B187*0.035)</f>
        <v>6166.5387821621989</v>
      </c>
      <c r="D187" s="160"/>
      <c r="E187" s="65">
        <f>B187/4250</f>
        <v>1.4018843494543221</v>
      </c>
      <c r="F187" s="72">
        <f>(C187-B187)/E187</f>
        <v>148.7499999999998</v>
      </c>
      <c r="G187" s="113"/>
      <c r="H187" s="71">
        <f>IF(C187&gt;B187,C187*0.035,0)</f>
        <v>215.82885737567699</v>
      </c>
      <c r="I187" s="70">
        <f>E187*50/B187</f>
        <v>1.1764705882352939E-2</v>
      </c>
      <c r="J187" s="66">
        <f t="shared" si="9"/>
        <v>4443.973387770201</v>
      </c>
      <c r="K187" s="65">
        <f>K182+SUM(H184:H187)</f>
        <v>7352.4077437028363</v>
      </c>
    </row>
    <row r="188" spans="1:11" s="19" customFormat="1" ht="15.75" thickBot="1">
      <c r="A188" s="64"/>
      <c r="B188" s="63"/>
      <c r="C188" s="58"/>
      <c r="D188" s="58"/>
      <c r="E188" s="58"/>
      <c r="F188" s="62"/>
      <c r="G188" s="112"/>
      <c r="H188" s="61"/>
      <c r="I188" s="60"/>
      <c r="J188" s="59"/>
      <c r="K188" s="58"/>
    </row>
    <row r="189" spans="1:11" s="19" customFormat="1">
      <c r="A189" s="73">
        <f>A187+7</f>
        <v>43240</v>
      </c>
      <c r="B189" s="68">
        <f>C187+G187-H187</f>
        <v>5950.7099247865217</v>
      </c>
      <c r="C189" s="65">
        <f>B189+(B189*0.035)</f>
        <v>6158.98477215405</v>
      </c>
      <c r="D189" s="160"/>
      <c r="E189" s="65">
        <f>B189/4250</f>
        <v>1.4001670411262404</v>
      </c>
      <c r="F189" s="72">
        <f>(C189-B189)/E189</f>
        <v>148.75000000000003</v>
      </c>
      <c r="G189" s="83"/>
      <c r="H189" s="71">
        <f>IF(C189&gt;B189,C189*0.035,0)</f>
        <v>215.56446702539176</v>
      </c>
      <c r="I189" s="70">
        <f>E189*50/B189</f>
        <v>1.1764705882352941E-2</v>
      </c>
      <c r="J189" s="66">
        <f t="shared" si="9"/>
        <v>4438.5295203701826</v>
      </c>
      <c r="K189" s="65"/>
    </row>
    <row r="190" spans="1:11" s="19" customFormat="1">
      <c r="A190" s="73">
        <f>A189+7</f>
        <v>43247</v>
      </c>
      <c r="B190" s="68">
        <f>C189+G189-H189</f>
        <v>5943.4203051286586</v>
      </c>
      <c r="C190" s="65">
        <f>B190+(B190*0.035)</f>
        <v>6151.4400158081617</v>
      </c>
      <c r="D190" s="160"/>
      <c r="E190" s="65">
        <f>B190/4250</f>
        <v>1.3984518365008609</v>
      </c>
      <c r="F190" s="72">
        <f>(C190-B190)/E190</f>
        <v>148.75</v>
      </c>
      <c r="G190" s="83"/>
      <c r="H190" s="71">
        <f>IF(C190&gt;B190,C190*0.035,0)</f>
        <v>215.30040055328567</v>
      </c>
      <c r="I190" s="70">
        <f>E190*50/B190</f>
        <v>1.1764705882352941E-2</v>
      </c>
      <c r="J190" s="66">
        <f t="shared" si="9"/>
        <v>4433.0923217077288</v>
      </c>
      <c r="K190" s="65"/>
    </row>
    <row r="191" spans="1:11" s="19" customFormat="1">
      <c r="A191" s="73">
        <f>A190+7</f>
        <v>43254</v>
      </c>
      <c r="B191" s="68">
        <f>C190+G190-H190</f>
        <v>5936.1396152548759</v>
      </c>
      <c r="C191" s="65">
        <f>B191+(B191*0.035)</f>
        <v>6143.9045017887966</v>
      </c>
      <c r="D191" s="160"/>
      <c r="E191" s="65">
        <f>B191/4250</f>
        <v>1.3967387330011474</v>
      </c>
      <c r="F191" s="72">
        <f>(C191-B191)/E191</f>
        <v>148.74999999999997</v>
      </c>
      <c r="G191" s="83"/>
      <c r="H191" s="71">
        <f>IF(C191&gt;B191,C191*0.035,0)</f>
        <v>215.0366575626079</v>
      </c>
      <c r="I191" s="70">
        <f>E191*50/B191</f>
        <v>1.1764705882352941E-2</v>
      </c>
      <c r="J191" s="66">
        <f t="shared" si="9"/>
        <v>4427.6617836136365</v>
      </c>
      <c r="K191" s="65"/>
    </row>
    <row r="192" spans="1:11" s="19" customFormat="1" ht="15.75" thickBot="1">
      <c r="A192" s="69">
        <f>A191+7</f>
        <v>43261</v>
      </c>
      <c r="B192" s="68">
        <f>C191+G191-H191</f>
        <v>5928.8678442261889</v>
      </c>
      <c r="C192" s="65">
        <f>B192+(B192*0.035)</f>
        <v>6136.3782187741053</v>
      </c>
      <c r="D192" s="160"/>
      <c r="E192" s="65">
        <f>B192/4250</f>
        <v>1.3950277280532208</v>
      </c>
      <c r="F192" s="72">
        <f>(C192-B192)/E192</f>
        <v>148.74999999999986</v>
      </c>
      <c r="G192" s="113"/>
      <c r="H192" s="71">
        <f>IF(C192&gt;B192,C192*0.035,0)</f>
        <v>214.77323765709372</v>
      </c>
      <c r="I192" s="70">
        <f>E192*50/B192</f>
        <v>1.1764705882352941E-2</v>
      </c>
      <c r="J192" s="66">
        <f t="shared" si="9"/>
        <v>4422.2378979287105</v>
      </c>
      <c r="K192" s="65">
        <f>K187+SUM(H189:H192)</f>
        <v>8213.0825065012159</v>
      </c>
    </row>
    <row r="193" spans="1:11" ht="15.75" thickBot="1">
      <c r="A193" s="64"/>
      <c r="B193" s="63"/>
      <c r="C193" s="58"/>
      <c r="D193" s="58"/>
      <c r="E193" s="58"/>
      <c r="F193" s="62"/>
      <c r="G193" s="112"/>
      <c r="H193" s="61"/>
      <c r="I193" s="60"/>
      <c r="J193" s="59"/>
      <c r="K193" s="58"/>
    </row>
    <row r="194" spans="1:11">
      <c r="A194" s="18"/>
      <c r="B194" s="18"/>
      <c r="C194" s="18"/>
      <c r="E194" s="18"/>
      <c r="F194" s="18"/>
      <c r="G194" s="114"/>
      <c r="H194" s="18"/>
      <c r="I194" s="18"/>
      <c r="J194" s="18"/>
      <c r="K194" s="18"/>
    </row>
    <row r="195" spans="1:11">
      <c r="A195" s="18"/>
      <c r="B195" s="18"/>
      <c r="C195" s="18"/>
      <c r="E195" s="18"/>
      <c r="F195" s="18"/>
      <c r="G195" s="114"/>
      <c r="H195" s="18"/>
      <c r="I195" s="18"/>
      <c r="J195" s="18"/>
      <c r="K195" s="18"/>
    </row>
    <row r="196" spans="1:11">
      <c r="A196" s="18"/>
      <c r="B196" s="18"/>
      <c r="C196" s="18"/>
      <c r="E196" s="18"/>
      <c r="F196" s="18"/>
      <c r="G196" s="114"/>
      <c r="H196" s="18"/>
      <c r="I196" s="18"/>
      <c r="J196" s="18"/>
      <c r="K196" s="18"/>
    </row>
    <row r="197" spans="1:11">
      <c r="A197" s="18"/>
      <c r="B197" s="18"/>
      <c r="C197" s="18"/>
      <c r="E197" s="18"/>
      <c r="F197" s="18"/>
      <c r="G197" s="114"/>
      <c r="H197" s="18"/>
      <c r="I197" s="18"/>
      <c r="J197" s="18"/>
      <c r="K197" s="18"/>
    </row>
    <row r="198" spans="1:11">
      <c r="A198" s="18"/>
      <c r="B198" s="18"/>
      <c r="C198" s="18"/>
      <c r="E198" s="18"/>
      <c r="F198" s="18"/>
      <c r="G198" s="114"/>
      <c r="H198" s="18"/>
      <c r="I198" s="18"/>
      <c r="J198" s="18"/>
      <c r="K198" s="18"/>
    </row>
    <row r="199" spans="1:11">
      <c r="A199" s="18"/>
      <c r="B199" s="18"/>
      <c r="C199" s="18"/>
      <c r="E199" s="18"/>
      <c r="F199" s="18"/>
      <c r="G199" s="114"/>
      <c r="H199" s="18"/>
      <c r="I199" s="18"/>
      <c r="J199" s="18"/>
      <c r="K199" s="18"/>
    </row>
    <row r="200" spans="1:11">
      <c r="A200" s="18"/>
      <c r="B200" s="18"/>
      <c r="C200" s="18"/>
      <c r="E200" s="18"/>
      <c r="F200" s="18"/>
      <c r="G200" s="114"/>
      <c r="H200" s="18"/>
      <c r="I200" s="18"/>
      <c r="J200" s="18"/>
      <c r="K200" s="18"/>
    </row>
    <row r="201" spans="1:11">
      <c r="A201" s="18"/>
      <c r="B201" s="18"/>
      <c r="C201" s="18"/>
      <c r="E201" s="18"/>
      <c r="F201" s="18"/>
      <c r="G201" s="114"/>
      <c r="H201" s="18"/>
      <c r="I201" s="18"/>
      <c r="J201" s="18"/>
      <c r="K201" s="18"/>
    </row>
    <row r="202" spans="1:11">
      <c r="A202" s="18"/>
      <c r="B202" s="18"/>
      <c r="C202" s="18"/>
      <c r="E202" s="18"/>
      <c r="F202" s="18"/>
      <c r="G202" s="114"/>
      <c r="H202" s="18"/>
      <c r="I202" s="18"/>
      <c r="J202" s="18"/>
      <c r="K202" s="18"/>
    </row>
    <row r="203" spans="1:11">
      <c r="A203" s="18"/>
      <c r="B203" s="18"/>
      <c r="C203" s="18"/>
      <c r="E203" s="18"/>
      <c r="F203" s="18"/>
      <c r="G203" s="114"/>
      <c r="H203" s="18"/>
      <c r="I203" s="18"/>
      <c r="J203" s="18"/>
      <c r="K203" s="18"/>
    </row>
    <row r="204" spans="1:11">
      <c r="A204" s="18"/>
      <c r="B204" s="18"/>
      <c r="C204" s="18"/>
      <c r="E204" s="18"/>
      <c r="F204" s="18"/>
      <c r="G204" s="114"/>
      <c r="H204" s="18"/>
      <c r="I204" s="18"/>
      <c r="J204" s="18"/>
      <c r="K204" s="18"/>
    </row>
    <row r="205" spans="1:11">
      <c r="A205" s="18"/>
      <c r="B205" s="18"/>
      <c r="C205" s="18"/>
      <c r="E205" s="18"/>
      <c r="F205" s="18"/>
      <c r="G205" s="114"/>
      <c r="H205" s="18"/>
      <c r="I205" s="18"/>
      <c r="J205" s="18"/>
      <c r="K205" s="18"/>
    </row>
    <row r="206" spans="1:11">
      <c r="A206" s="18"/>
      <c r="B206" s="18"/>
      <c r="C206" s="18"/>
      <c r="E206" s="18"/>
      <c r="F206" s="18"/>
      <c r="G206" s="114"/>
      <c r="H206" s="18"/>
      <c r="I206" s="18"/>
      <c r="J206" s="18"/>
      <c r="K206" s="18"/>
    </row>
    <row r="207" spans="1:11">
      <c r="A207" s="18"/>
      <c r="B207" s="18"/>
      <c r="C207" s="18"/>
      <c r="E207" s="18"/>
      <c r="F207" s="18"/>
      <c r="G207" s="114"/>
      <c r="H207" s="18"/>
      <c r="I207" s="18"/>
      <c r="J207" s="18"/>
      <c r="K207" s="18"/>
    </row>
    <row r="208" spans="1:11">
      <c r="A208" s="18"/>
      <c r="B208" s="18"/>
      <c r="C208" s="18"/>
      <c r="E208" s="18"/>
      <c r="F208" s="18"/>
      <c r="G208" s="114"/>
      <c r="H208" s="18"/>
      <c r="I208" s="18"/>
      <c r="J208" s="18"/>
      <c r="K208" s="18"/>
    </row>
    <row r="209" spans="1:11">
      <c r="A209" s="18"/>
      <c r="B209" s="18"/>
      <c r="C209" s="18"/>
      <c r="E209" s="18"/>
      <c r="F209" s="18"/>
      <c r="G209" s="114"/>
      <c r="H209" s="18"/>
      <c r="I209" s="18"/>
      <c r="J209" s="18"/>
      <c r="K209" s="18"/>
    </row>
    <row r="210" spans="1:11">
      <c r="A210" s="18"/>
      <c r="B210" s="18"/>
      <c r="C210" s="18"/>
      <c r="E210" s="18"/>
      <c r="F210" s="18"/>
      <c r="G210" s="114"/>
      <c r="H210" s="18"/>
      <c r="I210" s="18"/>
      <c r="J210" s="18"/>
      <c r="K210" s="18"/>
    </row>
    <row r="211" spans="1:11">
      <c r="A211" s="18"/>
      <c r="B211" s="18"/>
      <c r="C211" s="18"/>
      <c r="E211" s="18"/>
      <c r="F211" s="18"/>
      <c r="G211" s="114"/>
      <c r="H211" s="18"/>
      <c r="I211" s="18"/>
      <c r="J211" s="18"/>
      <c r="K211" s="18"/>
    </row>
    <row r="212" spans="1:11">
      <c r="A212" s="18"/>
      <c r="B212" s="18"/>
      <c r="C212" s="18"/>
      <c r="E212" s="18"/>
      <c r="F212" s="18"/>
      <c r="G212" s="114"/>
      <c r="H212" s="18"/>
      <c r="I212" s="18"/>
      <c r="J212" s="18"/>
      <c r="K212" s="18"/>
    </row>
    <row r="213" spans="1:11">
      <c r="A213" s="18"/>
      <c r="B213" s="18"/>
      <c r="C213" s="18"/>
      <c r="E213" s="18"/>
      <c r="F213" s="18"/>
      <c r="G213" s="114"/>
      <c r="H213" s="18"/>
      <c r="I213" s="18"/>
      <c r="J213" s="18"/>
      <c r="K213" s="18"/>
    </row>
    <row r="214" spans="1:11">
      <c r="A214" s="18"/>
      <c r="B214" s="18"/>
      <c r="C214" s="18"/>
      <c r="E214" s="18"/>
      <c r="F214" s="18"/>
      <c r="G214" s="114"/>
      <c r="H214" s="18"/>
      <c r="I214" s="18"/>
      <c r="J214" s="18"/>
      <c r="K214" s="18"/>
    </row>
    <row r="215" spans="1:11">
      <c r="A215" s="18"/>
      <c r="B215" s="18"/>
      <c r="C215" s="18"/>
      <c r="E215" s="18"/>
      <c r="F215" s="18"/>
      <c r="G215" s="114"/>
      <c r="H215" s="18"/>
      <c r="I215" s="18"/>
      <c r="J215" s="18"/>
      <c r="K215" s="18"/>
    </row>
    <row r="216" spans="1:11">
      <c r="A216" s="18"/>
      <c r="B216" s="18"/>
      <c r="C216" s="18"/>
      <c r="E216" s="18"/>
      <c r="F216" s="18"/>
      <c r="G216" s="114"/>
      <c r="H216" s="18"/>
      <c r="I216" s="18"/>
      <c r="J216" s="18"/>
      <c r="K216" s="18"/>
    </row>
    <row r="217" spans="1:11">
      <c r="A217" s="18"/>
      <c r="B217" s="18"/>
      <c r="C217" s="18"/>
      <c r="E217" s="18"/>
      <c r="F217" s="18"/>
      <c r="G217" s="114"/>
      <c r="H217" s="18"/>
      <c r="I217" s="18"/>
      <c r="J217" s="18"/>
      <c r="K217" s="18"/>
    </row>
  </sheetData>
  <mergeCells count="1">
    <mergeCell ref="A1:K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O137"/>
  <sheetViews>
    <sheetView tabSelected="1" workbookViewId="0">
      <selection activeCell="J34" sqref="J34"/>
    </sheetView>
  </sheetViews>
  <sheetFormatPr defaultRowHeight="15"/>
  <cols>
    <col min="2" max="2" width="10.28515625" customWidth="1"/>
    <col min="7" max="7" width="9.140625" style="18"/>
    <col min="11" max="11" width="10.140625" bestFit="1" customWidth="1"/>
  </cols>
  <sheetData>
    <row r="1" spans="1:15" ht="23.25">
      <c r="A1" s="99" t="s">
        <v>0</v>
      </c>
      <c r="B1" s="99" t="s">
        <v>25</v>
      </c>
      <c r="C1" s="90" t="s">
        <v>26</v>
      </c>
      <c r="D1" s="90" t="s">
        <v>26</v>
      </c>
      <c r="E1" s="90" t="s">
        <v>26</v>
      </c>
      <c r="F1" s="90" t="s">
        <v>26</v>
      </c>
      <c r="G1" s="123" t="s">
        <v>68</v>
      </c>
      <c r="H1" s="20"/>
      <c r="I1" s="20"/>
      <c r="J1" s="21" t="s">
        <v>2</v>
      </c>
      <c r="K1" s="22" t="s">
        <v>27</v>
      </c>
      <c r="L1" s="23" t="s">
        <v>28</v>
      </c>
      <c r="M1" s="101">
        <v>3.5000000000000003E-2</v>
      </c>
      <c r="N1" s="18"/>
      <c r="O1" s="18"/>
    </row>
    <row r="2" spans="1:15" ht="23.25">
      <c r="A2" s="100"/>
      <c r="B2" s="100"/>
      <c r="C2" s="24" t="s">
        <v>29</v>
      </c>
      <c r="D2" s="25" t="s">
        <v>30</v>
      </c>
      <c r="E2" s="24" t="s">
        <v>31</v>
      </c>
      <c r="F2" s="24" t="s">
        <v>32</v>
      </c>
      <c r="G2" s="127" t="s">
        <v>71</v>
      </c>
      <c r="H2" s="24" t="s">
        <v>4</v>
      </c>
      <c r="I2" s="24" t="s">
        <v>5</v>
      </c>
      <c r="J2" s="21" t="s">
        <v>6</v>
      </c>
      <c r="K2" s="23" t="s">
        <v>33</v>
      </c>
      <c r="L2" s="23" t="s">
        <v>34</v>
      </c>
      <c r="M2" s="84" t="s">
        <v>51</v>
      </c>
      <c r="N2" s="18"/>
      <c r="O2" s="18"/>
    </row>
    <row r="3" spans="1:15">
      <c r="A3" s="96">
        <v>4</v>
      </c>
      <c r="B3" s="26">
        <v>42204</v>
      </c>
      <c r="C3" s="93">
        <v>1100</v>
      </c>
      <c r="D3" s="28">
        <v>1131</v>
      </c>
      <c r="E3" s="57">
        <f>C3/4250</f>
        <v>0.25882352941176473</v>
      </c>
      <c r="F3" s="34">
        <f>(D3-C3)/E3</f>
        <v>119.77272727272727</v>
      </c>
      <c r="G3" s="171">
        <f>(D3-1100)/1100</f>
        <v>2.8181818181818183E-2</v>
      </c>
      <c r="H3" s="29"/>
      <c r="I3" s="29"/>
      <c r="J3" s="30"/>
      <c r="K3" s="31"/>
      <c r="L3" s="32"/>
      <c r="M3" s="94"/>
      <c r="N3" s="35"/>
      <c r="O3" s="18"/>
    </row>
    <row r="4" spans="1:15">
      <c r="A4" s="97"/>
      <c r="B4" s="26">
        <f>B3+7</f>
        <v>42211</v>
      </c>
      <c r="C4" s="27">
        <f>D3+H3</f>
        <v>1131</v>
      </c>
      <c r="D4" s="28">
        <v>836</v>
      </c>
      <c r="E4" s="57">
        <f>C4/4250</f>
        <v>0.26611764705882351</v>
      </c>
      <c r="F4" s="34">
        <f>(D4-C4)/E4</f>
        <v>-1108.5322723253757</v>
      </c>
      <c r="G4" s="176">
        <f>(D4-1100)/1100</f>
        <v>-0.24</v>
      </c>
      <c r="H4" s="29"/>
      <c r="I4" s="29"/>
      <c r="J4" s="30"/>
      <c r="K4" s="31"/>
      <c r="L4" s="32"/>
      <c r="M4" s="94"/>
      <c r="N4" s="35"/>
      <c r="O4" s="18"/>
    </row>
    <row r="5" spans="1:15">
      <c r="A5" s="97"/>
      <c r="B5" s="26">
        <f>B4+7</f>
        <v>42218</v>
      </c>
      <c r="C5" s="27">
        <f>D4+H4</f>
        <v>836</v>
      </c>
      <c r="D5" s="28"/>
      <c r="E5" s="57"/>
      <c r="F5" s="34"/>
      <c r="G5" s="34"/>
      <c r="H5" s="29"/>
      <c r="I5" s="29"/>
      <c r="J5" s="30"/>
      <c r="K5" s="31"/>
      <c r="L5" s="32"/>
      <c r="M5" s="32"/>
      <c r="N5" s="35"/>
      <c r="O5" s="18"/>
    </row>
    <row r="6" spans="1:15">
      <c r="A6" s="98"/>
      <c r="B6" s="26">
        <f>B5+7</f>
        <v>42225</v>
      </c>
      <c r="C6" s="27">
        <f>D5+H5</f>
        <v>0</v>
      </c>
      <c r="D6" s="28"/>
      <c r="E6" s="57"/>
      <c r="F6" s="34"/>
      <c r="G6" s="34"/>
      <c r="H6" s="29"/>
      <c r="I6" s="29"/>
      <c r="J6" s="30"/>
      <c r="K6" s="31"/>
      <c r="L6" s="32"/>
      <c r="M6" s="32"/>
      <c r="N6" s="35"/>
      <c r="O6" s="18"/>
    </row>
    <row r="7" spans="1:15">
      <c r="A7" s="36"/>
      <c r="B7" s="36"/>
      <c r="C7" s="37"/>
      <c r="D7" s="38"/>
      <c r="E7" s="39"/>
      <c r="F7" s="39"/>
      <c r="G7" s="39"/>
      <c r="H7" s="38"/>
      <c r="I7" s="40"/>
      <c r="J7" s="41"/>
      <c r="K7" s="42"/>
      <c r="L7" s="38"/>
      <c r="M7" s="38"/>
      <c r="N7" s="19"/>
      <c r="O7" s="19"/>
    </row>
    <row r="8" spans="1:15">
      <c r="A8" s="96">
        <v>5</v>
      </c>
      <c r="B8" s="26">
        <f>B6+7</f>
        <v>42232</v>
      </c>
      <c r="C8" s="27">
        <f>D6</f>
        <v>0</v>
      </c>
      <c r="D8" s="28"/>
      <c r="E8" s="57"/>
      <c r="F8" s="34"/>
      <c r="G8" s="34"/>
      <c r="H8" s="29"/>
      <c r="I8" s="29"/>
      <c r="J8" s="30"/>
      <c r="K8" s="31"/>
      <c r="L8" s="32"/>
      <c r="M8" s="32"/>
      <c r="N8" s="18"/>
      <c r="O8" s="18"/>
    </row>
    <row r="9" spans="1:15">
      <c r="A9" s="97"/>
      <c r="B9" s="26">
        <f>B8+7</f>
        <v>42239</v>
      </c>
      <c r="C9" s="27">
        <f>D8</f>
        <v>0</v>
      </c>
      <c r="D9" s="28"/>
      <c r="E9" s="57"/>
      <c r="F9" s="34"/>
      <c r="G9" s="34"/>
      <c r="H9" s="29"/>
      <c r="I9" s="29"/>
      <c r="J9" s="30"/>
      <c r="K9" s="31"/>
      <c r="L9" s="32"/>
      <c r="M9" s="32"/>
      <c r="N9" s="18"/>
      <c r="O9" s="18"/>
    </row>
    <row r="10" spans="1:15">
      <c r="A10" s="97"/>
      <c r="B10" s="26">
        <f>B9+7</f>
        <v>42246</v>
      </c>
      <c r="C10" s="27">
        <f>D9-I9</f>
        <v>0</v>
      </c>
      <c r="D10" s="28"/>
      <c r="E10" s="57"/>
      <c r="F10" s="34"/>
      <c r="G10" s="34"/>
      <c r="H10" s="29"/>
      <c r="I10" s="29"/>
      <c r="J10" s="30"/>
      <c r="K10" s="31"/>
      <c r="L10" s="32"/>
      <c r="M10" s="32"/>
      <c r="N10" s="18"/>
      <c r="O10" s="18"/>
    </row>
    <row r="11" spans="1:15">
      <c r="A11" s="98"/>
      <c r="B11" s="26">
        <f>B10+7</f>
        <v>42253</v>
      </c>
      <c r="C11" s="27">
        <f>D10+H10</f>
        <v>0</v>
      </c>
      <c r="D11" s="28"/>
      <c r="E11" s="57"/>
      <c r="F11" s="34"/>
      <c r="G11" s="34"/>
      <c r="H11" s="29"/>
      <c r="I11" s="29"/>
      <c r="J11" s="30"/>
      <c r="K11" s="31"/>
      <c r="L11" s="32"/>
      <c r="M11" s="32"/>
      <c r="N11" s="35"/>
      <c r="O11" s="18"/>
    </row>
    <row r="12" spans="1:15">
      <c r="A12" s="36"/>
      <c r="B12" s="36"/>
      <c r="C12" s="37"/>
      <c r="D12" s="38"/>
      <c r="E12" s="39"/>
      <c r="F12" s="39"/>
      <c r="G12" s="39"/>
      <c r="H12" s="38"/>
      <c r="I12" s="40"/>
      <c r="J12" s="41"/>
      <c r="K12" s="42"/>
      <c r="L12" s="38"/>
      <c r="M12" s="38"/>
      <c r="N12" s="19"/>
      <c r="O12" s="19"/>
    </row>
    <row r="13" spans="1:15">
      <c r="A13" s="96">
        <v>6</v>
      </c>
      <c r="B13" s="26">
        <f>B11+7</f>
        <v>42260</v>
      </c>
      <c r="C13" s="27">
        <f>D11+H11</f>
        <v>0</v>
      </c>
      <c r="D13" s="28"/>
      <c r="E13" s="57"/>
      <c r="F13" s="34"/>
      <c r="G13" s="34"/>
      <c r="H13" s="29"/>
      <c r="I13" s="29"/>
      <c r="J13" s="30"/>
      <c r="K13" s="31"/>
      <c r="L13" s="32"/>
      <c r="M13" s="32"/>
      <c r="N13" s="18"/>
      <c r="O13" s="18"/>
    </row>
    <row r="14" spans="1:15">
      <c r="A14" s="97"/>
      <c r="B14" s="26">
        <f>B13+7</f>
        <v>42267</v>
      </c>
      <c r="C14" s="27">
        <f>D13</f>
        <v>0</v>
      </c>
      <c r="D14" s="28"/>
      <c r="E14" s="57"/>
      <c r="F14" s="34"/>
      <c r="G14" s="34"/>
      <c r="H14" s="29"/>
      <c r="I14" s="29"/>
      <c r="J14" s="30"/>
      <c r="K14" s="31"/>
      <c r="L14" s="32"/>
      <c r="M14" s="32"/>
      <c r="N14" s="18"/>
      <c r="O14" s="18"/>
    </row>
    <row r="15" spans="1:15">
      <c r="A15" s="97"/>
      <c r="B15" s="26">
        <f>B14+7</f>
        <v>42274</v>
      </c>
      <c r="C15" s="27">
        <f>D14</f>
        <v>0</v>
      </c>
      <c r="D15" s="28"/>
      <c r="E15" s="57"/>
      <c r="F15" s="34"/>
      <c r="G15" s="34"/>
      <c r="H15" s="29"/>
      <c r="I15" s="29"/>
      <c r="J15" s="30"/>
      <c r="K15" s="31"/>
      <c r="L15" s="32"/>
      <c r="M15" s="32"/>
      <c r="N15" s="18"/>
      <c r="O15" s="18"/>
    </row>
    <row r="16" spans="1:15">
      <c r="A16" s="98"/>
      <c r="B16" s="26">
        <f>B15+7</f>
        <v>42281</v>
      </c>
      <c r="C16" s="27">
        <f>D15</f>
        <v>0</v>
      </c>
      <c r="D16" s="28"/>
      <c r="E16" s="57"/>
      <c r="F16" s="34"/>
      <c r="G16" s="34"/>
      <c r="H16" s="29"/>
      <c r="I16" s="29"/>
      <c r="J16" s="30"/>
      <c r="K16" s="31"/>
      <c r="L16" s="32"/>
      <c r="M16" s="32"/>
      <c r="N16" s="35"/>
      <c r="O16" s="18"/>
    </row>
    <row r="17" spans="1:15">
      <c r="A17" s="36"/>
      <c r="B17" s="36"/>
      <c r="C17" s="37"/>
      <c r="D17" s="38"/>
      <c r="E17" s="39"/>
      <c r="F17" s="39"/>
      <c r="G17" s="39"/>
      <c r="H17" s="38"/>
      <c r="I17" s="40"/>
      <c r="J17" s="41"/>
      <c r="K17" s="42"/>
      <c r="L17" s="38"/>
      <c r="M17" s="38"/>
      <c r="N17" s="19"/>
      <c r="O17" s="19"/>
    </row>
    <row r="18" spans="1:15">
      <c r="A18" s="96">
        <v>7</v>
      </c>
      <c r="B18" s="26">
        <f>B16+7</f>
        <v>42288</v>
      </c>
      <c r="C18" s="27">
        <f>D16+H16</f>
        <v>0</v>
      </c>
      <c r="D18" s="28"/>
      <c r="E18" s="57"/>
      <c r="F18" s="34"/>
      <c r="G18" s="34"/>
      <c r="H18" s="29"/>
      <c r="I18" s="29"/>
      <c r="J18" s="30"/>
      <c r="K18" s="31"/>
      <c r="L18" s="32"/>
      <c r="M18" s="32"/>
      <c r="N18" s="18"/>
      <c r="O18" s="18"/>
    </row>
    <row r="19" spans="1:15">
      <c r="A19" s="97"/>
      <c r="B19" s="26">
        <f>B18+7</f>
        <v>42295</v>
      </c>
      <c r="C19" s="27">
        <f>D18</f>
        <v>0</v>
      </c>
      <c r="D19" s="28"/>
      <c r="E19" s="33"/>
      <c r="F19" s="33"/>
      <c r="G19" s="33"/>
      <c r="H19" s="29"/>
      <c r="I19" s="29"/>
      <c r="J19" s="30"/>
      <c r="K19" s="31"/>
      <c r="L19" s="32"/>
      <c r="M19" s="32"/>
      <c r="N19" s="18"/>
      <c r="O19" s="18"/>
    </row>
    <row r="20" spans="1:15">
      <c r="A20" s="97"/>
      <c r="B20" s="26">
        <f>B19+7</f>
        <v>42302</v>
      </c>
      <c r="C20" s="27">
        <f>D19</f>
        <v>0</v>
      </c>
      <c r="D20" s="28"/>
      <c r="E20" s="33"/>
      <c r="F20" s="33"/>
      <c r="G20" s="33"/>
      <c r="H20" s="29"/>
      <c r="I20" s="29"/>
      <c r="J20" s="30"/>
      <c r="K20" s="31"/>
      <c r="L20" s="32"/>
      <c r="M20" s="32"/>
      <c r="N20" s="18"/>
      <c r="O20" s="18"/>
    </row>
    <row r="21" spans="1:15">
      <c r="A21" s="98"/>
      <c r="B21" s="26">
        <f>B20+7</f>
        <v>42309</v>
      </c>
      <c r="C21" s="27">
        <f>D20</f>
        <v>0</v>
      </c>
      <c r="D21" s="28"/>
      <c r="E21" s="33"/>
      <c r="F21" s="33"/>
      <c r="G21" s="33"/>
      <c r="H21" s="29"/>
      <c r="I21" s="29"/>
      <c r="J21" s="30"/>
      <c r="K21" s="31"/>
      <c r="L21" s="32"/>
      <c r="M21" s="32"/>
      <c r="N21" s="18"/>
      <c r="O21" s="18"/>
    </row>
    <row r="22" spans="1:15">
      <c r="A22" s="36"/>
      <c r="B22" s="36"/>
      <c r="C22" s="37"/>
      <c r="D22" s="38"/>
      <c r="E22" s="39"/>
      <c r="F22" s="39"/>
      <c r="G22" s="39"/>
      <c r="H22" s="38"/>
      <c r="I22" s="40"/>
      <c r="J22" s="41"/>
      <c r="K22" s="42"/>
      <c r="L22" s="38"/>
      <c r="M22" s="38"/>
      <c r="N22" s="19"/>
      <c r="O22" s="19"/>
    </row>
    <row r="23" spans="1:15">
      <c r="A23" s="96">
        <v>8</v>
      </c>
      <c r="B23" s="26">
        <f>B21+7</f>
        <v>42316</v>
      </c>
      <c r="C23" s="27">
        <f>D21</f>
        <v>0</v>
      </c>
      <c r="D23" s="28"/>
      <c r="E23" s="33"/>
      <c r="F23" s="33"/>
      <c r="G23" s="33"/>
      <c r="H23" s="29"/>
      <c r="I23" s="29"/>
      <c r="J23" s="30"/>
      <c r="K23" s="31"/>
      <c r="L23" s="32"/>
      <c r="M23" s="32"/>
      <c r="N23" s="18"/>
      <c r="O23" s="18"/>
    </row>
    <row r="24" spans="1:15">
      <c r="A24" s="97"/>
      <c r="B24" s="26">
        <f>B23+7</f>
        <v>42323</v>
      </c>
      <c r="C24" s="27">
        <f>D23</f>
        <v>0</v>
      </c>
      <c r="D24" s="28"/>
      <c r="E24" s="33"/>
      <c r="F24" s="33"/>
      <c r="G24" s="33"/>
      <c r="H24" s="29"/>
      <c r="I24" s="29"/>
      <c r="J24" s="30"/>
      <c r="K24" s="31"/>
      <c r="L24" s="32"/>
      <c r="M24" s="32"/>
      <c r="N24" s="18"/>
      <c r="O24" s="18"/>
    </row>
    <row r="25" spans="1:15">
      <c r="A25" s="97"/>
      <c r="B25" s="26">
        <f>B24+7</f>
        <v>42330</v>
      </c>
      <c r="C25" s="27">
        <f>D24</f>
        <v>0</v>
      </c>
      <c r="D25" s="28"/>
      <c r="E25" s="33"/>
      <c r="F25" s="33"/>
      <c r="G25" s="33"/>
      <c r="H25" s="29"/>
      <c r="I25" s="29"/>
      <c r="J25" s="30"/>
      <c r="K25" s="31"/>
      <c r="L25" s="32"/>
      <c r="M25" s="32"/>
      <c r="N25" s="18"/>
      <c r="O25" s="18"/>
    </row>
    <row r="26" spans="1:15">
      <c r="A26" s="98"/>
      <c r="B26" s="26">
        <f>B25+7</f>
        <v>42337</v>
      </c>
      <c r="C26" s="27">
        <f>D25</f>
        <v>0</v>
      </c>
      <c r="D26" s="28"/>
      <c r="E26" s="33"/>
      <c r="F26" s="33"/>
      <c r="G26" s="33"/>
      <c r="H26" s="29"/>
      <c r="I26" s="29"/>
      <c r="J26" s="30"/>
      <c r="K26" s="31"/>
      <c r="L26" s="32"/>
      <c r="M26" s="32"/>
      <c r="N26" s="18"/>
      <c r="O26" s="18"/>
    </row>
    <row r="27" spans="1:15">
      <c r="A27" s="36"/>
      <c r="B27" s="36"/>
      <c r="C27" s="37"/>
      <c r="D27" s="38"/>
      <c r="E27" s="39"/>
      <c r="F27" s="39"/>
      <c r="G27" s="39"/>
      <c r="H27" s="38"/>
      <c r="I27" s="40"/>
      <c r="J27" s="41"/>
      <c r="K27" s="42"/>
      <c r="L27" s="38"/>
      <c r="M27" s="38"/>
      <c r="N27" s="19"/>
      <c r="O27" s="19"/>
    </row>
    <row r="28" spans="1:15">
      <c r="A28" s="96">
        <v>9</v>
      </c>
      <c r="B28" s="26">
        <f>B26+7</f>
        <v>42344</v>
      </c>
      <c r="C28" s="27">
        <f>D26</f>
        <v>0</v>
      </c>
      <c r="D28" s="28"/>
      <c r="E28" s="33"/>
      <c r="F28" s="33"/>
      <c r="G28" s="33"/>
      <c r="H28" s="29"/>
      <c r="I28" s="29"/>
      <c r="J28" s="30"/>
      <c r="K28" s="31"/>
      <c r="L28" s="32"/>
      <c r="M28" s="32"/>
      <c r="N28" s="18"/>
      <c r="O28" s="18"/>
    </row>
    <row r="29" spans="1:15">
      <c r="A29" s="97"/>
      <c r="B29" s="26">
        <f>B28+7</f>
        <v>42351</v>
      </c>
      <c r="C29" s="27">
        <f>D28</f>
        <v>0</v>
      </c>
      <c r="D29" s="28"/>
      <c r="E29" s="33"/>
      <c r="F29" s="33"/>
      <c r="G29" s="33"/>
      <c r="H29" s="29"/>
      <c r="I29" s="29"/>
      <c r="J29" s="30"/>
      <c r="K29" s="31"/>
      <c r="L29" s="32"/>
      <c r="M29" s="32"/>
      <c r="N29" s="18"/>
      <c r="O29" s="18"/>
    </row>
    <row r="30" spans="1:15">
      <c r="A30" s="97"/>
      <c r="B30" s="26">
        <f>B29+7</f>
        <v>42358</v>
      </c>
      <c r="C30" s="27">
        <f>D29</f>
        <v>0</v>
      </c>
      <c r="D30" s="28"/>
      <c r="E30" s="33"/>
      <c r="F30" s="33"/>
      <c r="G30" s="33"/>
      <c r="H30" s="29"/>
      <c r="I30" s="29"/>
      <c r="J30" s="30"/>
      <c r="K30" s="31"/>
      <c r="L30" s="32"/>
      <c r="M30" s="32"/>
      <c r="N30" s="18"/>
      <c r="O30" s="18"/>
    </row>
    <row r="31" spans="1:15">
      <c r="A31" s="98"/>
      <c r="B31" s="26">
        <f>B30+7</f>
        <v>42365</v>
      </c>
      <c r="C31" s="27">
        <f>D30</f>
        <v>0</v>
      </c>
      <c r="D31" s="28"/>
      <c r="E31" s="33"/>
      <c r="F31" s="33"/>
      <c r="G31" s="33"/>
      <c r="H31" s="29"/>
      <c r="I31" s="29"/>
      <c r="J31" s="30"/>
      <c r="K31" s="31"/>
      <c r="L31" s="32"/>
      <c r="M31" s="32"/>
      <c r="N31" s="18"/>
      <c r="O31" s="18"/>
    </row>
    <row r="32" spans="1:15">
      <c r="A32" s="36"/>
      <c r="B32" s="36"/>
      <c r="C32" s="37"/>
      <c r="D32" s="38"/>
      <c r="E32" s="39"/>
      <c r="F32" s="39"/>
      <c r="G32" s="39"/>
      <c r="H32" s="38"/>
      <c r="I32" s="40"/>
      <c r="J32" s="41"/>
      <c r="K32" s="42"/>
      <c r="L32" s="38"/>
      <c r="M32" s="38"/>
      <c r="N32" s="19"/>
      <c r="O32" s="19"/>
    </row>
    <row r="33" spans="1:15">
      <c r="A33" s="96">
        <v>10</v>
      </c>
      <c r="B33" s="26">
        <f>B31+7</f>
        <v>42372</v>
      </c>
      <c r="C33" s="27">
        <f>D31</f>
        <v>0</v>
      </c>
      <c r="D33" s="28"/>
      <c r="E33" s="33"/>
      <c r="F33" s="33"/>
      <c r="G33" s="33"/>
      <c r="H33" s="29"/>
      <c r="I33" s="29"/>
      <c r="J33" s="30"/>
      <c r="K33" s="31"/>
      <c r="L33" s="32"/>
      <c r="M33" s="32"/>
      <c r="N33" s="18"/>
      <c r="O33" s="18"/>
    </row>
    <row r="34" spans="1:15">
      <c r="A34" s="97"/>
      <c r="B34" s="26">
        <f>B33+7</f>
        <v>42379</v>
      </c>
      <c r="C34" s="27">
        <f>D33</f>
        <v>0</v>
      </c>
      <c r="D34" s="28"/>
      <c r="E34" s="33"/>
      <c r="F34" s="33"/>
      <c r="G34" s="33"/>
      <c r="H34" s="29"/>
      <c r="I34" s="29"/>
      <c r="J34" s="30"/>
      <c r="K34" s="31"/>
      <c r="L34" s="32"/>
      <c r="M34" s="32"/>
      <c r="N34" s="18"/>
      <c r="O34" s="18"/>
    </row>
    <row r="35" spans="1:15">
      <c r="A35" s="97"/>
      <c r="B35" s="26">
        <f>B34+7</f>
        <v>42386</v>
      </c>
      <c r="C35" s="27">
        <f>D34</f>
        <v>0</v>
      </c>
      <c r="D35" s="28"/>
      <c r="E35" s="33"/>
      <c r="F35" s="33"/>
      <c r="G35" s="33"/>
      <c r="H35" s="29"/>
      <c r="I35" s="29"/>
      <c r="J35" s="30"/>
      <c r="K35" s="31"/>
      <c r="L35" s="32"/>
      <c r="M35" s="32"/>
      <c r="N35" s="18"/>
      <c r="O35" s="18"/>
    </row>
    <row r="36" spans="1:15">
      <c r="A36" s="98"/>
      <c r="B36" s="26">
        <f>B35+7</f>
        <v>42393</v>
      </c>
      <c r="C36" s="27">
        <f>D35</f>
        <v>0</v>
      </c>
      <c r="D36" s="28"/>
      <c r="E36" s="33"/>
      <c r="F36" s="33"/>
      <c r="G36" s="33"/>
      <c r="H36" s="29"/>
      <c r="I36" s="29"/>
      <c r="J36" s="30"/>
      <c r="K36" s="31"/>
      <c r="L36" s="32"/>
      <c r="M36" s="32"/>
      <c r="N36" s="18"/>
      <c r="O36" s="18"/>
    </row>
    <row r="37" spans="1:15">
      <c r="A37" s="36"/>
      <c r="B37" s="36"/>
      <c r="C37" s="37"/>
      <c r="D37" s="38"/>
      <c r="E37" s="39"/>
      <c r="F37" s="39"/>
      <c r="G37" s="39"/>
      <c r="H37" s="38"/>
      <c r="I37" s="40"/>
      <c r="J37" s="41"/>
      <c r="K37" s="42"/>
      <c r="L37" s="38"/>
      <c r="M37" s="38"/>
      <c r="N37" s="19"/>
      <c r="O37" s="19"/>
    </row>
    <row r="38" spans="1:15">
      <c r="A38" s="96">
        <v>11</v>
      </c>
      <c r="B38" s="26">
        <f>B36+7</f>
        <v>42400</v>
      </c>
      <c r="C38" s="27">
        <f>D36</f>
        <v>0</v>
      </c>
      <c r="D38" s="28"/>
      <c r="E38" s="33"/>
      <c r="F38" s="33"/>
      <c r="G38" s="33"/>
      <c r="H38" s="29"/>
      <c r="I38" s="29"/>
      <c r="J38" s="30"/>
      <c r="K38" s="31"/>
      <c r="L38" s="32"/>
      <c r="M38" s="32"/>
      <c r="N38" s="18"/>
      <c r="O38" s="18"/>
    </row>
    <row r="39" spans="1:15">
      <c r="A39" s="97"/>
      <c r="B39" s="26">
        <f>B38+7</f>
        <v>42407</v>
      </c>
      <c r="C39" s="27">
        <f>D38</f>
        <v>0</v>
      </c>
      <c r="D39" s="28"/>
      <c r="E39" s="33"/>
      <c r="F39" s="33"/>
      <c r="G39" s="33"/>
      <c r="H39" s="29"/>
      <c r="I39" s="29"/>
      <c r="J39" s="30"/>
      <c r="K39" s="31"/>
      <c r="L39" s="32"/>
      <c r="M39" s="32"/>
      <c r="N39" s="18"/>
      <c r="O39" s="18"/>
    </row>
    <row r="40" spans="1:15">
      <c r="A40" s="97"/>
      <c r="B40" s="26">
        <f>B39+7</f>
        <v>42414</v>
      </c>
      <c r="C40" s="27">
        <f>D39</f>
        <v>0</v>
      </c>
      <c r="D40" s="28"/>
      <c r="E40" s="33"/>
      <c r="F40" s="33"/>
      <c r="G40" s="33"/>
      <c r="H40" s="29"/>
      <c r="I40" s="29"/>
      <c r="J40" s="30"/>
      <c r="K40" s="31"/>
      <c r="L40" s="32"/>
      <c r="M40" s="32"/>
      <c r="N40" s="18"/>
      <c r="O40" s="18"/>
    </row>
    <row r="41" spans="1:15">
      <c r="A41" s="98"/>
      <c r="B41" s="26">
        <f>B40+7</f>
        <v>42421</v>
      </c>
      <c r="C41" s="27">
        <f>D40</f>
        <v>0</v>
      </c>
      <c r="D41" s="28"/>
      <c r="E41" s="33"/>
      <c r="F41" s="33"/>
      <c r="G41" s="33"/>
      <c r="H41" s="29"/>
      <c r="I41" s="29"/>
      <c r="J41" s="30"/>
      <c r="K41" s="31"/>
      <c r="L41" s="32"/>
      <c r="M41" s="32"/>
      <c r="N41" s="18"/>
      <c r="O41" s="18"/>
    </row>
    <row r="42" spans="1:15">
      <c r="A42" s="36"/>
      <c r="B42" s="36"/>
      <c r="C42" s="37"/>
      <c r="D42" s="38"/>
      <c r="E42" s="39"/>
      <c r="F42" s="39"/>
      <c r="G42" s="39"/>
      <c r="H42" s="38"/>
      <c r="I42" s="40"/>
      <c r="J42" s="41"/>
      <c r="K42" s="42"/>
      <c r="L42" s="38"/>
      <c r="M42" s="38"/>
      <c r="N42" s="19"/>
      <c r="O42" s="19"/>
    </row>
    <row r="43" spans="1:15">
      <c r="A43" s="96">
        <v>12</v>
      </c>
      <c r="B43" s="26">
        <f>B41+7</f>
        <v>42428</v>
      </c>
      <c r="C43" s="27">
        <f>D41</f>
        <v>0</v>
      </c>
      <c r="D43" s="28"/>
      <c r="E43" s="33"/>
      <c r="F43" s="33"/>
      <c r="G43" s="33"/>
      <c r="H43" s="29"/>
      <c r="I43" s="29"/>
      <c r="J43" s="30"/>
      <c r="K43" s="31"/>
      <c r="L43" s="32"/>
      <c r="M43" s="32"/>
      <c r="N43" s="18"/>
      <c r="O43" s="18"/>
    </row>
    <row r="44" spans="1:15">
      <c r="A44" s="97"/>
      <c r="B44" s="26">
        <f>B43+7</f>
        <v>42435</v>
      </c>
      <c r="C44" s="27">
        <f>D43</f>
        <v>0</v>
      </c>
      <c r="D44" s="28"/>
      <c r="E44" s="33"/>
      <c r="F44" s="33"/>
      <c r="G44" s="33"/>
      <c r="H44" s="29"/>
      <c r="I44" s="29"/>
      <c r="J44" s="30"/>
      <c r="K44" s="31"/>
      <c r="L44" s="32"/>
      <c r="M44" s="32"/>
      <c r="N44" s="18"/>
      <c r="O44" s="18"/>
    </row>
    <row r="45" spans="1:15">
      <c r="A45" s="97"/>
      <c r="B45" s="26">
        <f>B44+7</f>
        <v>42442</v>
      </c>
      <c r="C45" s="27">
        <f>D44</f>
        <v>0</v>
      </c>
      <c r="D45" s="28"/>
      <c r="E45" s="33"/>
      <c r="F45" s="33"/>
      <c r="G45" s="33"/>
      <c r="H45" s="29"/>
      <c r="I45" s="29"/>
      <c r="J45" s="30"/>
      <c r="K45" s="31"/>
      <c r="L45" s="32"/>
      <c r="M45" s="32"/>
      <c r="N45" s="18"/>
      <c r="O45" s="18"/>
    </row>
    <row r="46" spans="1:15">
      <c r="A46" s="98"/>
      <c r="B46" s="26">
        <f>B45+7</f>
        <v>42449</v>
      </c>
      <c r="C46" s="27">
        <f>D45</f>
        <v>0</v>
      </c>
      <c r="D46" s="28"/>
      <c r="E46" s="33"/>
      <c r="F46" s="33"/>
      <c r="G46" s="33"/>
      <c r="H46" s="29"/>
      <c r="I46" s="29"/>
      <c r="J46" s="30"/>
      <c r="K46" s="31"/>
      <c r="L46" s="32"/>
      <c r="M46" s="32"/>
      <c r="N46" s="18"/>
      <c r="O46" s="18"/>
    </row>
    <row r="47" spans="1:15">
      <c r="A47" s="36"/>
      <c r="B47" s="36"/>
      <c r="C47" s="37"/>
      <c r="D47" s="38"/>
      <c r="E47" s="39"/>
      <c r="F47" s="39"/>
      <c r="G47" s="39"/>
      <c r="H47" s="38"/>
      <c r="I47" s="40"/>
      <c r="J47" s="41"/>
      <c r="K47" s="42"/>
      <c r="L47" s="38"/>
      <c r="M47" s="38"/>
      <c r="N47" s="19"/>
      <c r="O47" s="19"/>
    </row>
    <row r="48" spans="1:15">
      <c r="A48" s="96">
        <v>13</v>
      </c>
      <c r="B48" s="26">
        <f>B46+7</f>
        <v>42456</v>
      </c>
      <c r="C48" s="27">
        <f>D46</f>
        <v>0</v>
      </c>
      <c r="D48" s="28"/>
      <c r="E48" s="33"/>
      <c r="F48" s="33"/>
      <c r="G48" s="33"/>
      <c r="H48" s="29"/>
      <c r="I48" s="29"/>
      <c r="J48" s="30"/>
      <c r="K48" s="31"/>
      <c r="L48" s="32"/>
      <c r="M48" s="32"/>
      <c r="N48" s="18"/>
      <c r="O48" s="18"/>
    </row>
    <row r="49" spans="1:15">
      <c r="A49" s="97"/>
      <c r="B49" s="26">
        <f>B48+7</f>
        <v>42463</v>
      </c>
      <c r="C49" s="27">
        <f>D48</f>
        <v>0</v>
      </c>
      <c r="D49" s="28"/>
      <c r="E49" s="33"/>
      <c r="F49" s="33"/>
      <c r="G49" s="33"/>
      <c r="H49" s="29"/>
      <c r="I49" s="29"/>
      <c r="J49" s="30"/>
      <c r="K49" s="31"/>
      <c r="L49" s="32"/>
      <c r="M49" s="32"/>
      <c r="N49" s="18"/>
      <c r="O49" s="18"/>
    </row>
    <row r="50" spans="1:15">
      <c r="A50" s="97"/>
      <c r="B50" s="26">
        <f>B49+7</f>
        <v>42470</v>
      </c>
      <c r="C50" s="27">
        <f>D49</f>
        <v>0</v>
      </c>
      <c r="D50" s="28"/>
      <c r="E50" s="33"/>
      <c r="F50" s="33"/>
      <c r="G50" s="33"/>
      <c r="H50" s="29"/>
      <c r="I50" s="29"/>
      <c r="J50" s="30"/>
      <c r="K50" s="31"/>
      <c r="L50" s="32"/>
      <c r="M50" s="32"/>
      <c r="N50" s="18"/>
      <c r="O50" s="18"/>
    </row>
    <row r="51" spans="1:15">
      <c r="A51" s="98"/>
      <c r="B51" s="26">
        <f>B50+7</f>
        <v>42477</v>
      </c>
      <c r="C51" s="27">
        <f>D50</f>
        <v>0</v>
      </c>
      <c r="D51" s="28"/>
      <c r="E51" s="33"/>
      <c r="F51" s="33"/>
      <c r="G51" s="33"/>
      <c r="H51" s="29"/>
      <c r="I51" s="29"/>
      <c r="J51" s="30"/>
      <c r="K51" s="31"/>
      <c r="L51" s="32"/>
      <c r="M51" s="32"/>
      <c r="N51" s="18"/>
      <c r="O51" s="18"/>
    </row>
    <row r="52" spans="1:15">
      <c r="A52" s="36"/>
      <c r="B52" s="36"/>
      <c r="C52" s="37"/>
      <c r="D52" s="38"/>
      <c r="E52" s="39"/>
      <c r="F52" s="39"/>
      <c r="G52" s="39"/>
      <c r="H52" s="38"/>
      <c r="I52" s="40"/>
      <c r="J52" s="41"/>
      <c r="K52" s="42"/>
      <c r="L52" s="38"/>
      <c r="M52" s="38"/>
      <c r="N52" s="19"/>
      <c r="O52" s="19"/>
    </row>
    <row r="53" spans="1:15">
      <c r="A53" s="96">
        <v>14</v>
      </c>
      <c r="B53" s="26">
        <f>B51+7</f>
        <v>42484</v>
      </c>
      <c r="C53" s="27">
        <f>D51</f>
        <v>0</v>
      </c>
      <c r="D53" s="28"/>
      <c r="E53" s="33"/>
      <c r="F53" s="33"/>
      <c r="G53" s="33"/>
      <c r="H53" s="29"/>
      <c r="I53" s="29"/>
      <c r="J53" s="30"/>
      <c r="K53" s="31"/>
      <c r="L53" s="32"/>
      <c r="M53" s="32"/>
      <c r="N53" s="18"/>
      <c r="O53" s="18"/>
    </row>
    <row r="54" spans="1:15">
      <c r="A54" s="97"/>
      <c r="B54" s="26">
        <f>B53+7</f>
        <v>42491</v>
      </c>
      <c r="C54" s="27">
        <f>D53</f>
        <v>0</v>
      </c>
      <c r="D54" s="28"/>
      <c r="E54" s="33"/>
      <c r="F54" s="33"/>
      <c r="G54" s="33"/>
      <c r="H54" s="29"/>
      <c r="I54" s="29"/>
      <c r="J54" s="30"/>
      <c r="K54" s="31"/>
      <c r="L54" s="32"/>
      <c r="M54" s="32"/>
      <c r="N54" s="18"/>
      <c r="O54" s="18"/>
    </row>
    <row r="55" spans="1:15">
      <c r="A55" s="97"/>
      <c r="B55" s="26">
        <f>B54+7</f>
        <v>42498</v>
      </c>
      <c r="C55" s="27">
        <f>D54</f>
        <v>0</v>
      </c>
      <c r="D55" s="28"/>
      <c r="E55" s="33"/>
      <c r="F55" s="33"/>
      <c r="G55" s="33"/>
      <c r="H55" s="29"/>
      <c r="I55" s="29"/>
      <c r="J55" s="30"/>
      <c r="K55" s="31"/>
      <c r="L55" s="32"/>
      <c r="M55" s="32"/>
      <c r="N55" s="18"/>
      <c r="O55" s="18"/>
    </row>
    <row r="56" spans="1:15">
      <c r="A56" s="98"/>
      <c r="B56" s="26">
        <f>B55+7</f>
        <v>42505</v>
      </c>
      <c r="C56" s="27">
        <f>D55</f>
        <v>0</v>
      </c>
      <c r="D56" s="43"/>
      <c r="E56" s="44"/>
      <c r="F56" s="44"/>
      <c r="G56" s="44"/>
      <c r="H56" s="45"/>
      <c r="I56" s="45"/>
      <c r="J56" s="30"/>
      <c r="K56" s="46"/>
      <c r="L56" s="47"/>
      <c r="M56" s="47"/>
      <c r="N56" s="18"/>
      <c r="O56" s="18"/>
    </row>
    <row r="57" spans="1:15">
      <c r="A57" s="36"/>
      <c r="B57" s="36"/>
      <c r="C57" s="37"/>
      <c r="D57" s="38"/>
      <c r="E57" s="39"/>
      <c r="F57" s="39"/>
      <c r="G57" s="39"/>
      <c r="H57" s="38"/>
      <c r="I57" s="40"/>
      <c r="J57" s="41"/>
      <c r="K57" s="42"/>
      <c r="L57" s="38"/>
      <c r="M57" s="38"/>
      <c r="N57" s="19"/>
      <c r="O57" s="19"/>
    </row>
    <row r="58" spans="1:15">
      <c r="A58" s="96">
        <v>15</v>
      </c>
      <c r="B58" s="26">
        <f>B56+7</f>
        <v>42512</v>
      </c>
      <c r="C58" s="27">
        <f>D56</f>
        <v>0</v>
      </c>
      <c r="D58" s="28"/>
      <c r="E58" s="33"/>
      <c r="F58" s="33"/>
      <c r="G58" s="33"/>
      <c r="H58" s="29"/>
      <c r="I58" s="29"/>
      <c r="J58" s="30"/>
      <c r="K58" s="31"/>
      <c r="L58" s="32"/>
      <c r="M58" s="32"/>
      <c r="N58" s="18"/>
      <c r="O58" s="18"/>
    </row>
    <row r="59" spans="1:15">
      <c r="A59" s="97"/>
      <c r="B59" s="26">
        <f>B58+7</f>
        <v>42519</v>
      </c>
      <c r="C59" s="27">
        <f>D58</f>
        <v>0</v>
      </c>
      <c r="D59" s="28"/>
      <c r="E59" s="33"/>
      <c r="F59" s="33"/>
      <c r="G59" s="33"/>
      <c r="H59" s="29"/>
      <c r="I59" s="29"/>
      <c r="J59" s="30"/>
      <c r="K59" s="31"/>
      <c r="L59" s="32"/>
      <c r="M59" s="32"/>
      <c r="N59" s="18"/>
      <c r="O59" s="18"/>
    </row>
    <row r="60" spans="1:15">
      <c r="A60" s="97"/>
      <c r="B60" s="26">
        <f>B59+7</f>
        <v>42526</v>
      </c>
      <c r="C60" s="27">
        <f>D59</f>
        <v>0</v>
      </c>
      <c r="D60" s="28"/>
      <c r="E60" s="33"/>
      <c r="F60" s="33"/>
      <c r="G60" s="33"/>
      <c r="H60" s="29"/>
      <c r="I60" s="29"/>
      <c r="J60" s="30"/>
      <c r="K60" s="31"/>
      <c r="L60" s="32"/>
      <c r="M60" s="32"/>
      <c r="N60" s="18"/>
      <c r="O60" s="18"/>
    </row>
    <row r="61" spans="1:15">
      <c r="A61" s="98"/>
      <c r="B61" s="26">
        <f>B60+7</f>
        <v>42533</v>
      </c>
      <c r="C61" s="27">
        <f>D60</f>
        <v>0</v>
      </c>
      <c r="D61" s="28"/>
      <c r="E61" s="33"/>
      <c r="F61" s="33"/>
      <c r="G61" s="33"/>
      <c r="H61" s="29"/>
      <c r="I61" s="29"/>
      <c r="J61" s="30"/>
      <c r="K61" s="31"/>
      <c r="L61" s="32"/>
      <c r="M61" s="32"/>
      <c r="N61" s="18"/>
      <c r="O61" s="18"/>
    </row>
    <row r="62" spans="1:15">
      <c r="A62" s="36"/>
      <c r="B62" s="36"/>
      <c r="C62" s="37"/>
      <c r="D62" s="38"/>
      <c r="E62" s="39"/>
      <c r="F62" s="39"/>
      <c r="G62" s="39"/>
      <c r="H62" s="38"/>
      <c r="I62" s="40"/>
      <c r="J62" s="41"/>
      <c r="K62" s="42"/>
      <c r="L62" s="38"/>
      <c r="M62" s="38"/>
      <c r="N62" s="19"/>
      <c r="O62" s="19"/>
    </row>
    <row r="63" spans="1:15">
      <c r="A63" s="96">
        <v>16</v>
      </c>
      <c r="B63" s="26">
        <f>B61+7</f>
        <v>42540</v>
      </c>
      <c r="C63" s="27">
        <f>D61</f>
        <v>0</v>
      </c>
      <c r="D63" s="28"/>
      <c r="E63" s="33"/>
      <c r="F63" s="33"/>
      <c r="G63" s="33"/>
      <c r="H63" s="29"/>
      <c r="I63" s="29"/>
      <c r="J63" s="30"/>
      <c r="K63" s="31"/>
      <c r="L63" s="32"/>
      <c r="M63" s="32"/>
      <c r="N63" s="18"/>
      <c r="O63" s="18"/>
    </row>
    <row r="64" spans="1:15">
      <c r="A64" s="97"/>
      <c r="B64" s="26">
        <f>B63+7</f>
        <v>42547</v>
      </c>
      <c r="C64" s="27">
        <f>D63</f>
        <v>0</v>
      </c>
      <c r="D64" s="28"/>
      <c r="E64" s="33"/>
      <c r="F64" s="33"/>
      <c r="G64" s="33"/>
      <c r="H64" s="29"/>
      <c r="I64" s="29"/>
      <c r="J64" s="30"/>
      <c r="K64" s="31"/>
      <c r="L64" s="32"/>
      <c r="M64" s="32"/>
      <c r="N64" s="18"/>
      <c r="O64" s="18"/>
    </row>
    <row r="65" spans="1:15">
      <c r="A65" s="97"/>
      <c r="B65" s="26">
        <f>B64+7</f>
        <v>42554</v>
      </c>
      <c r="C65" s="27">
        <f>D64</f>
        <v>0</v>
      </c>
      <c r="D65" s="28"/>
      <c r="E65" s="33"/>
      <c r="F65" s="33"/>
      <c r="G65" s="33"/>
      <c r="H65" s="29"/>
      <c r="I65" s="29"/>
      <c r="J65" s="30"/>
      <c r="K65" s="31"/>
      <c r="L65" s="32"/>
      <c r="M65" s="32"/>
      <c r="N65" s="18"/>
      <c r="O65" s="18"/>
    </row>
    <row r="66" spans="1:15">
      <c r="A66" s="98"/>
      <c r="B66" s="26">
        <f>B65+7</f>
        <v>42561</v>
      </c>
      <c r="C66" s="27">
        <f>D65</f>
        <v>0</v>
      </c>
      <c r="D66" s="28"/>
      <c r="E66" s="33"/>
      <c r="F66" s="33"/>
      <c r="G66" s="33"/>
      <c r="H66" s="29"/>
      <c r="I66" s="29"/>
      <c r="J66" s="30"/>
      <c r="K66" s="31"/>
      <c r="L66" s="32"/>
      <c r="M66" s="32"/>
      <c r="N66" s="18"/>
      <c r="O66" s="18"/>
    </row>
    <row r="67" spans="1:15">
      <c r="A67" s="36"/>
      <c r="B67" s="36"/>
      <c r="C67" s="37"/>
      <c r="D67" s="38"/>
      <c r="E67" s="39"/>
      <c r="F67" s="39"/>
      <c r="G67" s="39"/>
      <c r="H67" s="38"/>
      <c r="I67" s="40"/>
      <c r="J67" s="41"/>
      <c r="K67" s="42"/>
      <c r="L67" s="38"/>
      <c r="M67" s="38"/>
      <c r="N67" s="19"/>
      <c r="O67" s="19"/>
    </row>
    <row r="68" spans="1:15">
      <c r="A68" s="96">
        <v>17</v>
      </c>
      <c r="B68" s="26">
        <f>B66+7</f>
        <v>42568</v>
      </c>
      <c r="C68" s="27">
        <f>D66</f>
        <v>0</v>
      </c>
      <c r="D68" s="28"/>
      <c r="E68" s="33"/>
      <c r="F68" s="33"/>
      <c r="G68" s="33"/>
      <c r="H68" s="29"/>
      <c r="I68" s="29"/>
      <c r="J68" s="30"/>
      <c r="K68" s="31"/>
      <c r="L68" s="32"/>
      <c r="M68" s="32"/>
      <c r="N68" s="18"/>
      <c r="O68" s="18"/>
    </row>
    <row r="69" spans="1:15">
      <c r="A69" s="97"/>
      <c r="B69" s="26">
        <f>B68+7</f>
        <v>42575</v>
      </c>
      <c r="C69" s="27">
        <f>D68</f>
        <v>0</v>
      </c>
      <c r="D69" s="28"/>
      <c r="E69" s="33"/>
      <c r="F69" s="33"/>
      <c r="G69" s="33"/>
      <c r="H69" s="29"/>
      <c r="I69" s="29"/>
      <c r="J69" s="30"/>
      <c r="K69" s="31"/>
      <c r="L69" s="32"/>
      <c r="M69" s="32"/>
      <c r="N69" s="18"/>
      <c r="O69" s="18"/>
    </row>
    <row r="70" spans="1:15">
      <c r="A70" s="97"/>
      <c r="B70" s="26">
        <f>B69+7</f>
        <v>42582</v>
      </c>
      <c r="C70" s="27">
        <f>D69</f>
        <v>0</v>
      </c>
      <c r="D70" s="28"/>
      <c r="E70" s="33"/>
      <c r="F70" s="33"/>
      <c r="G70" s="33"/>
      <c r="H70" s="29"/>
      <c r="I70" s="29"/>
      <c r="J70" s="30"/>
      <c r="K70" s="31"/>
      <c r="L70" s="32"/>
      <c r="M70" s="32"/>
      <c r="N70" s="18"/>
      <c r="O70" s="18"/>
    </row>
    <row r="71" spans="1:15">
      <c r="A71" s="98"/>
      <c r="B71" s="26">
        <f>B70+7</f>
        <v>42589</v>
      </c>
      <c r="C71" s="27">
        <f>D70</f>
        <v>0</v>
      </c>
      <c r="D71" s="28"/>
      <c r="E71" s="33"/>
      <c r="F71" s="33"/>
      <c r="G71" s="33"/>
      <c r="H71" s="29"/>
      <c r="I71" s="29"/>
      <c r="J71" s="30"/>
      <c r="K71" s="31"/>
      <c r="L71" s="32"/>
      <c r="M71" s="32"/>
      <c r="N71" s="18"/>
      <c r="O71" s="18"/>
    </row>
    <row r="72" spans="1:15">
      <c r="A72" s="36"/>
      <c r="B72" s="36"/>
      <c r="C72" s="37"/>
      <c r="D72" s="38"/>
      <c r="E72" s="39"/>
      <c r="F72" s="39"/>
      <c r="G72" s="39"/>
      <c r="H72" s="38"/>
      <c r="I72" s="40"/>
      <c r="J72" s="41"/>
      <c r="K72" s="42"/>
      <c r="L72" s="38"/>
      <c r="M72" s="38"/>
      <c r="N72" s="19"/>
      <c r="O72" s="19"/>
    </row>
    <row r="73" spans="1:15">
      <c r="A73" s="96">
        <v>18</v>
      </c>
      <c r="B73" s="26">
        <f>B71+7</f>
        <v>42596</v>
      </c>
      <c r="C73" s="27">
        <f>D71</f>
        <v>0</v>
      </c>
      <c r="D73" s="28"/>
      <c r="E73" s="33"/>
      <c r="F73" s="33"/>
      <c r="G73" s="33"/>
      <c r="H73" s="29"/>
      <c r="I73" s="29"/>
      <c r="J73" s="30"/>
      <c r="K73" s="31"/>
      <c r="L73" s="32"/>
      <c r="M73" s="32"/>
      <c r="N73" s="18"/>
      <c r="O73" s="18"/>
    </row>
    <row r="74" spans="1:15">
      <c r="A74" s="97"/>
      <c r="B74" s="26">
        <f>B73+7</f>
        <v>42603</v>
      </c>
      <c r="C74" s="27">
        <f>D73</f>
        <v>0</v>
      </c>
      <c r="D74" s="28"/>
      <c r="E74" s="33"/>
      <c r="F74" s="33"/>
      <c r="G74" s="33"/>
      <c r="H74" s="29"/>
      <c r="I74" s="29"/>
      <c r="J74" s="30"/>
      <c r="K74" s="31"/>
      <c r="L74" s="32"/>
      <c r="M74" s="32"/>
      <c r="N74" s="18"/>
      <c r="O74" s="18"/>
    </row>
    <row r="75" spans="1:15">
      <c r="A75" s="97"/>
      <c r="B75" s="26">
        <f>B74+7</f>
        <v>42610</v>
      </c>
      <c r="C75" s="27">
        <f>D74</f>
        <v>0</v>
      </c>
      <c r="D75" s="28"/>
      <c r="E75" s="33"/>
      <c r="F75" s="33"/>
      <c r="G75" s="33"/>
      <c r="H75" s="29"/>
      <c r="I75" s="29"/>
      <c r="J75" s="30"/>
      <c r="K75" s="31"/>
      <c r="L75" s="32"/>
      <c r="M75" s="32"/>
      <c r="N75" s="18"/>
      <c r="O75" s="18"/>
    </row>
    <row r="76" spans="1:15">
      <c r="A76" s="98"/>
      <c r="B76" s="26">
        <f>B75+7</f>
        <v>42617</v>
      </c>
      <c r="C76" s="27">
        <f>D75</f>
        <v>0</v>
      </c>
      <c r="D76" s="28"/>
      <c r="E76" s="33"/>
      <c r="F76" s="33"/>
      <c r="G76" s="33"/>
      <c r="H76" s="29"/>
      <c r="I76" s="29"/>
      <c r="J76" s="30"/>
      <c r="K76" s="31"/>
      <c r="L76" s="32"/>
      <c r="M76" s="32"/>
      <c r="N76" s="18"/>
      <c r="O76" s="18"/>
    </row>
    <row r="77" spans="1:15">
      <c r="A77" s="36"/>
      <c r="B77" s="36"/>
      <c r="C77" s="37"/>
      <c r="D77" s="38"/>
      <c r="E77" s="39"/>
      <c r="F77" s="39"/>
      <c r="G77" s="39"/>
      <c r="H77" s="38"/>
      <c r="I77" s="40"/>
      <c r="J77" s="41"/>
      <c r="K77" s="42"/>
      <c r="L77" s="38"/>
      <c r="M77" s="38"/>
      <c r="N77" s="19"/>
      <c r="O77" s="19"/>
    </row>
    <row r="78" spans="1:15">
      <c r="A78" s="96">
        <v>19</v>
      </c>
      <c r="B78" s="26">
        <f>B76+7</f>
        <v>42624</v>
      </c>
      <c r="C78" s="27">
        <f>D76</f>
        <v>0</v>
      </c>
      <c r="D78" s="28"/>
      <c r="E78" s="33"/>
      <c r="F78" s="33"/>
      <c r="G78" s="33"/>
      <c r="H78" s="29"/>
      <c r="I78" s="29"/>
      <c r="J78" s="30"/>
      <c r="K78" s="31"/>
      <c r="L78" s="32"/>
      <c r="M78" s="32"/>
      <c r="N78" s="18"/>
      <c r="O78" s="18"/>
    </row>
    <row r="79" spans="1:15">
      <c r="A79" s="97"/>
      <c r="B79" s="26">
        <f>B78+7</f>
        <v>42631</v>
      </c>
      <c r="C79" s="27">
        <f>D78</f>
        <v>0</v>
      </c>
      <c r="D79" s="28"/>
      <c r="E79" s="33"/>
      <c r="F79" s="33"/>
      <c r="G79" s="33"/>
      <c r="H79" s="29"/>
      <c r="I79" s="29"/>
      <c r="J79" s="30"/>
      <c r="K79" s="31"/>
      <c r="L79" s="32"/>
      <c r="M79" s="32"/>
      <c r="N79" s="18"/>
      <c r="O79" s="18"/>
    </row>
    <row r="80" spans="1:15">
      <c r="A80" s="97"/>
      <c r="B80" s="26">
        <f>B79+7</f>
        <v>42638</v>
      </c>
      <c r="C80" s="27">
        <f>D79</f>
        <v>0</v>
      </c>
      <c r="D80" s="28"/>
      <c r="E80" s="33"/>
      <c r="F80" s="33"/>
      <c r="G80" s="33"/>
      <c r="H80" s="29"/>
      <c r="I80" s="29"/>
      <c r="J80" s="30"/>
      <c r="K80" s="31"/>
      <c r="L80" s="32"/>
      <c r="M80" s="32"/>
      <c r="N80" s="18"/>
      <c r="O80" s="18"/>
    </row>
    <row r="81" spans="1:15">
      <c r="A81" s="98"/>
      <c r="B81" s="26">
        <f>B80+7</f>
        <v>42645</v>
      </c>
      <c r="C81" s="27">
        <f>D80</f>
        <v>0</v>
      </c>
      <c r="D81" s="28"/>
      <c r="E81" s="33"/>
      <c r="F81" s="33"/>
      <c r="G81" s="33"/>
      <c r="H81" s="29"/>
      <c r="I81" s="29"/>
      <c r="J81" s="30"/>
      <c r="K81" s="31"/>
      <c r="L81" s="32"/>
      <c r="M81" s="32"/>
      <c r="N81" s="18"/>
      <c r="O81" s="18"/>
    </row>
    <row r="82" spans="1:15">
      <c r="A82" s="36"/>
      <c r="B82" s="36"/>
      <c r="C82" s="37"/>
      <c r="D82" s="38"/>
      <c r="E82" s="39"/>
      <c r="F82" s="39"/>
      <c r="G82" s="39"/>
      <c r="H82" s="38"/>
      <c r="I82" s="40"/>
      <c r="J82" s="41"/>
      <c r="K82" s="42"/>
      <c r="L82" s="38"/>
      <c r="M82" s="38"/>
      <c r="N82" s="19"/>
      <c r="O82" s="19"/>
    </row>
    <row r="83" spans="1:15">
      <c r="A83" s="96">
        <v>20</v>
      </c>
      <c r="B83" s="26">
        <f>B81+7</f>
        <v>42652</v>
      </c>
      <c r="C83" s="27">
        <f>D81</f>
        <v>0</v>
      </c>
      <c r="D83" s="28"/>
      <c r="E83" s="33"/>
      <c r="F83" s="33"/>
      <c r="G83" s="33"/>
      <c r="H83" s="29"/>
      <c r="I83" s="29"/>
      <c r="J83" s="30"/>
      <c r="K83" s="31"/>
      <c r="L83" s="32"/>
      <c r="M83" s="32"/>
      <c r="N83" s="18"/>
      <c r="O83" s="18"/>
    </row>
    <row r="84" spans="1:15">
      <c r="A84" s="97"/>
      <c r="B84" s="26">
        <f>B83+7</f>
        <v>42659</v>
      </c>
      <c r="C84" s="27">
        <f>D83</f>
        <v>0</v>
      </c>
      <c r="D84" s="28"/>
      <c r="E84" s="33"/>
      <c r="F84" s="33"/>
      <c r="G84" s="33"/>
      <c r="H84" s="29"/>
      <c r="I84" s="29"/>
      <c r="J84" s="30"/>
      <c r="K84" s="31"/>
      <c r="L84" s="32"/>
      <c r="M84" s="32"/>
      <c r="N84" s="18"/>
      <c r="O84" s="18"/>
    </row>
    <row r="85" spans="1:15">
      <c r="A85" s="97"/>
      <c r="B85" s="26">
        <f>B84+7</f>
        <v>42666</v>
      </c>
      <c r="C85" s="27">
        <f>D84</f>
        <v>0</v>
      </c>
      <c r="D85" s="28"/>
      <c r="E85" s="33"/>
      <c r="F85" s="33"/>
      <c r="G85" s="33"/>
      <c r="H85" s="29"/>
      <c r="I85" s="29"/>
      <c r="J85" s="30"/>
      <c r="K85" s="31"/>
      <c r="L85" s="32"/>
      <c r="M85" s="32"/>
      <c r="N85" s="18"/>
      <c r="O85" s="18"/>
    </row>
    <row r="86" spans="1:15">
      <c r="A86" s="98"/>
      <c r="B86" s="26">
        <f>B85+7</f>
        <v>42673</v>
      </c>
      <c r="C86" s="27">
        <f>D85</f>
        <v>0</v>
      </c>
      <c r="D86" s="28"/>
      <c r="E86" s="33"/>
      <c r="F86" s="33"/>
      <c r="G86" s="33"/>
      <c r="H86" s="29"/>
      <c r="I86" s="29"/>
      <c r="J86" s="30"/>
      <c r="K86" s="31"/>
      <c r="L86" s="32"/>
      <c r="M86" s="32"/>
      <c r="N86" s="18"/>
      <c r="O86" s="18"/>
    </row>
    <row r="87" spans="1:15">
      <c r="A87" s="36"/>
      <c r="B87" s="36"/>
      <c r="C87" s="37"/>
      <c r="D87" s="38"/>
      <c r="E87" s="39"/>
      <c r="F87" s="39"/>
      <c r="G87" s="39"/>
      <c r="H87" s="38"/>
      <c r="I87" s="40"/>
      <c r="J87" s="41"/>
      <c r="K87" s="42"/>
      <c r="L87" s="38"/>
      <c r="M87" s="38"/>
      <c r="N87" s="19"/>
      <c r="O87" s="19"/>
    </row>
    <row r="88" spans="1:15">
      <c r="A88" s="96">
        <v>21</v>
      </c>
      <c r="B88" s="26">
        <f>B86+7</f>
        <v>42680</v>
      </c>
      <c r="C88" s="27">
        <f>D86</f>
        <v>0</v>
      </c>
      <c r="D88" s="28"/>
      <c r="E88" s="33"/>
      <c r="F88" s="33"/>
      <c r="G88" s="33"/>
      <c r="H88" s="29"/>
      <c r="I88" s="29"/>
      <c r="J88" s="30"/>
      <c r="K88" s="31"/>
      <c r="L88" s="32"/>
      <c r="M88" s="32"/>
      <c r="N88" s="18"/>
      <c r="O88" s="18"/>
    </row>
    <row r="89" spans="1:15">
      <c r="A89" s="97"/>
      <c r="B89" s="26">
        <f>B88+7</f>
        <v>42687</v>
      </c>
      <c r="C89" s="27">
        <f>D88</f>
        <v>0</v>
      </c>
      <c r="D89" s="28"/>
      <c r="E89" s="33"/>
      <c r="F89" s="33"/>
      <c r="G89" s="33"/>
      <c r="H89" s="29"/>
      <c r="I89" s="29"/>
      <c r="J89" s="30"/>
      <c r="K89" s="31"/>
      <c r="L89" s="32"/>
      <c r="M89" s="32"/>
      <c r="N89" s="18"/>
      <c r="O89" s="18"/>
    </row>
    <row r="90" spans="1:15">
      <c r="A90" s="97"/>
      <c r="B90" s="26">
        <f>B89+7</f>
        <v>42694</v>
      </c>
      <c r="C90" s="27">
        <f>D89</f>
        <v>0</v>
      </c>
      <c r="D90" s="28"/>
      <c r="E90" s="33"/>
      <c r="F90" s="33"/>
      <c r="G90" s="33"/>
      <c r="H90" s="29"/>
      <c r="I90" s="29"/>
      <c r="J90" s="30"/>
      <c r="K90" s="31"/>
      <c r="L90" s="32"/>
      <c r="M90" s="32"/>
      <c r="N90" s="18"/>
      <c r="O90" s="18"/>
    </row>
    <row r="91" spans="1:15">
      <c r="A91" s="98"/>
      <c r="B91" s="26">
        <f>B90+7</f>
        <v>42701</v>
      </c>
      <c r="C91" s="27">
        <f>D90</f>
        <v>0</v>
      </c>
      <c r="D91" s="28"/>
      <c r="E91" s="33"/>
      <c r="F91" s="33"/>
      <c r="G91" s="33"/>
      <c r="H91" s="29"/>
      <c r="I91" s="29"/>
      <c r="J91" s="30"/>
      <c r="K91" s="31"/>
      <c r="L91" s="32"/>
      <c r="M91" s="32"/>
      <c r="N91" s="18"/>
      <c r="O91" s="18"/>
    </row>
    <row r="92" spans="1:15">
      <c r="A92" s="36"/>
      <c r="B92" s="36"/>
      <c r="C92" s="37"/>
      <c r="D92" s="38"/>
      <c r="E92" s="39"/>
      <c r="F92" s="39"/>
      <c r="G92" s="39"/>
      <c r="H92" s="38"/>
      <c r="I92" s="40"/>
      <c r="J92" s="41"/>
      <c r="K92" s="42"/>
      <c r="L92" s="38"/>
      <c r="M92" s="38"/>
      <c r="N92" s="19"/>
      <c r="O92" s="19"/>
    </row>
    <row r="93" spans="1:15">
      <c r="A93" s="96">
        <v>22</v>
      </c>
      <c r="B93" s="26">
        <f>B91+7</f>
        <v>42708</v>
      </c>
      <c r="C93" s="27">
        <f>D91</f>
        <v>0</v>
      </c>
      <c r="D93" s="28"/>
      <c r="E93" s="33"/>
      <c r="F93" s="33"/>
      <c r="G93" s="33"/>
      <c r="H93" s="29"/>
      <c r="I93" s="29"/>
      <c r="J93" s="30"/>
      <c r="K93" s="31"/>
      <c r="L93" s="32"/>
      <c r="M93" s="32"/>
      <c r="N93" s="18"/>
      <c r="O93" s="18"/>
    </row>
    <row r="94" spans="1:15">
      <c r="A94" s="97"/>
      <c r="B94" s="26">
        <f>B93+7</f>
        <v>42715</v>
      </c>
      <c r="C94" s="27">
        <f>D93</f>
        <v>0</v>
      </c>
      <c r="D94" s="28"/>
      <c r="E94" s="33"/>
      <c r="F94" s="33"/>
      <c r="G94" s="33"/>
      <c r="H94" s="29"/>
      <c r="I94" s="29"/>
      <c r="J94" s="30"/>
      <c r="K94" s="31"/>
      <c r="L94" s="32"/>
      <c r="M94" s="32"/>
      <c r="N94" s="18"/>
      <c r="O94" s="18"/>
    </row>
    <row r="95" spans="1:15">
      <c r="A95" s="97"/>
      <c r="B95" s="26">
        <f>B94+7</f>
        <v>42722</v>
      </c>
      <c r="C95" s="27">
        <f>D94</f>
        <v>0</v>
      </c>
      <c r="D95" s="28"/>
      <c r="E95" s="33"/>
      <c r="F95" s="33"/>
      <c r="G95" s="33"/>
      <c r="H95" s="29"/>
      <c r="I95" s="29"/>
      <c r="J95" s="30"/>
      <c r="K95" s="31"/>
      <c r="L95" s="32"/>
      <c r="M95" s="32"/>
      <c r="N95" s="18"/>
      <c r="O95" s="18"/>
    </row>
    <row r="96" spans="1:15">
      <c r="A96" s="98"/>
      <c r="B96" s="26">
        <f>B95+7</f>
        <v>42729</v>
      </c>
      <c r="C96" s="27">
        <f>D95</f>
        <v>0</v>
      </c>
      <c r="D96" s="28"/>
      <c r="E96" s="33"/>
      <c r="F96" s="33"/>
      <c r="G96" s="33"/>
      <c r="H96" s="29"/>
      <c r="I96" s="29"/>
      <c r="J96" s="30"/>
      <c r="K96" s="31"/>
      <c r="L96" s="32"/>
      <c r="M96" s="32"/>
      <c r="N96" s="18"/>
      <c r="O96" s="18"/>
    </row>
    <row r="97" spans="1:15">
      <c r="A97" s="36"/>
      <c r="B97" s="36"/>
      <c r="C97" s="37"/>
      <c r="D97" s="38"/>
      <c r="E97" s="39"/>
      <c r="F97" s="39"/>
      <c r="G97" s="39"/>
      <c r="H97" s="38"/>
      <c r="I97" s="40"/>
      <c r="J97" s="41"/>
      <c r="K97" s="42"/>
      <c r="L97" s="38"/>
      <c r="M97" s="38"/>
      <c r="N97" s="19"/>
      <c r="O97" s="19"/>
    </row>
    <row r="98" spans="1:15">
      <c r="A98" s="96">
        <v>23</v>
      </c>
      <c r="B98" s="26">
        <f>B96+7</f>
        <v>42736</v>
      </c>
      <c r="C98" s="27">
        <f>D96</f>
        <v>0</v>
      </c>
      <c r="D98" s="28"/>
      <c r="E98" s="33"/>
      <c r="F98" s="33"/>
      <c r="G98" s="33"/>
      <c r="H98" s="29"/>
      <c r="I98" s="29"/>
      <c r="J98" s="30"/>
      <c r="K98" s="31"/>
      <c r="L98" s="32"/>
      <c r="M98" s="32"/>
      <c r="N98" s="18"/>
      <c r="O98" s="18"/>
    </row>
    <row r="99" spans="1:15">
      <c r="A99" s="97"/>
      <c r="B99" s="26">
        <f>B98+7</f>
        <v>42743</v>
      </c>
      <c r="C99" s="27">
        <f>D98</f>
        <v>0</v>
      </c>
      <c r="D99" s="28"/>
      <c r="E99" s="33"/>
      <c r="F99" s="33"/>
      <c r="G99" s="33"/>
      <c r="H99" s="29"/>
      <c r="I99" s="29"/>
      <c r="J99" s="30"/>
      <c r="K99" s="31"/>
      <c r="L99" s="32"/>
      <c r="M99" s="32"/>
      <c r="N99" s="18"/>
      <c r="O99" s="18"/>
    </row>
    <row r="100" spans="1:15">
      <c r="A100" s="97"/>
      <c r="B100" s="26">
        <f>B99+7</f>
        <v>42750</v>
      </c>
      <c r="C100" s="27">
        <f>D99</f>
        <v>0</v>
      </c>
      <c r="D100" s="28"/>
      <c r="E100" s="33"/>
      <c r="F100" s="33"/>
      <c r="G100" s="33"/>
      <c r="H100" s="29"/>
      <c r="I100" s="29"/>
      <c r="J100" s="30"/>
      <c r="K100" s="31"/>
      <c r="L100" s="32"/>
      <c r="M100" s="32"/>
      <c r="N100" s="18"/>
      <c r="O100" s="18"/>
    </row>
    <row r="101" spans="1:15">
      <c r="A101" s="98"/>
      <c r="B101" s="26">
        <f>B100+7</f>
        <v>42757</v>
      </c>
      <c r="C101" s="27">
        <f>D100</f>
        <v>0</v>
      </c>
      <c r="D101" s="28"/>
      <c r="E101" s="33"/>
      <c r="F101" s="33"/>
      <c r="G101" s="33"/>
      <c r="H101" s="29"/>
      <c r="I101" s="29"/>
      <c r="J101" s="30"/>
      <c r="K101" s="31"/>
      <c r="L101" s="32"/>
      <c r="M101" s="32"/>
      <c r="N101" s="18"/>
      <c r="O101" s="18"/>
    </row>
    <row r="102" spans="1:15">
      <c r="A102" s="36"/>
      <c r="B102" s="36"/>
      <c r="C102" s="37"/>
      <c r="D102" s="38"/>
      <c r="E102" s="39"/>
      <c r="F102" s="39"/>
      <c r="G102" s="39"/>
      <c r="H102" s="38"/>
      <c r="I102" s="40"/>
      <c r="J102" s="41"/>
      <c r="K102" s="42"/>
      <c r="L102" s="38"/>
      <c r="M102" s="38"/>
      <c r="N102" s="19"/>
      <c r="O102" s="19"/>
    </row>
    <row r="103" spans="1:15">
      <c r="A103" s="96">
        <v>24</v>
      </c>
      <c r="B103" s="26">
        <f>B101+7</f>
        <v>42764</v>
      </c>
      <c r="C103" s="27">
        <f>D101</f>
        <v>0</v>
      </c>
      <c r="D103" s="28"/>
      <c r="E103" s="33"/>
      <c r="F103" s="33"/>
      <c r="G103" s="33"/>
      <c r="H103" s="29"/>
      <c r="I103" s="29"/>
      <c r="J103" s="30"/>
      <c r="K103" s="31"/>
      <c r="L103" s="32"/>
      <c r="M103" s="32"/>
      <c r="N103" s="18"/>
      <c r="O103" s="18"/>
    </row>
    <row r="104" spans="1:15">
      <c r="A104" s="97"/>
      <c r="B104" s="26">
        <f>B103+7</f>
        <v>42771</v>
      </c>
      <c r="C104" s="27">
        <f>D103</f>
        <v>0</v>
      </c>
      <c r="D104" s="28"/>
      <c r="E104" s="33"/>
      <c r="F104" s="33"/>
      <c r="G104" s="33"/>
      <c r="H104" s="29"/>
      <c r="I104" s="29"/>
      <c r="J104" s="30"/>
      <c r="K104" s="31"/>
      <c r="L104" s="32"/>
      <c r="M104" s="32"/>
      <c r="N104" s="18"/>
      <c r="O104" s="18"/>
    </row>
    <row r="105" spans="1:15">
      <c r="A105" s="97"/>
      <c r="B105" s="26">
        <f>B104+7</f>
        <v>42778</v>
      </c>
      <c r="C105" s="27">
        <f>D104</f>
        <v>0</v>
      </c>
      <c r="D105" s="28"/>
      <c r="E105" s="33"/>
      <c r="F105" s="33"/>
      <c r="G105" s="33"/>
      <c r="H105" s="29"/>
      <c r="I105" s="29"/>
      <c r="J105" s="30"/>
      <c r="K105" s="31"/>
      <c r="L105" s="32"/>
      <c r="M105" s="32"/>
      <c r="N105" s="18"/>
      <c r="O105" s="18"/>
    </row>
    <row r="106" spans="1:15">
      <c r="A106" s="98"/>
      <c r="B106" s="26">
        <f>B105+7</f>
        <v>42785</v>
      </c>
      <c r="C106" s="27">
        <f>D105</f>
        <v>0</v>
      </c>
      <c r="D106" s="28"/>
      <c r="E106" s="33"/>
      <c r="F106" s="33"/>
      <c r="G106" s="33"/>
      <c r="H106" s="29"/>
      <c r="I106" s="29"/>
      <c r="J106" s="30"/>
      <c r="K106" s="31"/>
      <c r="L106" s="32"/>
      <c r="M106" s="32"/>
      <c r="N106" s="18"/>
      <c r="O106" s="18"/>
    </row>
    <row r="107" spans="1:15">
      <c r="A107" s="36"/>
      <c r="B107" s="36"/>
      <c r="C107" s="37"/>
      <c r="D107" s="38"/>
      <c r="E107" s="39"/>
      <c r="F107" s="39"/>
      <c r="G107" s="39"/>
      <c r="H107" s="38"/>
      <c r="I107" s="40"/>
      <c r="J107" s="41"/>
      <c r="K107" s="42"/>
      <c r="L107" s="38"/>
      <c r="M107" s="38"/>
      <c r="N107" s="19"/>
      <c r="O107" s="19"/>
    </row>
    <row r="108" spans="1:15">
      <c r="A108" s="96">
        <v>25</v>
      </c>
      <c r="B108" s="26">
        <f>B106+7</f>
        <v>42792</v>
      </c>
      <c r="C108" s="27">
        <f>D106</f>
        <v>0</v>
      </c>
      <c r="D108" s="28"/>
      <c r="E108" s="33"/>
      <c r="F108" s="33"/>
      <c r="G108" s="33"/>
      <c r="H108" s="29"/>
      <c r="I108" s="29"/>
      <c r="J108" s="30"/>
      <c r="K108" s="31"/>
      <c r="L108" s="32"/>
      <c r="M108" s="32"/>
      <c r="N108" s="18"/>
      <c r="O108" s="18"/>
    </row>
    <row r="109" spans="1:15">
      <c r="A109" s="97"/>
      <c r="B109" s="26">
        <f>B108+7</f>
        <v>42799</v>
      </c>
      <c r="C109" s="27">
        <f>D108</f>
        <v>0</v>
      </c>
      <c r="D109" s="28"/>
      <c r="E109" s="33"/>
      <c r="F109" s="33"/>
      <c r="G109" s="33"/>
      <c r="H109" s="29"/>
      <c r="I109" s="29"/>
      <c r="J109" s="30"/>
      <c r="K109" s="31"/>
      <c r="L109" s="32"/>
      <c r="M109" s="32"/>
      <c r="N109" s="18"/>
      <c r="O109" s="18"/>
    </row>
    <row r="110" spans="1:15">
      <c r="A110" s="97"/>
      <c r="B110" s="26">
        <f>B109+7</f>
        <v>42806</v>
      </c>
      <c r="C110" s="27">
        <f>D109</f>
        <v>0</v>
      </c>
      <c r="D110" s="28"/>
      <c r="E110" s="33"/>
      <c r="F110" s="33"/>
      <c r="G110" s="33"/>
      <c r="H110" s="29"/>
      <c r="I110" s="29"/>
      <c r="J110" s="30"/>
      <c r="K110" s="31"/>
      <c r="L110" s="32"/>
      <c r="M110" s="32"/>
      <c r="N110" s="18"/>
      <c r="O110" s="18"/>
    </row>
    <row r="111" spans="1:15">
      <c r="A111" s="98"/>
      <c r="B111" s="26">
        <f>B110+7</f>
        <v>42813</v>
      </c>
      <c r="C111" s="27">
        <f>D110</f>
        <v>0</v>
      </c>
      <c r="D111" s="28"/>
      <c r="E111" s="33"/>
      <c r="F111" s="33"/>
      <c r="G111" s="33"/>
      <c r="H111" s="29"/>
      <c r="I111" s="29"/>
      <c r="J111" s="30"/>
      <c r="K111" s="31"/>
      <c r="L111" s="32"/>
      <c r="M111" s="32"/>
      <c r="N111" s="18"/>
      <c r="O111" s="18"/>
    </row>
    <row r="112" spans="1:15">
      <c r="A112" s="36"/>
      <c r="B112" s="36"/>
      <c r="C112" s="37"/>
      <c r="D112" s="38"/>
      <c r="E112" s="39"/>
      <c r="F112" s="39"/>
      <c r="G112" s="39"/>
      <c r="H112" s="38"/>
      <c r="I112" s="40"/>
      <c r="J112" s="41"/>
      <c r="K112" s="42"/>
      <c r="L112" s="38"/>
      <c r="M112" s="38"/>
      <c r="N112" s="19"/>
      <c r="O112" s="19"/>
    </row>
    <row r="113" spans="1:15">
      <c r="A113" s="96">
        <v>26</v>
      </c>
      <c r="B113" s="26">
        <f>B111+7</f>
        <v>42820</v>
      </c>
      <c r="C113" s="27">
        <f>D111</f>
        <v>0</v>
      </c>
      <c r="D113" s="28"/>
      <c r="E113" s="33"/>
      <c r="F113" s="33"/>
      <c r="G113" s="33"/>
      <c r="H113" s="29"/>
      <c r="I113" s="29"/>
      <c r="J113" s="30"/>
      <c r="K113" s="31"/>
      <c r="L113" s="32"/>
      <c r="M113" s="32"/>
      <c r="N113" s="18"/>
      <c r="O113" s="18"/>
    </row>
    <row r="114" spans="1:15">
      <c r="A114" s="97"/>
      <c r="B114" s="26">
        <f>B113+7</f>
        <v>42827</v>
      </c>
      <c r="C114" s="27">
        <f>D113</f>
        <v>0</v>
      </c>
      <c r="D114" s="28"/>
      <c r="E114" s="33"/>
      <c r="F114" s="33"/>
      <c r="G114" s="33"/>
      <c r="H114" s="29"/>
      <c r="I114" s="29"/>
      <c r="J114" s="30"/>
      <c r="K114" s="31"/>
      <c r="L114" s="32"/>
      <c r="M114" s="32"/>
      <c r="N114" s="18"/>
      <c r="O114" s="18"/>
    </row>
    <row r="115" spans="1:15">
      <c r="A115" s="97"/>
      <c r="B115" s="26">
        <f>B114+7</f>
        <v>42834</v>
      </c>
      <c r="C115" s="27">
        <f>D114</f>
        <v>0</v>
      </c>
      <c r="D115" s="28"/>
      <c r="E115" s="33"/>
      <c r="F115" s="33"/>
      <c r="G115" s="33"/>
      <c r="H115" s="29"/>
      <c r="I115" s="29"/>
      <c r="J115" s="30"/>
      <c r="K115" s="31"/>
      <c r="L115" s="32"/>
      <c r="M115" s="32"/>
      <c r="N115" s="18"/>
      <c r="O115" s="18"/>
    </row>
    <row r="116" spans="1:15">
      <c r="A116" s="98"/>
      <c r="B116" s="26">
        <f>B115+7</f>
        <v>42841</v>
      </c>
      <c r="C116" s="27">
        <f>D115</f>
        <v>0</v>
      </c>
      <c r="D116" s="28"/>
      <c r="E116" s="33"/>
      <c r="F116" s="33"/>
      <c r="G116" s="33"/>
      <c r="H116" s="29"/>
      <c r="I116" s="29"/>
      <c r="J116" s="30"/>
      <c r="K116" s="31"/>
      <c r="L116" s="32"/>
      <c r="M116" s="32"/>
      <c r="N116" s="18"/>
      <c r="O116" s="18"/>
    </row>
    <row r="117" spans="1:15">
      <c r="A117" s="36"/>
      <c r="B117" s="36"/>
      <c r="C117" s="37"/>
      <c r="D117" s="38"/>
      <c r="E117" s="39"/>
      <c r="F117" s="39"/>
      <c r="G117" s="39"/>
      <c r="H117" s="38"/>
      <c r="I117" s="40"/>
      <c r="J117" s="41"/>
      <c r="K117" s="42"/>
      <c r="L117" s="38"/>
      <c r="M117" s="38"/>
      <c r="N117" s="19"/>
      <c r="O117" s="19"/>
    </row>
    <row r="118" spans="1:15">
      <c r="A118" s="96">
        <v>27</v>
      </c>
      <c r="B118" s="26">
        <f>B116+7</f>
        <v>42848</v>
      </c>
      <c r="C118" s="27">
        <f>D116</f>
        <v>0</v>
      </c>
      <c r="D118" s="28"/>
      <c r="E118" s="33"/>
      <c r="F118" s="33"/>
      <c r="G118" s="33"/>
      <c r="H118" s="29"/>
      <c r="I118" s="29"/>
      <c r="J118" s="30"/>
      <c r="K118" s="31"/>
      <c r="L118" s="32"/>
      <c r="M118" s="32"/>
      <c r="N118" s="18"/>
      <c r="O118" s="18"/>
    </row>
    <row r="119" spans="1:15">
      <c r="A119" s="97"/>
      <c r="B119" s="26">
        <f>B118+7</f>
        <v>42855</v>
      </c>
      <c r="C119" s="27">
        <f>D118</f>
        <v>0</v>
      </c>
      <c r="D119" s="28"/>
      <c r="E119" s="33"/>
      <c r="F119" s="33"/>
      <c r="G119" s="33"/>
      <c r="H119" s="29"/>
      <c r="I119" s="29"/>
      <c r="J119" s="30"/>
      <c r="K119" s="31"/>
      <c r="L119" s="32"/>
      <c r="M119" s="32"/>
      <c r="N119" s="18"/>
      <c r="O119" s="18"/>
    </row>
    <row r="120" spans="1:15">
      <c r="A120" s="97"/>
      <c r="B120" s="26">
        <f>B119+7</f>
        <v>42862</v>
      </c>
      <c r="C120" s="27">
        <f>D119</f>
        <v>0</v>
      </c>
      <c r="D120" s="28"/>
      <c r="E120" s="33"/>
      <c r="F120" s="33"/>
      <c r="G120" s="33"/>
      <c r="H120" s="29"/>
      <c r="I120" s="29"/>
      <c r="J120" s="30"/>
      <c r="K120" s="31"/>
      <c r="L120" s="32"/>
      <c r="M120" s="32"/>
      <c r="N120" s="18"/>
      <c r="O120" s="18"/>
    </row>
    <row r="121" spans="1:15">
      <c r="A121" s="98"/>
      <c r="B121" s="26">
        <f>B120+7</f>
        <v>42869</v>
      </c>
      <c r="C121" s="27">
        <f>D120</f>
        <v>0</v>
      </c>
      <c r="D121" s="28"/>
      <c r="E121" s="33"/>
      <c r="F121" s="33"/>
      <c r="G121" s="33"/>
      <c r="H121" s="29"/>
      <c r="I121" s="29"/>
      <c r="J121" s="30"/>
      <c r="K121" s="31"/>
      <c r="L121" s="32"/>
      <c r="M121" s="32"/>
      <c r="N121" s="18"/>
      <c r="O121" s="18"/>
    </row>
    <row r="122" spans="1:15">
      <c r="A122" s="36"/>
      <c r="B122" s="36"/>
      <c r="C122" s="37"/>
      <c r="D122" s="38"/>
      <c r="E122" s="39"/>
      <c r="F122" s="39"/>
      <c r="G122" s="39"/>
      <c r="H122" s="38"/>
      <c r="I122" s="40"/>
      <c r="J122" s="41"/>
      <c r="K122" s="42"/>
      <c r="L122" s="38"/>
      <c r="M122" s="38"/>
      <c r="N122" s="19"/>
      <c r="O122" s="19"/>
    </row>
    <row r="123" spans="1:15">
      <c r="A123" s="96">
        <v>28</v>
      </c>
      <c r="B123" s="26">
        <f>B121+7</f>
        <v>42876</v>
      </c>
      <c r="C123" s="27">
        <f>D121</f>
        <v>0</v>
      </c>
      <c r="D123" s="28"/>
      <c r="E123" s="33"/>
      <c r="F123" s="33"/>
      <c r="G123" s="33"/>
      <c r="H123" s="29"/>
      <c r="I123" s="29"/>
      <c r="J123" s="30"/>
      <c r="K123" s="31"/>
      <c r="L123" s="32"/>
      <c r="M123" s="32"/>
      <c r="N123" s="18"/>
      <c r="O123" s="18"/>
    </row>
    <row r="124" spans="1:15">
      <c r="A124" s="97"/>
      <c r="B124" s="26">
        <f>B123+7</f>
        <v>42883</v>
      </c>
      <c r="C124" s="27">
        <f>D123</f>
        <v>0</v>
      </c>
      <c r="D124" s="28"/>
      <c r="E124" s="33"/>
      <c r="F124" s="33"/>
      <c r="G124" s="33"/>
      <c r="H124" s="29"/>
      <c r="I124" s="29"/>
      <c r="J124" s="30"/>
      <c r="K124" s="31"/>
      <c r="L124" s="32"/>
      <c r="M124" s="32"/>
      <c r="N124" s="18"/>
      <c r="O124" s="18"/>
    </row>
    <row r="125" spans="1:15">
      <c r="A125" s="97"/>
      <c r="B125" s="26">
        <f>B124+7</f>
        <v>42890</v>
      </c>
      <c r="C125" s="27">
        <f>D124</f>
        <v>0</v>
      </c>
      <c r="D125" s="28"/>
      <c r="E125" s="33"/>
      <c r="F125" s="33"/>
      <c r="G125" s="33"/>
      <c r="H125" s="29"/>
      <c r="I125" s="29"/>
      <c r="J125" s="30"/>
      <c r="K125" s="31"/>
      <c r="L125" s="32"/>
      <c r="M125" s="32"/>
      <c r="N125" s="18"/>
      <c r="O125" s="18"/>
    </row>
    <row r="126" spans="1:15">
      <c r="A126" s="98"/>
      <c r="B126" s="26">
        <f>B125+7</f>
        <v>42897</v>
      </c>
      <c r="C126" s="27">
        <f>D125</f>
        <v>0</v>
      </c>
      <c r="D126" s="28"/>
      <c r="E126" s="33"/>
      <c r="F126" s="33"/>
      <c r="G126" s="33"/>
      <c r="H126" s="29"/>
      <c r="I126" s="29"/>
      <c r="J126" s="30"/>
      <c r="K126" s="31"/>
      <c r="L126" s="32"/>
      <c r="M126" s="32"/>
      <c r="N126" s="18"/>
      <c r="O126" s="18"/>
    </row>
    <row r="127" spans="1:15">
      <c r="A127" s="36"/>
      <c r="B127" s="36"/>
      <c r="C127" s="37"/>
      <c r="D127" s="38"/>
      <c r="E127" s="39"/>
      <c r="F127" s="39"/>
      <c r="G127" s="39"/>
      <c r="H127" s="38"/>
      <c r="I127" s="40"/>
      <c r="J127" s="41"/>
      <c r="K127" s="42"/>
      <c r="L127" s="38"/>
      <c r="M127" s="38"/>
      <c r="N127" s="19"/>
      <c r="O127" s="19"/>
    </row>
    <row r="128" spans="1:15">
      <c r="A128" s="96">
        <v>29</v>
      </c>
      <c r="B128" s="26">
        <f>B126+7</f>
        <v>42904</v>
      </c>
      <c r="C128" s="27">
        <f>D126</f>
        <v>0</v>
      </c>
      <c r="D128" s="28"/>
      <c r="E128" s="33"/>
      <c r="F128" s="33"/>
      <c r="G128" s="33"/>
      <c r="H128" s="29"/>
      <c r="I128" s="29"/>
      <c r="J128" s="30"/>
      <c r="K128" s="31"/>
      <c r="L128" s="32"/>
      <c r="M128" s="32"/>
      <c r="N128" s="18"/>
      <c r="O128" s="18"/>
    </row>
    <row r="129" spans="1:15">
      <c r="A129" s="97"/>
      <c r="B129" s="26">
        <f>B128+7</f>
        <v>42911</v>
      </c>
      <c r="C129" s="27">
        <f>D128</f>
        <v>0</v>
      </c>
      <c r="D129" s="28"/>
      <c r="E129" s="33"/>
      <c r="F129" s="33"/>
      <c r="G129" s="33"/>
      <c r="H129" s="29"/>
      <c r="I129" s="29"/>
      <c r="J129" s="30"/>
      <c r="K129" s="31"/>
      <c r="L129" s="32"/>
      <c r="M129" s="32"/>
      <c r="N129" s="18"/>
      <c r="O129" s="18"/>
    </row>
    <row r="130" spans="1:15">
      <c r="A130" s="97"/>
      <c r="B130" s="26">
        <f>B129+7</f>
        <v>42918</v>
      </c>
      <c r="C130" s="27">
        <f>D129</f>
        <v>0</v>
      </c>
      <c r="D130" s="28"/>
      <c r="E130" s="33"/>
      <c r="F130" s="33"/>
      <c r="G130" s="33"/>
      <c r="H130" s="29"/>
      <c r="I130" s="29"/>
      <c r="J130" s="30"/>
      <c r="K130" s="31"/>
      <c r="L130" s="32"/>
      <c r="M130" s="32"/>
      <c r="N130" s="18"/>
      <c r="O130" s="18"/>
    </row>
    <row r="131" spans="1:15">
      <c r="A131" s="98"/>
      <c r="B131" s="26">
        <f>B130+7</f>
        <v>42925</v>
      </c>
      <c r="C131" s="27">
        <f>D130</f>
        <v>0</v>
      </c>
      <c r="D131" s="28"/>
      <c r="E131" s="33"/>
      <c r="F131" s="33"/>
      <c r="G131" s="33"/>
      <c r="H131" s="29"/>
      <c r="I131" s="29"/>
      <c r="J131" s="30"/>
      <c r="K131" s="31"/>
      <c r="L131" s="32"/>
      <c r="M131" s="32"/>
      <c r="N131" s="18"/>
      <c r="O131" s="18"/>
    </row>
    <row r="132" spans="1:15">
      <c r="A132" s="36"/>
      <c r="B132" s="36"/>
      <c r="C132" s="37"/>
      <c r="D132" s="38"/>
      <c r="E132" s="39"/>
      <c r="F132" s="39"/>
      <c r="G132" s="39"/>
      <c r="H132" s="38"/>
      <c r="I132" s="40"/>
      <c r="J132" s="41"/>
      <c r="K132" s="42"/>
      <c r="L132" s="38"/>
      <c r="M132" s="38"/>
      <c r="N132" s="19"/>
      <c r="O132" s="19"/>
    </row>
    <row r="133" spans="1:15">
      <c r="A133" s="96">
        <v>30</v>
      </c>
      <c r="B133" s="26">
        <f>B131+7</f>
        <v>42932</v>
      </c>
      <c r="C133" s="27">
        <f>D131</f>
        <v>0</v>
      </c>
      <c r="D133" s="28"/>
      <c r="E133" s="33"/>
      <c r="F133" s="33"/>
      <c r="G133" s="33"/>
      <c r="H133" s="29"/>
      <c r="I133" s="29"/>
      <c r="J133" s="30"/>
      <c r="K133" s="31"/>
      <c r="L133" s="32"/>
      <c r="M133" s="32"/>
      <c r="N133" s="18"/>
      <c r="O133" s="18"/>
    </row>
    <row r="134" spans="1:15">
      <c r="A134" s="97"/>
      <c r="B134" s="26">
        <f>B133+7</f>
        <v>42939</v>
      </c>
      <c r="C134" s="27">
        <f>D133</f>
        <v>0</v>
      </c>
      <c r="D134" s="28"/>
      <c r="E134" s="33"/>
      <c r="F134" s="33"/>
      <c r="G134" s="33"/>
      <c r="H134" s="29"/>
      <c r="I134" s="29"/>
      <c r="J134" s="30"/>
      <c r="K134" s="31"/>
      <c r="L134" s="32"/>
      <c r="M134" s="32"/>
      <c r="N134" s="18"/>
      <c r="O134" s="18"/>
    </row>
    <row r="135" spans="1:15">
      <c r="A135" s="97"/>
      <c r="B135" s="26">
        <f>B134+7</f>
        <v>42946</v>
      </c>
      <c r="C135" s="27">
        <f>D134</f>
        <v>0</v>
      </c>
      <c r="D135" s="28"/>
      <c r="E135" s="33"/>
      <c r="F135" s="33"/>
      <c r="G135" s="33"/>
      <c r="H135" s="29"/>
      <c r="I135" s="29"/>
      <c r="J135" s="30"/>
      <c r="K135" s="31"/>
      <c r="L135" s="32"/>
      <c r="M135" s="32"/>
      <c r="N135" s="18"/>
      <c r="O135" s="18"/>
    </row>
    <row r="136" spans="1:15">
      <c r="A136" s="97"/>
      <c r="B136" s="26">
        <f>B135+7</f>
        <v>42953</v>
      </c>
      <c r="C136" s="27">
        <f>D135</f>
        <v>0</v>
      </c>
      <c r="D136" s="28"/>
      <c r="E136" s="33"/>
      <c r="F136" s="33"/>
      <c r="G136" s="33"/>
      <c r="H136" s="29"/>
      <c r="I136" s="29"/>
      <c r="J136" s="30"/>
      <c r="K136" s="31"/>
      <c r="L136" s="32"/>
      <c r="M136" s="32"/>
      <c r="N136" s="18"/>
      <c r="O136" s="18"/>
    </row>
    <row r="137" spans="1:15">
      <c r="A137" s="92"/>
      <c r="B137" s="92"/>
      <c r="C137" s="92"/>
      <c r="D137" s="92"/>
      <c r="E137" s="92"/>
      <c r="F137" s="92"/>
      <c r="G137" s="92"/>
      <c r="H137" s="92"/>
      <c r="I137" s="92"/>
      <c r="J137" s="92"/>
      <c r="K137" s="92"/>
      <c r="L137" s="92"/>
      <c r="M137" s="92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2:C106"/>
  <sheetViews>
    <sheetView workbookViewId="0">
      <selection activeCell="M14" sqref="M14"/>
    </sheetView>
  </sheetViews>
  <sheetFormatPr defaultRowHeight="15"/>
  <cols>
    <col min="1" max="1" width="9.140625" style="18"/>
    <col min="2" max="3" width="15.85546875" style="18" bestFit="1" customWidth="1"/>
    <col min="4" max="16384" width="9.140625" style="18"/>
  </cols>
  <sheetData>
    <row r="2" spans="2:3">
      <c r="C2" s="177"/>
    </row>
    <row r="3" spans="2:3">
      <c r="C3" s="177"/>
    </row>
    <row r="4" spans="2:3">
      <c r="C4" s="177"/>
    </row>
    <row r="5" spans="2:3">
      <c r="C5" s="177"/>
    </row>
    <row r="6" spans="2:3">
      <c r="C6" s="177"/>
    </row>
    <row r="7" spans="2:3">
      <c r="C7" s="177"/>
    </row>
    <row r="8" spans="2:3">
      <c r="C8" s="177"/>
    </row>
    <row r="9" spans="2:3">
      <c r="B9" s="177"/>
      <c r="C9" s="177"/>
    </row>
    <row r="10" spans="2:3">
      <c r="C10" s="177"/>
    </row>
    <row r="97" spans="2:2">
      <c r="B97" s="177"/>
    </row>
    <row r="98" spans="2:2">
      <c r="B98" s="177"/>
    </row>
    <row r="99" spans="2:2">
      <c r="B99" s="177"/>
    </row>
    <row r="100" spans="2:2">
      <c r="B100" s="177"/>
    </row>
    <row r="104" spans="2:2">
      <c r="B104" s="177"/>
    </row>
    <row r="105" spans="2:2">
      <c r="B105" s="177"/>
    </row>
    <row r="106" spans="2:2">
      <c r="B106" s="17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Football Perfomance</vt:lpstr>
      <vt:lpstr>Signal Strength Analysis</vt:lpstr>
      <vt:lpstr>Lot_Size_Calculation</vt:lpstr>
      <vt:lpstr>Projected_Perfomance</vt:lpstr>
      <vt:lpstr>EA Perfomance Actual</vt:lpstr>
      <vt:lpstr>My Actual Perfomance</vt:lpstr>
      <vt:lpstr>Trades</vt:lpstr>
    </vt:vector>
  </TitlesOfParts>
  <Company>Motability Operations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TafadzwaM</dc:creator>
  <cp:lastModifiedBy>tafadzwa musekiwa</cp:lastModifiedBy>
  <dcterms:created xsi:type="dcterms:W3CDTF">2015-02-03T13:45:56Z</dcterms:created>
  <dcterms:modified xsi:type="dcterms:W3CDTF">2015-08-05T05:02:17Z</dcterms:modified>
</cp:coreProperties>
</file>