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7740" tabRatio="954" activeTab="1"/>
  </bookViews>
  <sheets>
    <sheet name="Projected Perfomance" sheetId="10" r:id="rId1"/>
    <sheet name="Actual Perfomance" sheetId="3" r:id="rId2"/>
    <sheet name="Lot_Size_Calculation" sheetId="2" r:id="rId3"/>
    <sheet name="Signal Strength Analysis" sheetId="8" r:id="rId4"/>
  </sheets>
  <calcPr calcId="125725"/>
</workbook>
</file>

<file path=xl/calcChain.xml><?xml version="1.0" encoding="utf-8"?>
<calcChain xmlns="http://schemas.openxmlformats.org/spreadsheetml/2006/main">
  <c r="F20" i="3"/>
  <c r="E20"/>
  <c r="B8" i="10"/>
  <c r="C20" i="3"/>
  <c r="E19"/>
  <c r="F19"/>
  <c r="F18"/>
  <c r="E18"/>
  <c r="D3" i="10"/>
  <c r="I3" s="1"/>
  <c r="C3"/>
  <c r="B4" s="1"/>
  <c r="D147"/>
  <c r="C147"/>
  <c r="C16" i="3"/>
  <c r="E16"/>
  <c r="F16" s="1"/>
  <c r="C21"/>
  <c r="C19"/>
  <c r="C15"/>
  <c r="E15"/>
  <c r="F15" s="1"/>
  <c r="E14"/>
  <c r="F14" s="1"/>
  <c r="E13"/>
  <c r="E9"/>
  <c r="E10"/>
  <c r="E11"/>
  <c r="E8"/>
  <c r="E3"/>
  <c r="A4" i="10"/>
  <c r="A5" s="1"/>
  <c r="A6" s="1"/>
  <c r="A8" s="1"/>
  <c r="A9" s="1"/>
  <c r="A10" s="1"/>
  <c r="A11" s="1"/>
  <c r="A13" s="1"/>
  <c r="A14" s="1"/>
  <c r="A15" s="1"/>
  <c r="A16" s="1"/>
  <c r="A18" s="1"/>
  <c r="A19" s="1"/>
  <c r="A20" s="1"/>
  <c r="A21" s="1"/>
  <c r="A23" s="1"/>
  <c r="A24" s="1"/>
  <c r="A25" s="1"/>
  <c r="A26" s="1"/>
  <c r="A28" s="1"/>
  <c r="A29" s="1"/>
  <c r="A30" s="1"/>
  <c r="A31" s="1"/>
  <c r="A33" s="1"/>
  <c r="A34" s="1"/>
  <c r="A35" s="1"/>
  <c r="A36" s="1"/>
  <c r="A38" s="1"/>
  <c r="A39" s="1"/>
  <c r="A40" s="1"/>
  <c r="A41" s="1"/>
  <c r="A43" s="1"/>
  <c r="A44" s="1"/>
  <c r="A45" s="1"/>
  <c r="A46" s="1"/>
  <c r="A48" s="1"/>
  <c r="A49" s="1"/>
  <c r="A50" s="1"/>
  <c r="A51" s="1"/>
  <c r="A53" s="1"/>
  <c r="A54" s="1"/>
  <c r="A55" s="1"/>
  <c r="A56" s="1"/>
  <c r="A58" s="1"/>
  <c r="A59" s="1"/>
  <c r="A60" s="1"/>
  <c r="A61" s="1"/>
  <c r="A63" s="1"/>
  <c r="A64" s="1"/>
  <c r="A65" s="1"/>
  <c r="A66" s="1"/>
  <c r="A68" s="1"/>
  <c r="A69" s="1"/>
  <c r="A70" s="1"/>
  <c r="A71" s="1"/>
  <c r="A73" s="1"/>
  <c r="A74" s="1"/>
  <c r="A75" s="1"/>
  <c r="A76" s="1"/>
  <c r="A78" s="1"/>
  <c r="A79" s="1"/>
  <c r="A80" s="1"/>
  <c r="A81" s="1"/>
  <c r="A83" s="1"/>
  <c r="A84" s="1"/>
  <c r="A85" s="1"/>
  <c r="A86" s="1"/>
  <c r="A88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I24" i="8"/>
  <c r="H24"/>
  <c r="I13"/>
  <c r="H13"/>
  <c r="C14" i="3"/>
  <c r="F13"/>
  <c r="D24" i="8"/>
  <c r="D13"/>
  <c r="C4" i="10" l="1"/>
  <c r="B5" s="1"/>
  <c r="C5" s="1"/>
  <c r="B6" s="1"/>
  <c r="D4"/>
  <c r="E3"/>
  <c r="H3"/>
  <c r="C24" i="8"/>
  <c r="C13"/>
  <c r="C6" i="3"/>
  <c r="C5"/>
  <c r="C4"/>
  <c r="D5" i="10" l="1"/>
  <c r="H4"/>
  <c r="F5" i="3"/>
  <c r="F4"/>
  <c r="C8"/>
  <c r="F8" s="1"/>
  <c r="C153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18"/>
  <c r="C13"/>
  <c r="C11"/>
  <c r="F11" s="1"/>
  <c r="C10"/>
  <c r="F10" s="1"/>
  <c r="C9"/>
  <c r="F9" s="1"/>
  <c r="I5" i="10" l="1"/>
  <c r="I4"/>
  <c r="E4"/>
  <c r="G4" i="2"/>
  <c r="H4" s="1"/>
  <c r="G5"/>
  <c r="H5" s="1"/>
  <c r="G6"/>
  <c r="H6" s="1"/>
  <c r="G7"/>
  <c r="H7" s="1"/>
  <c r="G8"/>
  <c r="H8" s="1"/>
  <c r="G9"/>
  <c r="H9" s="1"/>
  <c r="G10"/>
  <c r="H10" s="1"/>
  <c r="G11"/>
  <c r="H11" s="1"/>
  <c r="G12"/>
  <c r="H12" s="1"/>
  <c r="G3"/>
  <c r="H3" s="1"/>
  <c r="H5" i="10" l="1"/>
  <c r="E5"/>
  <c r="C4" i="2"/>
  <c r="E4" s="1"/>
  <c r="F4" s="1"/>
  <c r="C5"/>
  <c r="E5" s="1"/>
  <c r="F5" s="1"/>
  <c r="C6"/>
  <c r="E6" s="1"/>
  <c r="F6" s="1"/>
  <c r="C7"/>
  <c r="E7" s="1"/>
  <c r="F7" s="1"/>
  <c r="C8"/>
  <c r="E8" s="1"/>
  <c r="F8" s="1"/>
  <c r="C9"/>
  <c r="E9" s="1"/>
  <c r="F9" s="1"/>
  <c r="C10"/>
  <c r="E10" s="1"/>
  <c r="F10" s="1"/>
  <c r="C11"/>
  <c r="E11" s="1"/>
  <c r="F11" s="1"/>
  <c r="C12"/>
  <c r="E12" s="1"/>
  <c r="F12" s="1"/>
  <c r="C3"/>
  <c r="E3" s="1"/>
  <c r="F3" s="1"/>
  <c r="C6" i="10" l="1"/>
  <c r="D6"/>
  <c r="I6" s="1"/>
  <c r="H6" l="1"/>
  <c r="E6"/>
  <c r="C8" l="1"/>
  <c r="D8"/>
  <c r="I8" s="1"/>
  <c r="H8" l="1"/>
  <c r="E8"/>
  <c r="B9"/>
  <c r="C9" l="1"/>
  <c r="B10" s="1"/>
  <c r="D9"/>
  <c r="I9" s="1"/>
  <c r="C10" l="1"/>
  <c r="B11" s="1"/>
  <c r="D10"/>
  <c r="I10" s="1"/>
  <c r="H9"/>
  <c r="E9"/>
  <c r="C11" l="1"/>
  <c r="B13" s="1"/>
  <c r="D11"/>
  <c r="I11" s="1"/>
  <c r="H10"/>
  <c r="E10"/>
  <c r="C13" l="1"/>
  <c r="B14" s="1"/>
  <c r="D13"/>
  <c r="I13" s="1"/>
  <c r="H11"/>
  <c r="E11"/>
  <c r="C14" l="1"/>
  <c r="D14"/>
  <c r="E13"/>
  <c r="H13"/>
  <c r="B15"/>
  <c r="H14"/>
  <c r="C15" l="1"/>
  <c r="B16" s="1"/>
  <c r="D15"/>
  <c r="H15" s="1"/>
  <c r="E14"/>
  <c r="I14"/>
  <c r="C16" l="1"/>
  <c r="B18" s="1"/>
  <c r="D16"/>
  <c r="H16" s="1"/>
  <c r="E15"/>
  <c r="I15"/>
  <c r="C18" l="1"/>
  <c r="B19" s="1"/>
  <c r="D18"/>
  <c r="H18" s="1"/>
  <c r="E16"/>
  <c r="I16"/>
  <c r="C19" l="1"/>
  <c r="B20" s="1"/>
  <c r="D19"/>
  <c r="H19" s="1"/>
  <c r="E18"/>
  <c r="I18"/>
  <c r="C20" l="1"/>
  <c r="B21" s="1"/>
  <c r="D20"/>
  <c r="H20" s="1"/>
  <c r="E19"/>
  <c r="I19"/>
  <c r="C21" l="1"/>
  <c r="B23" s="1"/>
  <c r="D21"/>
  <c r="H21" s="1"/>
  <c r="E20"/>
  <c r="I20"/>
  <c r="C23" l="1"/>
  <c r="B24" s="1"/>
  <c r="D23"/>
  <c r="H23" s="1"/>
  <c r="E21"/>
  <c r="I21"/>
  <c r="C24" l="1"/>
  <c r="B25" s="1"/>
  <c r="D24"/>
  <c r="H24" s="1"/>
  <c r="E23"/>
  <c r="I23"/>
  <c r="C25" l="1"/>
  <c r="B26" s="1"/>
  <c r="D25"/>
  <c r="H25" s="1"/>
  <c r="E24"/>
  <c r="I24"/>
  <c r="C26" l="1"/>
  <c r="B28" s="1"/>
  <c r="D26"/>
  <c r="H26" s="1"/>
  <c r="E25"/>
  <c r="I25"/>
  <c r="C28" l="1"/>
  <c r="B29" s="1"/>
  <c r="D28"/>
  <c r="E26"/>
  <c r="I26"/>
  <c r="H28"/>
  <c r="C29" l="1"/>
  <c r="D29"/>
  <c r="E28"/>
  <c r="I29"/>
  <c r="I28"/>
  <c r="H29" l="1"/>
  <c r="E29"/>
  <c r="B30"/>
  <c r="C30" l="1"/>
  <c r="D30"/>
  <c r="I30" s="1"/>
  <c r="H30" l="1"/>
  <c r="B31"/>
  <c r="E30"/>
  <c r="C31" l="1"/>
  <c r="D31"/>
  <c r="I31" s="1"/>
  <c r="H31" l="1"/>
  <c r="E31"/>
  <c r="B33"/>
  <c r="C33" l="1"/>
  <c r="D33"/>
  <c r="I33" s="1"/>
  <c r="H33" l="1"/>
  <c r="B34"/>
  <c r="E33"/>
  <c r="C34" l="1"/>
  <c r="D34"/>
  <c r="I34" s="1"/>
  <c r="H34" l="1"/>
  <c r="E34"/>
  <c r="B35"/>
  <c r="C35" l="1"/>
  <c r="D35"/>
  <c r="I35" s="1"/>
  <c r="H35" l="1"/>
  <c r="B36"/>
  <c r="E35"/>
  <c r="C36" l="1"/>
  <c r="D36"/>
  <c r="I36" s="1"/>
  <c r="H36" l="1"/>
  <c r="B38"/>
  <c r="E36"/>
  <c r="C38" l="1"/>
  <c r="D38"/>
  <c r="I38" s="1"/>
  <c r="H38" l="1"/>
  <c r="B39"/>
  <c r="E38"/>
  <c r="C39" l="1"/>
  <c r="D39"/>
  <c r="I39" s="1"/>
  <c r="H39" l="1"/>
  <c r="B40"/>
  <c r="E39"/>
  <c r="C40" l="1"/>
  <c r="D40"/>
  <c r="I40" s="1"/>
  <c r="H40" l="1"/>
  <c r="B41"/>
  <c r="E40"/>
  <c r="C41" l="1"/>
  <c r="D41"/>
  <c r="I41" s="1"/>
  <c r="H41" l="1"/>
  <c r="B43"/>
  <c r="E41"/>
  <c r="C43" l="1"/>
  <c r="B44" s="1"/>
  <c r="D43"/>
  <c r="I43" s="1"/>
  <c r="C44" l="1"/>
  <c r="D44"/>
  <c r="I44" s="1"/>
  <c r="H43"/>
  <c r="E43"/>
  <c r="H44" l="1"/>
  <c r="E44"/>
  <c r="B45"/>
  <c r="C45" l="1"/>
  <c r="B46" s="1"/>
  <c r="D45"/>
  <c r="I45" s="1"/>
  <c r="C46" l="1"/>
  <c r="B48" s="1"/>
  <c r="D46"/>
  <c r="I46" s="1"/>
  <c r="H45"/>
  <c r="E45"/>
  <c r="H46" l="1"/>
  <c r="C48"/>
  <c r="B49" s="1"/>
  <c r="D48"/>
  <c r="I48" s="1"/>
  <c r="E46"/>
  <c r="C49" l="1"/>
  <c r="D49"/>
  <c r="I49" s="1"/>
  <c r="H48"/>
  <c r="E48"/>
  <c r="B50"/>
  <c r="C50" l="1"/>
  <c r="B51" s="1"/>
  <c r="D50"/>
  <c r="I50" s="1"/>
  <c r="E49"/>
  <c r="H49"/>
  <c r="C51" l="1"/>
  <c r="D51"/>
  <c r="H51" s="1"/>
  <c r="H50"/>
  <c r="E50"/>
  <c r="B53"/>
  <c r="C53" s="1"/>
  <c r="D53" l="1"/>
  <c r="H53" s="1"/>
  <c r="E51"/>
  <c r="I51"/>
  <c r="B54"/>
  <c r="C54" s="1"/>
  <c r="D54" l="1"/>
  <c r="I54" s="1"/>
  <c r="E53"/>
  <c r="I53"/>
  <c r="B55"/>
  <c r="C55" s="1"/>
  <c r="H54" l="1"/>
  <c r="B56"/>
  <c r="D55"/>
  <c r="I55" s="1"/>
  <c r="E54"/>
  <c r="C56" l="1"/>
  <c r="B58" s="1"/>
  <c r="D56"/>
  <c r="I56" s="1"/>
  <c r="H55"/>
  <c r="E55"/>
  <c r="C58" l="1"/>
  <c r="B59" s="1"/>
  <c r="D58"/>
  <c r="I58" s="1"/>
  <c r="E56"/>
  <c r="H56"/>
  <c r="C59" l="1"/>
  <c r="D59"/>
  <c r="I59" s="1"/>
  <c r="H58"/>
  <c r="E58"/>
  <c r="B60"/>
  <c r="C60" l="1"/>
  <c r="B61" s="1"/>
  <c r="D60"/>
  <c r="I60" s="1"/>
  <c r="H59"/>
  <c r="E59"/>
  <c r="H60" l="1"/>
  <c r="C61"/>
  <c r="B63" s="1"/>
  <c r="D61"/>
  <c r="I61" s="1"/>
  <c r="E60"/>
  <c r="C63" l="1"/>
  <c r="B64" s="1"/>
  <c r="D63"/>
  <c r="I63" s="1"/>
  <c r="E61"/>
  <c r="H61"/>
  <c r="C64" l="1"/>
  <c r="D64"/>
  <c r="H64" s="1"/>
  <c r="H63"/>
  <c r="E63"/>
  <c r="B65"/>
  <c r="C65" l="1"/>
  <c r="B66" s="1"/>
  <c r="D65"/>
  <c r="H65" s="1"/>
  <c r="E64"/>
  <c r="I64"/>
  <c r="C66" l="1"/>
  <c r="B68" s="1"/>
  <c r="D66"/>
  <c r="I66" s="1"/>
  <c r="E65"/>
  <c r="I65"/>
  <c r="H66" l="1"/>
  <c r="C68"/>
  <c r="B69" s="1"/>
  <c r="D68"/>
  <c r="I68" s="1"/>
  <c r="E66"/>
  <c r="C69" l="1"/>
  <c r="B70" s="1"/>
  <c r="D69"/>
  <c r="I69" s="1"/>
  <c r="H68"/>
  <c r="E68"/>
  <c r="C70" l="1"/>
  <c r="B71" s="1"/>
  <c r="D70"/>
  <c r="I70" s="1"/>
  <c r="H69"/>
  <c r="E69"/>
  <c r="C71" l="1"/>
  <c r="B73" s="1"/>
  <c r="D71"/>
  <c r="I71" s="1"/>
  <c r="H70"/>
  <c r="E70"/>
  <c r="H71" l="1"/>
  <c r="C73"/>
  <c r="B74" s="1"/>
  <c r="D73"/>
  <c r="I73" s="1"/>
  <c r="E71"/>
  <c r="C74" l="1"/>
  <c r="D74"/>
  <c r="I74" s="1"/>
  <c r="E73"/>
  <c r="H73"/>
  <c r="H74" l="1"/>
  <c r="B75"/>
  <c r="E74"/>
  <c r="C75" l="1"/>
  <c r="B76" s="1"/>
  <c r="D75"/>
  <c r="I75" s="1"/>
  <c r="C76" l="1"/>
  <c r="D76"/>
  <c r="I76" s="1"/>
  <c r="H75"/>
  <c r="E75"/>
  <c r="H76" l="1"/>
  <c r="E76"/>
  <c r="B78" l="1"/>
  <c r="C78" l="1"/>
  <c r="D78"/>
  <c r="I78" s="1"/>
  <c r="H78" l="1"/>
  <c r="B79"/>
  <c r="E78"/>
  <c r="C79" l="1"/>
  <c r="D79"/>
  <c r="I79" s="1"/>
  <c r="H79" l="1"/>
  <c r="E79"/>
  <c r="B80"/>
  <c r="C80" l="1"/>
  <c r="D80"/>
  <c r="I80" s="1"/>
  <c r="H80" l="1"/>
  <c r="B81"/>
  <c r="E80"/>
  <c r="C81" l="1"/>
  <c r="D81"/>
  <c r="I81" s="1"/>
  <c r="H81" l="1"/>
  <c r="E81"/>
  <c r="B83"/>
  <c r="C83" l="1"/>
  <c r="D83"/>
  <c r="H83" s="1"/>
  <c r="I83" l="1"/>
  <c r="B84"/>
  <c r="E83"/>
  <c r="C84" l="1"/>
  <c r="D84"/>
  <c r="H84" s="1"/>
  <c r="I84" l="1"/>
  <c r="B85"/>
  <c r="E84"/>
  <c r="C85" l="1"/>
  <c r="D85"/>
  <c r="H85" s="1"/>
  <c r="I85" l="1"/>
  <c r="B86"/>
  <c r="E85"/>
  <c r="C86" l="1"/>
  <c r="D86"/>
  <c r="H86" s="1"/>
  <c r="I86" l="1"/>
  <c r="E86"/>
  <c r="B88"/>
  <c r="C88" l="1"/>
  <c r="D88"/>
  <c r="H88" s="1"/>
  <c r="I88" l="1"/>
  <c r="E88"/>
  <c r="B89"/>
  <c r="C89" l="1"/>
  <c r="D89"/>
  <c r="H89" s="1"/>
  <c r="I89" l="1"/>
  <c r="E89"/>
  <c r="B90"/>
  <c r="C90" l="1"/>
  <c r="D90"/>
  <c r="H90" s="1"/>
  <c r="I90" l="1"/>
  <c r="B91"/>
  <c r="E90"/>
  <c r="C91" l="1"/>
  <c r="D91"/>
  <c r="H91" s="1"/>
  <c r="I91" l="1"/>
  <c r="E91"/>
  <c r="B93"/>
  <c r="C93" l="1"/>
  <c r="D93"/>
  <c r="H93" s="1"/>
  <c r="I93" l="1"/>
  <c r="E93"/>
  <c r="B94"/>
  <c r="C94" l="1"/>
  <c r="D94"/>
  <c r="H94" s="1"/>
  <c r="B95" l="1"/>
  <c r="I94"/>
  <c r="E94"/>
  <c r="C95" l="1"/>
  <c r="B96" s="1"/>
  <c r="D95"/>
  <c r="H95" s="1"/>
  <c r="E95" l="1"/>
  <c r="C96"/>
  <c r="D96"/>
  <c r="H96" s="1"/>
  <c r="I95"/>
  <c r="I96" l="1"/>
  <c r="E96"/>
  <c r="B98" l="1"/>
  <c r="C98" l="1"/>
  <c r="D98"/>
  <c r="I98" s="1"/>
  <c r="H98" l="1"/>
  <c r="G98"/>
  <c r="E98"/>
  <c r="B99" l="1"/>
  <c r="C99" l="1"/>
  <c r="D99"/>
  <c r="I99" s="1"/>
  <c r="E99" l="1"/>
  <c r="G99"/>
  <c r="H99"/>
  <c r="B100" l="1"/>
  <c r="C100" s="1"/>
  <c r="D100" l="1"/>
  <c r="I100" s="1"/>
  <c r="G100"/>
  <c r="H100" l="1"/>
  <c r="E100"/>
  <c r="B101"/>
  <c r="C101" s="1"/>
  <c r="G101" s="1"/>
  <c r="J101" s="1"/>
  <c r="D101" l="1"/>
  <c r="I101" s="1"/>
  <c r="B103"/>
  <c r="E101" l="1"/>
  <c r="H101"/>
  <c r="C103"/>
  <c r="G103" s="1"/>
  <c r="B104" s="1"/>
  <c r="D103"/>
  <c r="I103" s="1"/>
  <c r="C104" l="1"/>
  <c r="D104"/>
  <c r="I104" s="1"/>
  <c r="H103"/>
  <c r="E103"/>
  <c r="H104" l="1"/>
  <c r="E104"/>
  <c r="G104"/>
  <c r="B105" s="1"/>
  <c r="C105" l="1"/>
  <c r="D105"/>
  <c r="I105" s="1"/>
  <c r="H105" l="1"/>
  <c r="E105"/>
  <c r="G105"/>
  <c r="B106" l="1"/>
  <c r="C106" l="1"/>
  <c r="D106"/>
  <c r="I106" s="1"/>
  <c r="H106" l="1"/>
  <c r="G106"/>
  <c r="J106" s="1"/>
  <c r="E106"/>
  <c r="B108" l="1"/>
  <c r="C108" l="1"/>
  <c r="G108" s="1"/>
  <c r="D108"/>
  <c r="I108" s="1"/>
  <c r="B109" l="1"/>
  <c r="C109" s="1"/>
  <c r="G109" s="1"/>
  <c r="H108"/>
  <c r="E108"/>
  <c r="D109" l="1"/>
  <c r="I109" s="1"/>
  <c r="E109" l="1"/>
  <c r="H109"/>
  <c r="B110"/>
  <c r="C110" s="1"/>
  <c r="G110" s="1"/>
  <c r="D110" l="1"/>
  <c r="I110" s="1"/>
  <c r="E110" l="1"/>
  <c r="H110"/>
  <c r="B111"/>
  <c r="C111" s="1"/>
  <c r="G111" s="1"/>
  <c r="D111" l="1"/>
  <c r="I111" s="1"/>
  <c r="J111"/>
  <c r="E111" l="1"/>
  <c r="H111"/>
  <c r="B113"/>
  <c r="C113" l="1"/>
  <c r="G113" s="1"/>
  <c r="D113"/>
  <c r="I113" s="1"/>
  <c r="H113" l="1"/>
  <c r="B114"/>
  <c r="E113"/>
  <c r="C114" l="1"/>
  <c r="G114" s="1"/>
  <c r="D114"/>
  <c r="I114" s="1"/>
  <c r="H114" l="1"/>
  <c r="B115"/>
  <c r="E114"/>
  <c r="C115" l="1"/>
  <c r="G115" s="1"/>
  <c r="D115"/>
  <c r="I115" s="1"/>
  <c r="H115" l="1"/>
  <c r="E115"/>
  <c r="B116"/>
  <c r="C116" l="1"/>
  <c r="G116" s="1"/>
  <c r="D116"/>
  <c r="I116" s="1"/>
  <c r="H116" l="1"/>
  <c r="E116"/>
  <c r="J116"/>
  <c r="B118" l="1"/>
  <c r="C118" l="1"/>
  <c r="D118"/>
  <c r="I118" s="1"/>
  <c r="G118" l="1"/>
  <c r="B119" s="1"/>
  <c r="C119" s="1"/>
  <c r="H118"/>
  <c r="E118"/>
  <c r="D119" l="1"/>
  <c r="I119" s="1"/>
  <c r="G119"/>
  <c r="B120" s="1"/>
  <c r="C120" s="1"/>
  <c r="H119" l="1"/>
  <c r="E119"/>
  <c r="G120"/>
  <c r="D120"/>
  <c r="I120" s="1"/>
  <c r="H120" l="1"/>
  <c r="E120"/>
  <c r="B121" l="1"/>
  <c r="C121" l="1"/>
  <c r="G121" s="1"/>
  <c r="D121"/>
  <c r="I121" s="1"/>
  <c r="H121" l="1"/>
  <c r="E121"/>
  <c r="J121"/>
  <c r="B123" l="1"/>
  <c r="C123" l="1"/>
  <c r="D123"/>
  <c r="I123" s="1"/>
  <c r="G123" l="1"/>
  <c r="B124" s="1"/>
  <c r="H123"/>
  <c r="E123"/>
  <c r="D124" l="1"/>
  <c r="I124" s="1"/>
  <c r="C124"/>
  <c r="G124" s="1"/>
  <c r="B125" s="1"/>
  <c r="H124" l="1"/>
  <c r="E124"/>
  <c r="C125"/>
  <c r="G125" s="1"/>
  <c r="D125"/>
  <c r="I125" s="1"/>
  <c r="H125" l="1"/>
  <c r="B126"/>
  <c r="E125"/>
  <c r="C126" l="1"/>
  <c r="G126" s="1"/>
  <c r="D126"/>
  <c r="I126" s="1"/>
  <c r="H126" l="1"/>
  <c r="J126"/>
  <c r="E126"/>
  <c r="B128" l="1"/>
  <c r="C128" l="1"/>
  <c r="D128"/>
  <c r="I128" s="1"/>
  <c r="G128" l="1"/>
  <c r="B129" s="1"/>
  <c r="E128"/>
  <c r="H128"/>
  <c r="D129" l="1"/>
  <c r="I129" s="1"/>
  <c r="C129"/>
  <c r="G129" s="1"/>
  <c r="B130" l="1"/>
  <c r="C130" s="1"/>
  <c r="G130" s="1"/>
  <c r="E129"/>
  <c r="H129"/>
  <c r="D130" l="1"/>
  <c r="I130" s="1"/>
  <c r="B131"/>
  <c r="E130" l="1"/>
  <c r="H130"/>
  <c r="C131"/>
  <c r="G131" s="1"/>
  <c r="D131"/>
  <c r="I131" s="1"/>
  <c r="H131" l="1"/>
  <c r="E131"/>
  <c r="J131"/>
  <c r="B133" l="1"/>
  <c r="C133" l="1"/>
  <c r="G133" s="1"/>
  <c r="D133"/>
  <c r="I133" s="1"/>
  <c r="H133" l="1"/>
  <c r="B134"/>
  <c r="E133"/>
  <c r="C134" l="1"/>
  <c r="G134" s="1"/>
  <c r="D134"/>
  <c r="I134" s="1"/>
  <c r="H134" l="1"/>
  <c r="B135"/>
  <c r="E134"/>
  <c r="C135" l="1"/>
  <c r="G135" s="1"/>
  <c r="D135"/>
  <c r="I135" s="1"/>
  <c r="H135" l="1"/>
  <c r="B136"/>
  <c r="E135"/>
  <c r="C136" l="1"/>
  <c r="G136" s="1"/>
  <c r="D136"/>
  <c r="I136" s="1"/>
  <c r="H136" l="1"/>
  <c r="E136"/>
  <c r="J136"/>
  <c r="B138" l="1"/>
  <c r="C138" l="1"/>
  <c r="G138" s="1"/>
  <c r="D138"/>
  <c r="I138" s="1"/>
  <c r="H138" l="1"/>
  <c r="B139"/>
  <c r="E138"/>
  <c r="C139" l="1"/>
  <c r="G139" s="1"/>
  <c r="D139"/>
  <c r="I139" s="1"/>
  <c r="H139" l="1"/>
  <c r="E139"/>
  <c r="B140"/>
  <c r="C140" l="1"/>
  <c r="G140" s="1"/>
  <c r="D140"/>
  <c r="I140" s="1"/>
  <c r="H140" l="1"/>
  <c r="B141"/>
  <c r="E140"/>
  <c r="C141" l="1"/>
  <c r="G141" s="1"/>
  <c r="D141"/>
  <c r="I141" s="1"/>
  <c r="H141" l="1"/>
  <c r="J141"/>
  <c r="E141"/>
  <c r="B143" l="1"/>
  <c r="C143" l="1"/>
  <c r="D143"/>
  <c r="I143" s="1"/>
  <c r="G143" l="1"/>
  <c r="B144" s="1"/>
  <c r="D144" s="1"/>
  <c r="I144" s="1"/>
  <c r="H143"/>
  <c r="E143"/>
  <c r="C144" l="1"/>
  <c r="G144" s="1"/>
  <c r="H144"/>
  <c r="E144" l="1"/>
  <c r="B145"/>
  <c r="C145" s="1"/>
  <c r="G145" s="1"/>
  <c r="D145" l="1"/>
  <c r="I145" s="1"/>
  <c r="B146"/>
  <c r="E145" l="1"/>
  <c r="H145"/>
  <c r="C146"/>
  <c r="G146" s="1"/>
  <c r="D146"/>
  <c r="I146" s="1"/>
  <c r="H146" l="1"/>
  <c r="J146"/>
  <c r="E146"/>
  <c r="B148" l="1"/>
  <c r="C148" l="1"/>
  <c r="G148" s="1"/>
  <c r="D148"/>
  <c r="I148" s="1"/>
  <c r="H148" l="1"/>
  <c r="B149"/>
  <c r="E148"/>
  <c r="C149" l="1"/>
  <c r="G149" s="1"/>
  <c r="D149"/>
  <c r="I149" s="1"/>
  <c r="H149" l="1"/>
  <c r="E149"/>
  <c r="B150"/>
  <c r="C150" l="1"/>
  <c r="G150" s="1"/>
  <c r="D150"/>
  <c r="I150" s="1"/>
  <c r="H150" l="1"/>
  <c r="B151"/>
  <c r="E150"/>
  <c r="C151" l="1"/>
  <c r="G151" s="1"/>
  <c r="D151"/>
  <c r="I151" s="1"/>
  <c r="H151" l="1"/>
  <c r="J151"/>
  <c r="E151"/>
  <c r="B153" l="1"/>
  <c r="C153" l="1"/>
  <c r="G153" s="1"/>
  <c r="D153"/>
  <c r="I153" s="1"/>
  <c r="H153" l="1"/>
  <c r="B154"/>
  <c r="E153"/>
  <c r="C154" l="1"/>
  <c r="G154" s="1"/>
  <c r="D154"/>
  <c r="I154" s="1"/>
  <c r="H154" l="1"/>
  <c r="E154"/>
  <c r="B155"/>
  <c r="C155" l="1"/>
  <c r="G155" s="1"/>
  <c r="D155"/>
  <c r="I155" s="1"/>
  <c r="H155" l="1"/>
  <c r="E155"/>
  <c r="B156"/>
  <c r="C156" l="1"/>
  <c r="G156" s="1"/>
  <c r="D156"/>
  <c r="I156" s="1"/>
  <c r="H156" l="1"/>
  <c r="E156"/>
  <c r="J156"/>
  <c r="B158" l="1"/>
  <c r="C158" l="1"/>
  <c r="G158" s="1"/>
  <c r="B159" s="1"/>
  <c r="D158"/>
  <c r="I158" s="1"/>
  <c r="C159" l="1"/>
  <c r="D159"/>
  <c r="I159" s="1"/>
  <c r="H158"/>
  <c r="E158"/>
  <c r="H159" l="1"/>
  <c r="E159"/>
  <c r="G159"/>
  <c r="B160" s="1"/>
  <c r="C160" l="1"/>
  <c r="D160"/>
  <c r="I160" s="1"/>
  <c r="H160" l="1"/>
  <c r="G160"/>
  <c r="B161" s="1"/>
  <c r="E160"/>
  <c r="C161" l="1"/>
  <c r="D161"/>
  <c r="I161" s="1"/>
  <c r="H161" l="1"/>
  <c r="E161"/>
  <c r="G161"/>
  <c r="J161" s="1"/>
  <c r="B163" l="1"/>
  <c r="C163" l="1"/>
  <c r="G163" s="1"/>
  <c r="B164" s="1"/>
  <c r="D163"/>
  <c r="I163" s="1"/>
  <c r="C164" l="1"/>
  <c r="D164"/>
  <c r="I164" s="1"/>
  <c r="E163"/>
  <c r="H163"/>
  <c r="H164" l="1"/>
  <c r="E164"/>
  <c r="G164"/>
  <c r="B165" s="1"/>
  <c r="C165" l="1"/>
  <c r="D165"/>
  <c r="I165" s="1"/>
  <c r="H165" l="1"/>
  <c r="E165"/>
  <c r="G165"/>
  <c r="B166" s="1"/>
  <c r="C166" l="1"/>
  <c r="D166"/>
  <c r="I166" s="1"/>
  <c r="H166" l="1"/>
  <c r="E166"/>
  <c r="G166"/>
  <c r="J166" s="1"/>
  <c r="B168" l="1"/>
  <c r="C168" l="1"/>
  <c r="D168"/>
  <c r="I168" s="1"/>
  <c r="H168" l="1"/>
  <c r="G168"/>
  <c r="B169" s="1"/>
  <c r="E168"/>
  <c r="C169" l="1"/>
  <c r="D169"/>
  <c r="I169" s="1"/>
  <c r="H169" l="1"/>
  <c r="G169"/>
  <c r="B170" s="1"/>
  <c r="E169"/>
  <c r="C170" l="1"/>
  <c r="D170"/>
  <c r="I170" s="1"/>
  <c r="H170" l="1"/>
  <c r="G170"/>
  <c r="B171" s="1"/>
  <c r="E170"/>
  <c r="C171" l="1"/>
  <c r="D171"/>
  <c r="I171" s="1"/>
  <c r="H171" l="1"/>
  <c r="G171"/>
  <c r="J171" s="1"/>
  <c r="E171"/>
  <c r="B173" l="1"/>
  <c r="C173" l="1"/>
  <c r="D173"/>
  <c r="I173" s="1"/>
  <c r="E173" l="1"/>
  <c r="H173"/>
  <c r="G173"/>
  <c r="B174" s="1"/>
  <c r="C174" l="1"/>
  <c r="G174" s="1"/>
  <c r="B175" s="1"/>
  <c r="D174"/>
  <c r="I174" s="1"/>
  <c r="C175" l="1"/>
  <c r="D175"/>
  <c r="I175" s="1"/>
  <c r="H174"/>
  <c r="E174"/>
  <c r="H175" l="1"/>
  <c r="E175"/>
  <c r="G175"/>
  <c r="B176" s="1"/>
  <c r="C176" l="1"/>
  <c r="D176"/>
  <c r="I176" s="1"/>
  <c r="H176" l="1"/>
  <c r="E176"/>
  <c r="G176"/>
  <c r="J176" s="1"/>
  <c r="B178" l="1"/>
  <c r="C178" l="1"/>
  <c r="D178"/>
  <c r="I178" s="1"/>
  <c r="H178" l="1"/>
  <c r="E178"/>
  <c r="G178"/>
  <c r="B179" l="1"/>
  <c r="C179" s="1"/>
  <c r="D179" l="1"/>
  <c r="I179" s="1"/>
  <c r="H179" l="1"/>
  <c r="E179"/>
  <c r="G179"/>
  <c r="B180" l="1"/>
  <c r="C180" s="1"/>
  <c r="D180" l="1"/>
  <c r="I180" s="1"/>
  <c r="H180" l="1"/>
  <c r="E180"/>
  <c r="G180"/>
  <c r="B181" s="1"/>
  <c r="C181" l="1"/>
  <c r="D181"/>
  <c r="I181" s="1"/>
  <c r="H181" l="1"/>
  <c r="E181"/>
  <c r="G181"/>
  <c r="J181" s="1"/>
  <c r="B183" l="1"/>
  <c r="C183" l="1"/>
  <c r="G183" s="1"/>
  <c r="D183"/>
  <c r="I183" s="1"/>
  <c r="H183" l="1"/>
  <c r="E183"/>
  <c r="B184"/>
  <c r="C184" s="1"/>
  <c r="D184" l="1"/>
  <c r="I184" s="1"/>
  <c r="H184" l="1"/>
  <c r="E184"/>
  <c r="G184"/>
  <c r="B185" l="1"/>
  <c r="C185" s="1"/>
  <c r="D185" l="1"/>
  <c r="I185" s="1"/>
  <c r="H185" l="1"/>
  <c r="E185"/>
  <c r="G185"/>
  <c r="B186" s="1"/>
  <c r="C186" l="1"/>
  <c r="D186"/>
  <c r="I186" s="1"/>
  <c r="H186" l="1"/>
  <c r="E186"/>
  <c r="G186"/>
  <c r="J186" s="1"/>
  <c r="B188" l="1"/>
  <c r="C188" l="1"/>
  <c r="D188"/>
  <c r="I188" s="1"/>
  <c r="H188" l="1"/>
  <c r="E188"/>
  <c r="G188"/>
  <c r="B189" l="1"/>
  <c r="C189" l="1"/>
  <c r="D189"/>
  <c r="I189" s="1"/>
  <c r="H189" l="1"/>
  <c r="E189"/>
  <c r="G189"/>
  <c r="B190" l="1"/>
  <c r="C190" l="1"/>
  <c r="D190"/>
  <c r="I190" s="1"/>
  <c r="H190" l="1"/>
  <c r="E190"/>
  <c r="G190"/>
  <c r="B191" s="1"/>
  <c r="C191" l="1"/>
  <c r="D191"/>
  <c r="I191" s="1"/>
  <c r="H191" l="1"/>
  <c r="E191"/>
  <c r="G191"/>
  <c r="J191" s="1"/>
  <c r="B193" l="1"/>
  <c r="C193" l="1"/>
  <c r="G193" s="1"/>
  <c r="D193"/>
  <c r="I193" s="1"/>
  <c r="H193" l="1"/>
  <c r="E193"/>
  <c r="B194"/>
  <c r="C194" l="1"/>
  <c r="D194"/>
  <c r="I194" s="1"/>
  <c r="H194" l="1"/>
  <c r="E194"/>
  <c r="G194"/>
  <c r="B195" l="1"/>
  <c r="C195" l="1"/>
  <c r="D195"/>
  <c r="I195" s="1"/>
  <c r="H195" l="1"/>
  <c r="E195"/>
  <c r="G195"/>
  <c r="B196" s="1"/>
  <c r="C196" l="1"/>
  <c r="D196"/>
  <c r="I196" s="1"/>
  <c r="H196" l="1"/>
  <c r="E196"/>
  <c r="G196"/>
  <c r="J196" s="1"/>
  <c r="B198" l="1"/>
  <c r="C198" l="1"/>
  <c r="G198" s="1"/>
  <c r="D198"/>
  <c r="I198" s="1"/>
  <c r="H198" l="1"/>
  <c r="E198"/>
  <c r="B199"/>
  <c r="C199" l="1"/>
  <c r="D199"/>
  <c r="I199" s="1"/>
  <c r="H199" l="1"/>
  <c r="E199"/>
  <c r="G199"/>
  <c r="B200" l="1"/>
  <c r="C200" l="1"/>
  <c r="D200"/>
  <c r="I200" s="1"/>
  <c r="H200" l="1"/>
  <c r="E200"/>
  <c r="G200"/>
  <c r="B201" s="1"/>
  <c r="C201" l="1"/>
  <c r="D201"/>
  <c r="I201" s="1"/>
  <c r="H201" l="1"/>
  <c r="E201"/>
  <c r="G201"/>
  <c r="J201" s="1"/>
  <c r="B203" l="1"/>
  <c r="C203" l="1"/>
  <c r="D203"/>
  <c r="I203" s="1"/>
  <c r="H203" l="1"/>
  <c r="E203"/>
  <c r="G203"/>
  <c r="B204" l="1"/>
  <c r="C204" l="1"/>
  <c r="D204"/>
  <c r="I204" s="1"/>
  <c r="H204" l="1"/>
  <c r="E204"/>
  <c r="G204"/>
  <c r="B205" l="1"/>
  <c r="C205" l="1"/>
  <c r="D205"/>
  <c r="I205" s="1"/>
  <c r="H205" l="1"/>
  <c r="E205"/>
  <c r="G205"/>
  <c r="B206" s="1"/>
  <c r="C206" l="1"/>
  <c r="D206"/>
  <c r="I206" s="1"/>
  <c r="H206" l="1"/>
  <c r="E206"/>
  <c r="G206"/>
  <c r="J206" s="1"/>
</calcChain>
</file>

<file path=xl/sharedStrings.xml><?xml version="1.0" encoding="utf-8"?>
<sst xmlns="http://schemas.openxmlformats.org/spreadsheetml/2006/main" count="121" uniqueCount="64">
  <si>
    <t>Month Number</t>
  </si>
  <si>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</si>
  <si>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</si>
  <si>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</si>
  <si>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</si>
  <si>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</si>
  <si>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</si>
  <si>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</si>
  <si>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</si>
  <si>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</si>
  <si>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</si>
  <si>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</si>
  <si>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</si>
  <si>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</si>
  <si>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</si>
  <si>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</si>
  <si>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</si>
  <si>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</si>
  <si>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</si>
  <si>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</si>
  <si>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</si>
  <si>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</si>
  <si>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</si>
  <si>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</si>
  <si>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</si>
  <si>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</si>
  <si>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r>
      <t xml:space="preserve">MY </t>
    </r>
    <r>
      <rPr>
        <b/>
        <sz val="8"/>
        <color rgb="FF0000FF"/>
        <rFont val="Calibri"/>
        <family val="2"/>
      </rPr>
      <t xml:space="preserve"> (Live Acc 5% Target Per Week)</t>
    </r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</si>
  <si>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</si>
  <si>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</si>
  <si>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</si>
  <si>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</si>
  <si>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</si>
  <si>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</si>
  <si>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</si>
  <si>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</si>
  <si>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CHF DEBACLE/ALPARI INSOLVENCY/ACCOUNT AFFECTED</t>
  </si>
  <si>
    <t xml:space="preserve">New Account Testing </t>
  </si>
  <si>
    <t xml:space="preserve">Real Trading Resumes </t>
  </si>
  <si>
    <t xml:space="preserve">Week One </t>
  </si>
  <si>
    <t>Week Two</t>
  </si>
  <si>
    <t>Margin Call/Leverage</t>
  </si>
  <si>
    <t>Min Balance (Margin Call)</t>
  </si>
  <si>
    <t>Av Balance (50 Losses in a row)</t>
  </si>
  <si>
    <t xml:space="preserve">Hrly EA PIPS </t>
  </si>
  <si>
    <t>Signal</t>
  </si>
  <si>
    <t>PAIRS</t>
  </si>
  <si>
    <t xml:space="preserve">15Min EA PIPS </t>
  </si>
  <si>
    <t>Hrly EA PIPS (AU)</t>
  </si>
  <si>
    <t>Hrly EA PIPS (MN)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</si>
  <si>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</si>
  <si>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</si>
  <si>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</si>
  <si>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</si>
  <si>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</si>
  <si>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</si>
  <si>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>MY  No</t>
  </si>
  <si>
    <t>MY £</t>
  </si>
  <si>
    <t xml:space="preserve">MY Return </t>
  </si>
  <si>
    <t>MY Account</t>
  </si>
  <si>
    <t xml:space="preserve">Week </t>
  </si>
  <si>
    <t xml:space="preserve">Max </t>
  </si>
  <si>
    <t>Losing £</t>
  </si>
  <si>
    <t>Month Commencing</t>
  </si>
  <si>
    <t>Money Management Sync</t>
  </si>
</sst>
</file>

<file path=xl/styles.xml><?xml version="1.0" encoding="utf-8"?>
<styleSheet xmlns="http://schemas.openxmlformats.org/spreadsheetml/2006/main">
  <numFmts count="8"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2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0"/>
      <name val="Calibri"/>
      <family val="2"/>
    </font>
    <font>
      <b/>
      <sz val="9"/>
      <color theme="0"/>
      <name val="Calibri"/>
      <family val="2"/>
      <scheme val="minor"/>
    </font>
    <font>
      <b/>
      <sz val="1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sz val="8"/>
      <color rgb="FFFF0000"/>
      <name val="Calibri"/>
      <family val="2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3" fillId="0" borderId="0"/>
  </cellStyleXfs>
  <cellXfs count="150">
    <xf numFmtId="0" fontId="0" fillId="0" borderId="0" xfId="0"/>
    <xf numFmtId="0" fontId="10" fillId="7" borderId="2" xfId="0" applyFont="1" applyFill="1" applyBorder="1" applyAlignment="1">
      <alignment horizontal="center" wrapText="1"/>
    </xf>
    <xf numFmtId="167" fontId="15" fillId="13" borderId="2" xfId="0" applyNumberFormat="1" applyFont="1" applyFill="1" applyBorder="1" applyAlignment="1">
      <alignment horizontal="center"/>
    </xf>
    <xf numFmtId="168" fontId="15" fillId="13" borderId="2" xfId="0" applyNumberFormat="1" applyFont="1" applyFill="1" applyBorder="1" applyAlignment="1">
      <alignment horizontal="center"/>
    </xf>
    <xf numFmtId="170" fontId="15" fillId="13" borderId="2" xfId="0" applyNumberFormat="1" applyFont="1" applyFill="1" applyBorder="1" applyAlignment="1">
      <alignment horizontal="center"/>
    </xf>
    <xf numFmtId="164" fontId="15" fillId="13" borderId="2" xfId="0" applyNumberFormat="1" applyFont="1" applyFill="1" applyBorder="1" applyAlignment="1">
      <alignment horizontal="center"/>
    </xf>
    <xf numFmtId="167" fontId="19" fillId="14" borderId="2" xfId="0" applyNumberFormat="1" applyFont="1" applyFill="1" applyBorder="1" applyAlignment="1">
      <alignment horizontal="center"/>
    </xf>
    <xf numFmtId="168" fontId="19" fillId="14" borderId="2" xfId="0" applyNumberFormat="1" applyFont="1" applyFill="1" applyBorder="1" applyAlignment="1">
      <alignment horizontal="center"/>
    </xf>
    <xf numFmtId="170" fontId="19" fillId="14" borderId="2" xfId="0" applyNumberFormat="1" applyFont="1" applyFill="1" applyBorder="1" applyAlignment="1">
      <alignment horizontal="center"/>
    </xf>
    <xf numFmtId="169" fontId="19" fillId="14" borderId="2" xfId="0" applyNumberFormat="1" applyFont="1" applyFill="1" applyBorder="1" applyAlignment="1">
      <alignment horizontal="center"/>
    </xf>
    <xf numFmtId="167" fontId="15" fillId="15" borderId="2" xfId="0" applyNumberFormat="1" applyFont="1" applyFill="1" applyBorder="1" applyAlignment="1">
      <alignment horizontal="center"/>
    </xf>
    <xf numFmtId="168" fontId="15" fillId="15" borderId="2" xfId="0" applyNumberFormat="1" applyFont="1" applyFill="1" applyBorder="1" applyAlignment="1">
      <alignment horizontal="center"/>
    </xf>
    <xf numFmtId="170" fontId="15" fillId="15" borderId="2" xfId="0" applyNumberFormat="1" applyFont="1" applyFill="1" applyBorder="1" applyAlignment="1">
      <alignment horizontal="center"/>
    </xf>
    <xf numFmtId="164" fontId="15" fillId="15" borderId="2" xfId="0" applyNumberFormat="1" applyFont="1" applyFill="1" applyBorder="1" applyAlignment="1">
      <alignment horizontal="center"/>
    </xf>
    <xf numFmtId="167" fontId="15" fillId="3" borderId="2" xfId="0" applyNumberFormat="1" applyFont="1" applyFill="1" applyBorder="1" applyAlignment="1">
      <alignment horizontal="center"/>
    </xf>
    <xf numFmtId="168" fontId="15" fillId="3" borderId="2" xfId="0" applyNumberFormat="1" applyFont="1" applyFill="1" applyBorder="1" applyAlignment="1">
      <alignment horizontal="center"/>
    </xf>
    <xf numFmtId="170" fontId="15" fillId="3" borderId="2" xfId="0" applyNumberFormat="1" applyFont="1" applyFill="1" applyBorder="1" applyAlignment="1">
      <alignment horizontal="center"/>
    </xf>
    <xf numFmtId="164" fontId="15" fillId="3" borderId="2" xfId="0" applyNumberFormat="1" applyFont="1" applyFill="1" applyBorder="1" applyAlignment="1">
      <alignment horizontal="center"/>
    </xf>
    <xf numFmtId="164" fontId="19" fillId="14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10" fillId="6" borderId="1" xfId="0" applyNumberFormat="1" applyFont="1" applyFill="1" applyBorder="1" applyAlignment="1">
      <alignment horizontal="center" wrapText="1"/>
    </xf>
    <xf numFmtId="0" fontId="10" fillId="7" borderId="2" xfId="0" applyFont="1" applyFill="1" applyBorder="1" applyAlignment="1">
      <alignment horizontal="center" wrapText="1"/>
    </xf>
    <xf numFmtId="164" fontId="11" fillId="8" borderId="1" xfId="0" applyNumberFormat="1" applyFont="1" applyFill="1" applyBorder="1" applyAlignment="1">
      <alignment horizontal="center"/>
    </xf>
    <xf numFmtId="164" fontId="11" fillId="8" borderId="2" xfId="0" applyNumberFormat="1" applyFont="1" applyFill="1" applyBorder="1" applyAlignment="1">
      <alignment horizontal="center"/>
    </xf>
    <xf numFmtId="9" fontId="10" fillId="6" borderId="2" xfId="0" applyNumberFormat="1" applyFont="1" applyFill="1" applyBorder="1" applyAlignment="1">
      <alignment horizontal="center"/>
    </xf>
    <xf numFmtId="9" fontId="10" fillId="6" borderId="2" xfId="0" applyNumberFormat="1" applyFont="1" applyFill="1" applyBorder="1" applyAlignment="1">
      <alignment horizontal="center" wrapText="1"/>
    </xf>
    <xf numFmtId="14" fontId="13" fillId="9" borderId="4" xfId="0" applyNumberFormat="1" applyFont="1" applyFill="1" applyBorder="1"/>
    <xf numFmtId="164" fontId="13" fillId="10" borderId="5" xfId="0" applyNumberFormat="1" applyFont="1" applyFill="1" applyBorder="1" applyAlignment="1">
      <alignment horizontal="center"/>
    </xf>
    <xf numFmtId="164" fontId="13" fillId="10" borderId="4" xfId="0" applyNumberFormat="1" applyFont="1" applyFill="1" applyBorder="1" applyAlignment="1">
      <alignment horizontal="center"/>
    </xf>
    <xf numFmtId="164" fontId="14" fillId="11" borderId="4" xfId="0" applyNumberFormat="1" applyFont="1" applyFill="1" applyBorder="1" applyAlignment="1">
      <alignment horizontal="center"/>
    </xf>
    <xf numFmtId="166" fontId="15" fillId="7" borderId="4" xfId="0" applyNumberFormat="1" applyFont="1" applyFill="1" applyBorder="1" applyAlignment="1">
      <alignment horizontal="center"/>
    </xf>
    <xf numFmtId="164" fontId="14" fillId="12" borderId="4" xfId="0" applyNumberFormat="1" applyFont="1" applyFill="1" applyBorder="1" applyAlignment="1">
      <alignment horizontal="center"/>
    </xf>
    <xf numFmtId="164" fontId="13" fillId="11" borderId="4" xfId="0" applyNumberFormat="1" applyFont="1" applyFill="1" applyBorder="1" applyAlignment="1">
      <alignment horizontal="center"/>
    </xf>
    <xf numFmtId="165" fontId="16" fillId="10" borderId="4" xfId="0" applyNumberFormat="1" applyFont="1" applyFill="1" applyBorder="1" applyAlignment="1">
      <alignment horizontal="center"/>
    </xf>
    <xf numFmtId="165" fontId="17" fillId="10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13" fillId="0" borderId="2" xfId="0" applyNumberFormat="1" applyFont="1" applyFill="1" applyBorder="1"/>
    <xf numFmtId="164" fontId="13" fillId="0" borderId="6" xfId="0" applyNumberFormat="1" applyFont="1" applyFill="1" applyBorder="1" applyAlignment="1">
      <alignment horizontal="center"/>
    </xf>
    <xf numFmtId="164" fontId="13" fillId="0" borderId="2" xfId="0" applyNumberFormat="1" applyFont="1" applyFill="1" applyBorder="1" applyAlignment="1">
      <alignment horizontal="center"/>
    </xf>
    <xf numFmtId="165" fontId="16" fillId="0" borderId="2" xfId="0" applyNumberFormat="1" applyFont="1" applyFill="1" applyBorder="1" applyAlignment="1">
      <alignment horizontal="center"/>
    </xf>
    <xf numFmtId="164" fontId="13" fillId="0" borderId="7" xfId="0" applyNumberFormat="1" applyFont="1" applyFill="1" applyBorder="1" applyAlignment="1">
      <alignment horizontal="center"/>
    </xf>
    <xf numFmtId="166" fontId="15" fillId="0" borderId="2" xfId="0" applyNumberFormat="1" applyFont="1" applyFill="1" applyBorder="1" applyAlignment="1">
      <alignment horizontal="center"/>
    </xf>
    <xf numFmtId="164" fontId="14" fillId="0" borderId="2" xfId="0" applyNumberFormat="1" applyFont="1" applyFill="1" applyBorder="1" applyAlignment="1">
      <alignment horizontal="center"/>
    </xf>
    <xf numFmtId="14" fontId="13" fillId="9" borderId="3" xfId="0" applyNumberFormat="1" applyFont="1" applyFill="1" applyBorder="1"/>
    <xf numFmtId="164" fontId="13" fillId="10" borderId="3" xfId="0" applyNumberFormat="1" applyFont="1" applyFill="1" applyBorder="1" applyAlignment="1">
      <alignment horizontal="center"/>
    </xf>
    <xf numFmtId="165" fontId="16" fillId="10" borderId="3" xfId="0" applyNumberFormat="1" applyFont="1" applyFill="1" applyBorder="1" applyAlignment="1">
      <alignment horizontal="center"/>
    </xf>
    <xf numFmtId="164" fontId="14" fillId="11" borderId="3" xfId="0" applyNumberFormat="1" applyFont="1" applyFill="1" applyBorder="1" applyAlignment="1">
      <alignment horizontal="center"/>
    </xf>
    <xf numFmtId="164" fontId="14" fillId="12" borderId="3" xfId="0" applyNumberFormat="1" applyFont="1" applyFill="1" applyBorder="1" applyAlignment="1">
      <alignment horizontal="center"/>
    </xf>
    <xf numFmtId="164" fontId="13" fillId="11" borderId="3" xfId="0" applyNumberFormat="1" applyFont="1" applyFill="1" applyBorder="1" applyAlignment="1">
      <alignment horizontal="center"/>
    </xf>
    <xf numFmtId="14" fontId="13" fillId="9" borderId="2" xfId="0" applyNumberFormat="1" applyFont="1" applyFill="1" applyBorder="1"/>
    <xf numFmtId="164" fontId="13" fillId="10" borderId="2" xfId="0" applyNumberFormat="1" applyFont="1" applyFill="1" applyBorder="1" applyAlignment="1">
      <alignment horizontal="center"/>
    </xf>
    <xf numFmtId="165" fontId="16" fillId="10" borderId="2" xfId="0" applyNumberFormat="1" applyFont="1" applyFill="1" applyBorder="1" applyAlignment="1">
      <alignment horizontal="center"/>
    </xf>
    <xf numFmtId="164" fontId="14" fillId="11" borderId="2" xfId="0" applyNumberFormat="1" applyFont="1" applyFill="1" applyBorder="1" applyAlignment="1">
      <alignment horizontal="center"/>
    </xf>
    <xf numFmtId="166" fontId="15" fillId="7" borderId="2" xfId="0" applyNumberFormat="1" applyFont="1" applyFill="1" applyBorder="1" applyAlignment="1">
      <alignment horizontal="center"/>
    </xf>
    <xf numFmtId="164" fontId="14" fillId="12" borderId="2" xfId="0" applyNumberFormat="1" applyFont="1" applyFill="1" applyBorder="1" applyAlignment="1">
      <alignment horizontal="center"/>
    </xf>
    <xf numFmtId="164" fontId="13" fillId="11" borderId="2" xfId="0" applyNumberFormat="1" applyFont="1" applyFill="1" applyBorder="1" applyAlignment="1">
      <alignment horizontal="center"/>
    </xf>
    <xf numFmtId="0" fontId="0" fillId="0" borderId="0" xfId="0" applyFill="1"/>
    <xf numFmtId="0" fontId="10" fillId="7" borderId="4" xfId="0" applyFont="1" applyFill="1" applyBorder="1" applyAlignment="1">
      <alignment horizontal="center" wrapText="1"/>
    </xf>
    <xf numFmtId="0" fontId="0" fillId="0" borderId="0" xfId="0"/>
    <xf numFmtId="0" fontId="2" fillId="2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/>
    <xf numFmtId="1" fontId="8" fillId="4" borderId="0" xfId="0" applyNumberFormat="1" applyFont="1" applyFill="1" applyAlignment="1">
      <alignment horizontal="center"/>
    </xf>
    <xf numFmtId="1" fontId="9" fillId="4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0" fillId="7" borderId="2" xfId="0" applyFont="1" applyFill="1" applyBorder="1" applyAlignment="1">
      <alignment horizontal="center" wrapText="1"/>
    </xf>
    <xf numFmtId="8" fontId="16" fillId="10" borderId="4" xfId="0" applyNumberFormat="1" applyFont="1" applyFill="1" applyBorder="1" applyAlignment="1">
      <alignment horizontal="center"/>
    </xf>
    <xf numFmtId="14" fontId="13" fillId="0" borderId="4" xfId="0" applyNumberFormat="1" applyFont="1" applyFill="1" applyBorder="1"/>
    <xf numFmtId="14" fontId="18" fillId="16" borderId="4" xfId="0" applyNumberFormat="1" applyFont="1" applyFill="1" applyBorder="1"/>
    <xf numFmtId="164" fontId="18" fillId="16" borderId="5" xfId="0" applyNumberFormat="1" applyFont="1" applyFill="1" applyBorder="1" applyAlignment="1">
      <alignment horizontal="center"/>
    </xf>
    <xf numFmtId="164" fontId="18" fillId="16" borderId="4" xfId="0" applyNumberFormat="1" applyFont="1" applyFill="1" applyBorder="1" applyAlignment="1">
      <alignment horizontal="center"/>
    </xf>
    <xf numFmtId="1" fontId="20" fillId="16" borderId="0" xfId="0" applyNumberFormat="1" applyFont="1" applyFill="1" applyAlignment="1">
      <alignment horizontal="center" wrapText="1"/>
    </xf>
    <xf numFmtId="164" fontId="19" fillId="16" borderId="4" xfId="0" applyNumberFormat="1" applyFont="1" applyFill="1" applyBorder="1" applyAlignment="1">
      <alignment horizontal="center"/>
    </xf>
    <xf numFmtId="166" fontId="19" fillId="16" borderId="4" xfId="0" applyNumberFormat="1" applyFont="1" applyFill="1" applyBorder="1" applyAlignment="1">
      <alignment horizontal="center"/>
    </xf>
    <xf numFmtId="0" fontId="20" fillId="16" borderId="0" xfId="0" applyFont="1" applyFill="1" applyAlignment="1">
      <alignment horizontal="center" wrapText="1"/>
    </xf>
    <xf numFmtId="14" fontId="18" fillId="17" borderId="4" xfId="0" applyNumberFormat="1" applyFont="1" applyFill="1" applyBorder="1"/>
    <xf numFmtId="164" fontId="18" fillId="17" borderId="5" xfId="0" applyNumberFormat="1" applyFont="1" applyFill="1" applyBorder="1" applyAlignment="1">
      <alignment horizontal="center"/>
    </xf>
    <xf numFmtId="164" fontId="18" fillId="17" borderId="4" xfId="0" applyNumberFormat="1" applyFont="1" applyFill="1" applyBorder="1" applyAlignment="1">
      <alignment horizontal="center"/>
    </xf>
    <xf numFmtId="165" fontId="19" fillId="17" borderId="4" xfId="0" applyNumberFormat="1" applyFont="1" applyFill="1" applyBorder="1" applyAlignment="1">
      <alignment horizontal="center"/>
    </xf>
    <xf numFmtId="164" fontId="19" fillId="17" borderId="4" xfId="0" applyNumberFormat="1" applyFont="1" applyFill="1" applyBorder="1" applyAlignment="1">
      <alignment horizontal="center"/>
    </xf>
    <xf numFmtId="166" fontId="19" fillId="17" borderId="4" xfId="0" applyNumberFormat="1" applyFont="1" applyFill="1" applyBorder="1" applyAlignment="1">
      <alignment horizontal="center"/>
    </xf>
    <xf numFmtId="2" fontId="1" fillId="17" borderId="0" xfId="0" applyNumberFormat="1" applyFont="1" applyFill="1" applyAlignment="1">
      <alignment horizontal="center" wrapText="1"/>
    </xf>
    <xf numFmtId="164" fontId="21" fillId="10" borderId="0" xfId="0" applyNumberFormat="1" applyFont="1" applyFill="1" applyBorder="1" applyAlignment="1">
      <alignment horizontal="center"/>
    </xf>
    <xf numFmtId="0" fontId="0" fillId="0" borderId="0" xfId="0" applyBorder="1"/>
    <xf numFmtId="164" fontId="13" fillId="3" borderId="4" xfId="0" applyNumberFormat="1" applyFont="1" applyFill="1" applyBorder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7" fillId="0" borderId="0" xfId="0" applyFont="1" applyAlignment="1">
      <alignment horizontal="center"/>
    </xf>
    <xf numFmtId="164" fontId="18" fillId="16" borderId="0" xfId="0" applyNumberFormat="1" applyFont="1" applyFill="1" applyBorder="1" applyAlignment="1">
      <alignment horizontal="center"/>
    </xf>
    <xf numFmtId="164" fontId="18" fillId="17" borderId="0" xfId="0" applyNumberFormat="1" applyFont="1" applyFill="1" applyBorder="1" applyAlignment="1">
      <alignment horizontal="center"/>
    </xf>
    <xf numFmtId="165" fontId="17" fillId="10" borderId="0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23" fillId="0" borderId="0" xfId="1" applyFill="1"/>
    <xf numFmtId="164" fontId="13" fillId="0" borderId="2" xfId="1" applyNumberFormat="1" applyFont="1" applyFill="1" applyBorder="1" applyAlignment="1">
      <alignment horizontal="center"/>
    </xf>
    <xf numFmtId="164" fontId="14" fillId="0" borderId="2" xfId="1" applyNumberFormat="1" applyFont="1" applyFill="1" applyBorder="1" applyAlignment="1">
      <alignment horizontal="center"/>
    </xf>
    <xf numFmtId="166" fontId="15" fillId="0" borderId="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5" fontId="16" fillId="0" borderId="2" xfId="1" applyNumberFormat="1" applyFont="1" applyFill="1" applyBorder="1" applyAlignment="1">
      <alignment horizontal="center"/>
    </xf>
    <xf numFmtId="164" fontId="13" fillId="0" borderId="6" xfId="1" applyNumberFormat="1" applyFont="1" applyFill="1" applyBorder="1" applyAlignment="1">
      <alignment horizontal="center"/>
    </xf>
    <xf numFmtId="14" fontId="13" fillId="0" borderId="2" xfId="1" applyNumberFormat="1" applyFont="1" applyFill="1" applyBorder="1"/>
    <xf numFmtId="164" fontId="13" fillId="0" borderId="4" xfId="1" applyNumberFormat="1" applyFont="1" applyFill="1" applyBorder="1" applyAlignment="1">
      <alignment horizontal="center"/>
    </xf>
    <xf numFmtId="164" fontId="14" fillId="0" borderId="4" xfId="1" applyNumberFormat="1" applyFont="1" applyFill="1" applyBorder="1" applyAlignment="1">
      <alignment horizontal="center"/>
    </xf>
    <xf numFmtId="164" fontId="24" fillId="0" borderId="8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14" fontId="13" fillId="0" borderId="3" xfId="1" applyNumberFormat="1" applyFont="1" applyFill="1" applyBorder="1"/>
    <xf numFmtId="166" fontId="15" fillId="0" borderId="4" xfId="1" applyNumberFormat="1" applyFont="1" applyFill="1" applyBorder="1" applyAlignment="1">
      <alignment horizontal="center"/>
    </xf>
    <xf numFmtId="164" fontId="24" fillId="0" borderId="5" xfId="1" applyNumberFormat="1" applyFont="1" applyFill="1" applyBorder="1" applyAlignment="1">
      <alignment horizontal="center"/>
    </xf>
    <xf numFmtId="165" fontId="16" fillId="0" borderId="4" xfId="1" applyNumberFormat="1" applyFont="1" applyFill="1" applyBorder="1" applyAlignment="1">
      <alignment horizontal="center"/>
    </xf>
    <xf numFmtId="14" fontId="13" fillId="0" borderId="4" xfId="1" applyNumberFormat="1" applyFont="1" applyFill="1" applyBorder="1"/>
    <xf numFmtId="0" fontId="23" fillId="0" borderId="0" xfId="1" applyFill="1" applyBorder="1"/>
    <xf numFmtId="164" fontId="24" fillId="0" borderId="0" xfId="1" applyNumberFormat="1" applyFont="1" applyFill="1" applyBorder="1" applyAlignment="1">
      <alignment horizontal="center"/>
    </xf>
    <xf numFmtId="164" fontId="17" fillId="0" borderId="4" xfId="1" applyNumberFormat="1" applyFont="1" applyFill="1" applyBorder="1" applyAlignment="1">
      <alignment horizontal="center"/>
    </xf>
    <xf numFmtId="0" fontId="6" fillId="0" borderId="0" xfId="1" applyFont="1" applyFill="1"/>
    <xf numFmtId="164" fontId="10" fillId="4" borderId="2" xfId="1" applyNumberFormat="1" applyFont="1" applyFill="1" applyBorder="1" applyAlignment="1">
      <alignment horizontal="center"/>
    </xf>
    <xf numFmtId="164" fontId="10" fillId="4" borderId="1" xfId="1" applyNumberFormat="1" applyFont="1" applyFill="1" applyBorder="1" applyAlignment="1">
      <alignment horizontal="center"/>
    </xf>
    <xf numFmtId="0" fontId="10" fillId="4" borderId="1" xfId="1" applyFont="1" applyFill="1" applyBorder="1" applyAlignment="1">
      <alignment horizontal="center"/>
    </xf>
    <xf numFmtId="0" fontId="10" fillId="4" borderId="2" xfId="1" applyFont="1" applyFill="1" applyBorder="1" applyAlignment="1">
      <alignment horizontal="center" wrapText="1"/>
    </xf>
    <xf numFmtId="0" fontId="10" fillId="4" borderId="2" xfId="1" applyFont="1" applyFill="1" applyBorder="1" applyAlignment="1">
      <alignment horizontal="center"/>
    </xf>
    <xf numFmtId="9" fontId="10" fillId="4" borderId="2" xfId="1" applyNumberFormat="1" applyFont="1" applyFill="1" applyBorder="1" applyAlignment="1">
      <alignment horizontal="center"/>
    </xf>
    <xf numFmtId="164" fontId="22" fillId="0" borderId="4" xfId="1" applyNumberFormat="1" applyFont="1" applyFill="1" applyBorder="1" applyAlignment="1">
      <alignment horizontal="center"/>
    </xf>
    <xf numFmtId="14" fontId="13" fillId="18" borderId="4" xfId="1" applyNumberFormat="1" applyFont="1" applyFill="1" applyBorder="1"/>
    <xf numFmtId="164" fontId="13" fillId="18" borderId="5" xfId="1" applyNumberFormat="1" applyFont="1" applyFill="1" applyBorder="1" applyAlignment="1">
      <alignment horizontal="center"/>
    </xf>
    <xf numFmtId="164" fontId="13" fillId="18" borderId="4" xfId="1" applyNumberFormat="1" applyFont="1" applyFill="1" applyBorder="1" applyAlignment="1">
      <alignment horizontal="center"/>
    </xf>
    <xf numFmtId="165" fontId="16" fillId="18" borderId="4" xfId="1" applyNumberFormat="1" applyFont="1" applyFill="1" applyBorder="1" applyAlignment="1">
      <alignment horizontal="center"/>
    </xf>
    <xf numFmtId="164" fontId="24" fillId="18" borderId="5" xfId="1" applyNumberFormat="1" applyFont="1" applyFill="1" applyBorder="1" applyAlignment="1">
      <alignment horizontal="center"/>
    </xf>
    <xf numFmtId="166" fontId="15" fillId="18" borderId="4" xfId="1" applyNumberFormat="1" applyFont="1" applyFill="1" applyBorder="1" applyAlignment="1">
      <alignment horizontal="center"/>
    </xf>
    <xf numFmtId="164" fontId="14" fillId="18" borderId="4" xfId="1" applyNumberFormat="1" applyFont="1" applyFill="1" applyBorder="1" applyAlignment="1">
      <alignment horizontal="center"/>
    </xf>
    <xf numFmtId="164" fontId="24" fillId="18" borderId="0" xfId="1" applyNumberFormat="1" applyFont="1" applyFill="1" applyBorder="1" applyAlignment="1">
      <alignment horizontal="center"/>
    </xf>
    <xf numFmtId="164" fontId="25" fillId="18" borderId="4" xfId="1" applyNumberFormat="1" applyFont="1" applyFill="1" applyBorder="1" applyAlignment="1">
      <alignment horizontal="center"/>
    </xf>
    <xf numFmtId="14" fontId="13" fillId="18" borderId="4" xfId="0" applyNumberFormat="1" applyFont="1" applyFill="1" applyBorder="1"/>
    <xf numFmtId="164" fontId="13" fillId="18" borderId="5" xfId="0" applyNumberFormat="1" applyFont="1" applyFill="1" applyBorder="1" applyAlignment="1">
      <alignment horizontal="center"/>
    </xf>
    <xf numFmtId="164" fontId="13" fillId="18" borderId="4" xfId="0" applyNumberFormat="1" applyFont="1" applyFill="1" applyBorder="1" applyAlignment="1">
      <alignment horizontal="center"/>
    </xf>
    <xf numFmtId="8" fontId="16" fillId="18" borderId="4" xfId="0" applyNumberFormat="1" applyFont="1" applyFill="1" applyBorder="1" applyAlignment="1">
      <alignment horizontal="center"/>
    </xf>
    <xf numFmtId="165" fontId="17" fillId="18" borderId="4" xfId="0" applyNumberFormat="1" applyFont="1" applyFill="1" applyBorder="1" applyAlignment="1">
      <alignment horizontal="center"/>
    </xf>
    <xf numFmtId="164" fontId="14" fillId="18" borderId="4" xfId="0" applyNumberFormat="1" applyFont="1" applyFill="1" applyBorder="1" applyAlignment="1">
      <alignment horizontal="center"/>
    </xf>
    <xf numFmtId="166" fontId="15" fillId="18" borderId="4" xfId="0" applyNumberFormat="1" applyFont="1" applyFill="1" applyBorder="1" applyAlignment="1">
      <alignment horizontal="center"/>
    </xf>
    <xf numFmtId="0" fontId="0" fillId="18" borderId="0" xfId="0" applyFill="1" applyBorder="1"/>
    <xf numFmtId="0" fontId="26" fillId="18" borderId="0" xfId="0" applyFont="1" applyFill="1" applyAlignment="1">
      <alignment horizontal="center"/>
    </xf>
    <xf numFmtId="1" fontId="12" fillId="9" borderId="1" xfId="0" applyNumberFormat="1" applyFont="1" applyFill="1" applyBorder="1" applyAlignment="1">
      <alignment horizontal="center"/>
    </xf>
    <xf numFmtId="1" fontId="12" fillId="9" borderId="4" xfId="0" applyNumberFormat="1" applyFont="1" applyFill="1" applyBorder="1" applyAlignment="1">
      <alignment horizontal="center"/>
    </xf>
    <xf numFmtId="1" fontId="12" fillId="9" borderId="3" xfId="0" applyNumberFormat="1" applyFont="1" applyFill="1" applyBorder="1" applyAlignment="1">
      <alignment horizontal="center"/>
    </xf>
    <xf numFmtId="164" fontId="10" fillId="6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30480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30480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53721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47625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53721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47625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3721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47625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3721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47625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3721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47625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53721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47625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53721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47625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53721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47625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3721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47625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3721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47625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3721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47625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53721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47625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53721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47625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53721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47625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3721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47625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3721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47625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3721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47625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53721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4762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53721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47625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53721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47625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3721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47625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3721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47625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3721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47625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53721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47625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53721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47625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53721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47625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3721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47625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3721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47625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3721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47625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53721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47625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53721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47625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53721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47625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3721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47625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3721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47625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3721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4762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53721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47625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53721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47625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53721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47625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3721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47625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197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3721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47625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202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3721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47625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817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5981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59817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59817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817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817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817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59817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59817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59817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817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817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817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59817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59817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59817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817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817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817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59817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59817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59817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817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817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59817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157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59817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167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177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817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187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192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197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202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817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817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59817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59817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59817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157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817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162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167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172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162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167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817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182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187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192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182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187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192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197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202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197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202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197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202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197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197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197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202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202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202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42386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42386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42386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42386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48387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4838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42386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457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457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5457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42386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42386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42386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42386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42386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42386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42386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154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155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156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159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160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161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165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166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170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195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196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197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199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200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201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202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204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205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7"/>
  <sheetViews>
    <sheetView workbookViewId="0">
      <selection activeCell="B9" sqref="B9"/>
    </sheetView>
  </sheetViews>
  <sheetFormatPr defaultRowHeight="12.75"/>
  <cols>
    <col min="1" max="1" width="9.7109375" style="97" bestFit="1" customWidth="1"/>
    <col min="2" max="3" width="9.5703125" style="97" bestFit="1" customWidth="1"/>
    <col min="4" max="4" width="5.7109375" style="97" bestFit="1" customWidth="1"/>
    <col min="5" max="5" width="6.28515625" style="97" bestFit="1" customWidth="1"/>
    <col min="6" max="7" width="8.7109375" style="97" bestFit="1" customWidth="1"/>
    <col min="8" max="8" width="9" style="97" bestFit="1" customWidth="1"/>
    <col min="9" max="9" width="9.28515625" style="97" bestFit="1" customWidth="1"/>
    <col min="10" max="10" width="9.5703125" style="97" bestFit="1" customWidth="1"/>
    <col min="11" max="16384" width="9.140625" style="97"/>
  </cols>
  <sheetData>
    <row r="1" spans="1:10" ht="13.5" thickBot="1">
      <c r="A1" s="119" t="s">
        <v>59</v>
      </c>
      <c r="B1" s="120" t="s">
        <v>58</v>
      </c>
      <c r="C1" s="121" t="s">
        <v>57</v>
      </c>
      <c r="D1" s="121" t="s">
        <v>56</v>
      </c>
      <c r="E1" s="121" t="s">
        <v>55</v>
      </c>
      <c r="F1" s="121" t="s">
        <v>54</v>
      </c>
      <c r="G1" s="121" t="s">
        <v>54</v>
      </c>
      <c r="H1" s="122" t="s">
        <v>53</v>
      </c>
      <c r="I1" s="122" t="s">
        <v>60</v>
      </c>
      <c r="J1" s="122" t="s">
        <v>52</v>
      </c>
    </row>
    <row r="2" spans="1:10" ht="13.5" thickBot="1">
      <c r="A2" s="119" t="s">
        <v>51</v>
      </c>
      <c r="B2" s="123" t="s">
        <v>50</v>
      </c>
      <c r="C2" s="124" t="s">
        <v>50</v>
      </c>
      <c r="D2" s="124" t="s">
        <v>3</v>
      </c>
      <c r="E2" s="124" t="s">
        <v>49</v>
      </c>
      <c r="F2" s="124" t="s">
        <v>4</v>
      </c>
      <c r="G2" s="124" t="s">
        <v>5</v>
      </c>
      <c r="H2" s="122" t="s">
        <v>6</v>
      </c>
      <c r="I2" s="122" t="s">
        <v>61</v>
      </c>
      <c r="J2" s="122" t="s">
        <v>34</v>
      </c>
    </row>
    <row r="3" spans="1:10">
      <c r="A3" s="114">
        <v>42078</v>
      </c>
      <c r="B3" s="109">
        <v>615</v>
      </c>
      <c r="C3" s="105">
        <f>B3+(B3*0.05)</f>
        <v>645.75</v>
      </c>
      <c r="D3" s="105">
        <f>B3/3500</f>
        <v>0.17571428571428571</v>
      </c>
      <c r="E3" s="113">
        <f>(C3-B3)/D3</f>
        <v>175</v>
      </c>
      <c r="F3" s="106">
        <v>100</v>
      </c>
      <c r="G3" s="106"/>
      <c r="H3" s="111">
        <f>D3*50/B3</f>
        <v>1.4285714285714284E-2</v>
      </c>
      <c r="I3" s="106">
        <f>B3-(D3*1080)</f>
        <v>425.2285714285714</v>
      </c>
      <c r="J3" s="105"/>
    </row>
    <row r="4" spans="1:10">
      <c r="A4" s="114">
        <f>A3+7</f>
        <v>42085</v>
      </c>
      <c r="B4" s="109">
        <f>C3+F3-G3</f>
        <v>745.75</v>
      </c>
      <c r="C4" s="105">
        <f>B4+(B4*0.06)</f>
        <v>790.495</v>
      </c>
      <c r="D4" s="105">
        <f>B4/3000</f>
        <v>0.24858333333333332</v>
      </c>
      <c r="E4" s="113">
        <f>(C4-B4)/D4</f>
        <v>180.00000000000003</v>
      </c>
      <c r="F4" s="106"/>
      <c r="G4" s="106"/>
      <c r="H4" s="111">
        <f>D4*50/B4</f>
        <v>1.6666666666666666E-2</v>
      </c>
      <c r="I4" s="106">
        <f t="shared" ref="I4:I66" si="0">B4-(D4*1080)</f>
        <v>477.28000000000003</v>
      </c>
      <c r="J4" s="105"/>
    </row>
    <row r="5" spans="1:10">
      <c r="A5" s="114">
        <f>A4+7</f>
        <v>42092</v>
      </c>
      <c r="B5" s="109">
        <f>C4+F4-G4</f>
        <v>790.495</v>
      </c>
      <c r="C5" s="105">
        <f>B5+(B5*0.06)</f>
        <v>837.92470000000003</v>
      </c>
      <c r="D5" s="105">
        <f>B5/3000</f>
        <v>0.26349833333333333</v>
      </c>
      <c r="E5" s="113">
        <f>(C5-B5)/D5</f>
        <v>180.00000000000009</v>
      </c>
      <c r="F5" s="106"/>
      <c r="G5" s="106"/>
      <c r="H5" s="111">
        <f>D5*50/B5</f>
        <v>1.6666666666666666E-2</v>
      </c>
      <c r="I5" s="106">
        <f t="shared" si="0"/>
        <v>505.91680000000002</v>
      </c>
      <c r="J5" s="105"/>
    </row>
    <row r="6" spans="1:10" ht="13.5" thickBot="1">
      <c r="A6" s="114">
        <f>A5+7</f>
        <v>42099</v>
      </c>
      <c r="B6" s="109">
        <f>C5+F5-G5</f>
        <v>837.92470000000003</v>
      </c>
      <c r="C6" s="105">
        <f t="shared" ref="C6:C66" si="1">B6+(B6*0.05)</f>
        <v>879.82093500000008</v>
      </c>
      <c r="D6" s="105">
        <f t="shared" ref="D6:D66" si="2">B6/2500</f>
        <v>0.33516988000000003</v>
      </c>
      <c r="E6" s="113">
        <f>(C6-B6)/D6</f>
        <v>125.00000000000013</v>
      </c>
      <c r="F6" s="106">
        <v>150</v>
      </c>
      <c r="G6" s="106"/>
      <c r="H6" s="111">
        <f>D6*50/B6</f>
        <v>2.0000000000000004E-2</v>
      </c>
      <c r="I6" s="106">
        <f t="shared" si="0"/>
        <v>475.94122959999999</v>
      </c>
      <c r="J6" s="105"/>
    </row>
    <row r="7" spans="1:10" ht="13.5" thickBot="1">
      <c r="A7" s="104"/>
      <c r="B7" s="103"/>
      <c r="C7" s="98"/>
      <c r="D7" s="98"/>
      <c r="E7" s="102"/>
      <c r="F7" s="98"/>
      <c r="G7" s="101"/>
      <c r="H7" s="100"/>
      <c r="I7" s="99"/>
      <c r="J7" s="98"/>
    </row>
    <row r="8" spans="1:10">
      <c r="A8" s="114">
        <f>A6+7</f>
        <v>42106</v>
      </c>
      <c r="B8" s="109">
        <f>C6+F6</f>
        <v>1029.8209350000002</v>
      </c>
      <c r="C8" s="105">
        <f t="shared" si="1"/>
        <v>1081.3119817500001</v>
      </c>
      <c r="D8" s="105">
        <f t="shared" si="2"/>
        <v>0.4119283740000001</v>
      </c>
      <c r="E8" s="113">
        <f>(C8-B8)/D8</f>
        <v>124.99999999999972</v>
      </c>
      <c r="F8" s="106"/>
      <c r="G8" s="106"/>
      <c r="H8" s="111">
        <f>D8*50/B8</f>
        <v>0.02</v>
      </c>
      <c r="I8" s="106">
        <f t="shared" si="0"/>
        <v>584.93829108000011</v>
      </c>
      <c r="J8" s="105"/>
    </row>
    <row r="9" spans="1:10">
      <c r="A9" s="114">
        <f>A8+7</f>
        <v>42113</v>
      </c>
      <c r="B9" s="109">
        <f>C8+F8-G8</f>
        <v>1081.3119817500001</v>
      </c>
      <c r="C9" s="105">
        <f t="shared" si="1"/>
        <v>1135.3775808375001</v>
      </c>
      <c r="D9" s="105">
        <f t="shared" si="2"/>
        <v>0.43252479270000005</v>
      </c>
      <c r="E9" s="113">
        <f>(C9-B9)/D9</f>
        <v>125</v>
      </c>
      <c r="F9" s="106"/>
      <c r="G9" s="106"/>
      <c r="H9" s="111">
        <f>D9*50/B9</f>
        <v>0.02</v>
      </c>
      <c r="I9" s="106">
        <f t="shared" si="0"/>
        <v>614.18520563400011</v>
      </c>
      <c r="J9" s="105"/>
    </row>
    <row r="10" spans="1:10">
      <c r="A10" s="114">
        <f>A9+7</f>
        <v>42120</v>
      </c>
      <c r="B10" s="109">
        <f>C9+F9-G9</f>
        <v>1135.3775808375001</v>
      </c>
      <c r="C10" s="105">
        <f t="shared" si="1"/>
        <v>1192.146459879375</v>
      </c>
      <c r="D10" s="105">
        <f t="shared" si="2"/>
        <v>0.45415103233500004</v>
      </c>
      <c r="E10" s="113">
        <f>(C10-B10)/D10</f>
        <v>124.99999999999983</v>
      </c>
      <c r="F10" s="106"/>
      <c r="G10" s="106"/>
      <c r="H10" s="111">
        <f>D10*50/B10</f>
        <v>0.02</v>
      </c>
      <c r="I10" s="106">
        <f t="shared" si="0"/>
        <v>644.89446591570004</v>
      </c>
      <c r="J10" s="105"/>
    </row>
    <row r="11" spans="1:10" ht="13.5" thickBot="1">
      <c r="A11" s="114">
        <f>A10+7</f>
        <v>42127</v>
      </c>
      <c r="B11" s="109">
        <f>C10+F10-G10</f>
        <v>1192.146459879375</v>
      </c>
      <c r="C11" s="105">
        <f t="shared" si="1"/>
        <v>1251.7537828733439</v>
      </c>
      <c r="D11" s="105">
        <f t="shared" si="2"/>
        <v>0.47685858395175001</v>
      </c>
      <c r="E11" s="113">
        <f>(C11-B11)/D11</f>
        <v>125.00000000000024</v>
      </c>
      <c r="F11" s="106"/>
      <c r="G11" s="106"/>
      <c r="H11" s="111">
        <f>D11*50/B11</f>
        <v>0.02</v>
      </c>
      <c r="I11" s="106">
        <f t="shared" si="0"/>
        <v>677.13918921148502</v>
      </c>
      <c r="J11" s="105"/>
    </row>
    <row r="12" spans="1:10" ht="13.5" thickBot="1">
      <c r="A12" s="104"/>
      <c r="B12" s="103"/>
      <c r="C12" s="98"/>
      <c r="D12" s="98"/>
      <c r="E12" s="102"/>
      <c r="F12" s="98"/>
      <c r="G12" s="101"/>
      <c r="H12" s="100"/>
      <c r="I12" s="99"/>
      <c r="J12" s="98"/>
    </row>
    <row r="13" spans="1:10">
      <c r="A13" s="114">
        <f>A11+7</f>
        <v>42134</v>
      </c>
      <c r="B13" s="109">
        <f>C11+F11-G11</f>
        <v>1251.7537828733439</v>
      </c>
      <c r="C13" s="105">
        <f t="shared" si="1"/>
        <v>1314.341472017011</v>
      </c>
      <c r="D13" s="105">
        <f t="shared" si="2"/>
        <v>0.50070151314933753</v>
      </c>
      <c r="E13" s="113">
        <f>(C13-B13)/D13</f>
        <v>124.99999999999991</v>
      </c>
      <c r="F13" s="106"/>
      <c r="G13" s="106"/>
      <c r="H13" s="111">
        <f>D13*50/B13</f>
        <v>0.02</v>
      </c>
      <c r="I13" s="106">
        <f t="shared" si="0"/>
        <v>710.99614867205935</v>
      </c>
      <c r="J13" s="105"/>
    </row>
    <row r="14" spans="1:10">
      <c r="A14" s="114">
        <f>A13+7</f>
        <v>42141</v>
      </c>
      <c r="B14" s="109">
        <f>C13+F13-G13</f>
        <v>1314.341472017011</v>
      </c>
      <c r="C14" s="105">
        <f t="shared" si="1"/>
        <v>1380.0585456178617</v>
      </c>
      <c r="D14" s="105">
        <f t="shared" si="2"/>
        <v>0.52573658880680441</v>
      </c>
      <c r="E14" s="113">
        <f>(C14-B14)/D14</f>
        <v>125.0000000000002</v>
      </c>
      <c r="F14" s="106">
        <v>100</v>
      </c>
      <c r="G14" s="106"/>
      <c r="H14" s="111">
        <f>D14*50/B14</f>
        <v>0.02</v>
      </c>
      <c r="I14" s="106">
        <f t="shared" si="0"/>
        <v>746.5459561056623</v>
      </c>
      <c r="J14" s="105"/>
    </row>
    <row r="15" spans="1:10">
      <c r="A15" s="114">
        <f>A14+7</f>
        <v>42148</v>
      </c>
      <c r="B15" s="109">
        <f>C14+F14-G14</f>
        <v>1480.0585456178617</v>
      </c>
      <c r="C15" s="105">
        <f t="shared" si="1"/>
        <v>1554.0614728987548</v>
      </c>
      <c r="D15" s="105">
        <f t="shared" si="2"/>
        <v>0.59202341824714466</v>
      </c>
      <c r="E15" s="113">
        <f>(C15-B15)/D15</f>
        <v>125.00000000000006</v>
      </c>
      <c r="F15" s="106"/>
      <c r="G15" s="106"/>
      <c r="H15" s="111">
        <f>D15*50/B15</f>
        <v>0.02</v>
      </c>
      <c r="I15" s="106">
        <f t="shared" si="0"/>
        <v>840.6732539109455</v>
      </c>
      <c r="J15" s="105"/>
    </row>
    <row r="16" spans="1:10" ht="13.5" thickBot="1">
      <c r="A16" s="114">
        <f>A15+7</f>
        <v>42155</v>
      </c>
      <c r="B16" s="109">
        <f>C15+F15-G15</f>
        <v>1554.0614728987548</v>
      </c>
      <c r="C16" s="105">
        <f t="shared" si="1"/>
        <v>1631.7645465436926</v>
      </c>
      <c r="D16" s="105">
        <f t="shared" si="2"/>
        <v>0.62162458915950192</v>
      </c>
      <c r="E16" s="113">
        <f>(C16-B16)/D16</f>
        <v>125.00000000000014</v>
      </c>
      <c r="F16" s="106"/>
      <c r="G16" s="106"/>
      <c r="H16" s="111">
        <f>D16*50/B16</f>
        <v>0.02</v>
      </c>
      <c r="I16" s="106">
        <f t="shared" si="0"/>
        <v>882.70691660649277</v>
      </c>
      <c r="J16" s="105"/>
    </row>
    <row r="17" spans="1:10" ht="13.5" thickBot="1">
      <c r="A17" s="104"/>
      <c r="B17" s="103"/>
      <c r="C17" s="98"/>
      <c r="D17" s="98"/>
      <c r="E17" s="102"/>
      <c r="F17" s="98"/>
      <c r="G17" s="101"/>
      <c r="H17" s="100"/>
      <c r="I17" s="99"/>
      <c r="J17" s="98"/>
    </row>
    <row r="18" spans="1:10">
      <c r="A18" s="114">
        <f>A16+7</f>
        <v>42162</v>
      </c>
      <c r="B18" s="109">
        <f>C16+F16-G16</f>
        <v>1631.7645465436926</v>
      </c>
      <c r="C18" s="105">
        <f t="shared" si="1"/>
        <v>1713.3527738708772</v>
      </c>
      <c r="D18" s="105">
        <f t="shared" si="2"/>
        <v>0.65270581861747701</v>
      </c>
      <c r="E18" s="113">
        <f>(C18-B18)/D18</f>
        <v>124.99999999999987</v>
      </c>
      <c r="F18" s="106"/>
      <c r="G18" s="106"/>
      <c r="H18" s="111">
        <f>D18*50/B18</f>
        <v>1.9999999999999997E-2</v>
      </c>
      <c r="I18" s="106">
        <f t="shared" si="0"/>
        <v>926.84226243681746</v>
      </c>
      <c r="J18" s="105"/>
    </row>
    <row r="19" spans="1:10">
      <c r="A19" s="114">
        <f>A18+7</f>
        <v>42169</v>
      </c>
      <c r="B19" s="109">
        <f>C18+F18-G18</f>
        <v>1713.3527738708772</v>
      </c>
      <c r="C19" s="105">
        <f t="shared" si="1"/>
        <v>1799.0204125644211</v>
      </c>
      <c r="D19" s="105">
        <f t="shared" si="2"/>
        <v>0.68534110954835092</v>
      </c>
      <c r="E19" s="113">
        <f>(C19-B19)/D19</f>
        <v>125.00000000000013</v>
      </c>
      <c r="F19" s="106"/>
      <c r="G19" s="106"/>
      <c r="H19" s="111">
        <f>D19*50/B19</f>
        <v>0.02</v>
      </c>
      <c r="I19" s="106">
        <f t="shared" si="0"/>
        <v>973.18437555865819</v>
      </c>
      <c r="J19" s="105"/>
    </row>
    <row r="20" spans="1:10">
      <c r="A20" s="114">
        <f>A19+7</f>
        <v>42176</v>
      </c>
      <c r="B20" s="109">
        <f>C19+F19-G19</f>
        <v>1799.0204125644211</v>
      </c>
      <c r="C20" s="105">
        <f t="shared" si="1"/>
        <v>1888.9714331926423</v>
      </c>
      <c r="D20" s="105">
        <f t="shared" si="2"/>
        <v>0.71960816502576841</v>
      </c>
      <c r="E20" s="113">
        <f>(C20-B20)/D20</f>
        <v>125.00000000000014</v>
      </c>
      <c r="F20" s="106">
        <v>100</v>
      </c>
      <c r="G20" s="106"/>
      <c r="H20" s="111">
        <f>D20*50/B20</f>
        <v>0.02</v>
      </c>
      <c r="I20" s="106">
        <f t="shared" si="0"/>
        <v>1021.8435943365912</v>
      </c>
      <c r="J20" s="105"/>
    </row>
    <row r="21" spans="1:10" ht="13.5" thickBot="1">
      <c r="A21" s="114">
        <f>A20+7</f>
        <v>42183</v>
      </c>
      <c r="B21" s="109">
        <f>C20+F20-G20</f>
        <v>1988.9714331926423</v>
      </c>
      <c r="C21" s="105">
        <f t="shared" si="1"/>
        <v>2088.4200048522744</v>
      </c>
      <c r="D21" s="105">
        <f t="shared" si="2"/>
        <v>0.7955885732770569</v>
      </c>
      <c r="E21" s="113">
        <f>(C21-B21)/D21</f>
        <v>124.99999999999996</v>
      </c>
      <c r="F21" s="106"/>
      <c r="G21" s="106"/>
      <c r="H21" s="111">
        <f>D21*50/B21</f>
        <v>0.02</v>
      </c>
      <c r="I21" s="106">
        <f t="shared" si="0"/>
        <v>1129.7357740534208</v>
      </c>
      <c r="J21" s="105"/>
    </row>
    <row r="22" spans="1:10" ht="13.5" thickBot="1">
      <c r="A22" s="104"/>
      <c r="B22" s="103"/>
      <c r="C22" s="98"/>
      <c r="D22" s="98"/>
      <c r="E22" s="102"/>
      <c r="F22" s="98"/>
      <c r="G22" s="101"/>
      <c r="H22" s="100"/>
      <c r="I22" s="99"/>
      <c r="J22" s="98"/>
    </row>
    <row r="23" spans="1:10">
      <c r="A23" s="114">
        <f>A21+7</f>
        <v>42190</v>
      </c>
      <c r="B23" s="109">
        <f>C21+F21-G21</f>
        <v>2088.4200048522744</v>
      </c>
      <c r="C23" s="105">
        <f t="shared" si="1"/>
        <v>2192.8410050948883</v>
      </c>
      <c r="D23" s="105">
        <f t="shared" si="2"/>
        <v>0.83536800194090977</v>
      </c>
      <c r="E23" s="113">
        <f>(C23-B23)/D23</f>
        <v>125.00000000000021</v>
      </c>
      <c r="F23" s="106">
        <v>1500</v>
      </c>
      <c r="G23" s="106"/>
      <c r="H23" s="111">
        <f>D23*50/B23</f>
        <v>0.02</v>
      </c>
      <c r="I23" s="106">
        <f t="shared" si="0"/>
        <v>1186.222562756092</v>
      </c>
      <c r="J23" s="105"/>
    </row>
    <row r="24" spans="1:10">
      <c r="A24" s="114">
        <f>A23+7</f>
        <v>42197</v>
      </c>
      <c r="B24" s="109">
        <f>C23+F23-G23</f>
        <v>3692.8410050948883</v>
      </c>
      <c r="C24" s="105">
        <f t="shared" si="1"/>
        <v>3877.4830553496327</v>
      </c>
      <c r="D24" s="105">
        <f t="shared" si="2"/>
        <v>1.4771364020379554</v>
      </c>
      <c r="E24" s="113">
        <f>(C24-B24)/D24</f>
        <v>124.99999999999997</v>
      </c>
      <c r="F24" s="106"/>
      <c r="G24" s="106"/>
      <c r="H24" s="111">
        <f>D24*50/B24</f>
        <v>0.02</v>
      </c>
      <c r="I24" s="106">
        <f t="shared" si="0"/>
        <v>2097.5336908938962</v>
      </c>
      <c r="J24" s="105"/>
    </row>
    <row r="25" spans="1:10">
      <c r="A25" s="114">
        <f>A24+7</f>
        <v>42204</v>
      </c>
      <c r="B25" s="109">
        <f>C24+F24-G24</f>
        <v>3877.4830553496327</v>
      </c>
      <c r="C25" s="105">
        <f t="shared" si="1"/>
        <v>4071.3572081171142</v>
      </c>
      <c r="D25" s="105">
        <f t="shared" si="2"/>
        <v>1.550993222139853</v>
      </c>
      <c r="E25" s="113">
        <f>(C25-B25)/D25</f>
        <v>124.99999999999993</v>
      </c>
      <c r="F25" s="106"/>
      <c r="G25" s="106"/>
      <c r="H25" s="111">
        <f>D25*50/B25</f>
        <v>1.9999999999999997E-2</v>
      </c>
      <c r="I25" s="106">
        <f t="shared" si="0"/>
        <v>2202.4103754385915</v>
      </c>
      <c r="J25" s="105"/>
    </row>
    <row r="26" spans="1:10" ht="13.5" thickBot="1">
      <c r="A26" s="114">
        <f>A25+7</f>
        <v>42211</v>
      </c>
      <c r="B26" s="109">
        <f>C25+F25-G25</f>
        <v>4071.3572081171142</v>
      </c>
      <c r="C26" s="105">
        <f t="shared" si="1"/>
        <v>4274.9250685229699</v>
      </c>
      <c r="D26" s="105">
        <f t="shared" si="2"/>
        <v>1.6285428832468456</v>
      </c>
      <c r="E26" s="113">
        <f>(C26-B26)/D26</f>
        <v>125.00000000000003</v>
      </c>
      <c r="F26" s="106"/>
      <c r="G26" s="106"/>
      <c r="H26" s="111">
        <f>D26*50/B26</f>
        <v>1.9999999999999997E-2</v>
      </c>
      <c r="I26" s="106">
        <f t="shared" si="0"/>
        <v>2312.5308942105212</v>
      </c>
      <c r="J26" s="105"/>
    </row>
    <row r="27" spans="1:10" ht="13.5" thickBot="1">
      <c r="A27" s="104"/>
      <c r="B27" s="103"/>
      <c r="C27" s="98"/>
      <c r="D27" s="98"/>
      <c r="E27" s="102"/>
      <c r="F27" s="98"/>
      <c r="G27" s="101"/>
      <c r="H27" s="100"/>
      <c r="I27" s="99"/>
      <c r="J27" s="98"/>
    </row>
    <row r="28" spans="1:10">
      <c r="A28" s="114">
        <f>A26+7</f>
        <v>42218</v>
      </c>
      <c r="B28" s="109">
        <f>C26+F26-G26</f>
        <v>4274.9250685229699</v>
      </c>
      <c r="C28" s="105">
        <f t="shared" si="1"/>
        <v>4488.6713219491185</v>
      </c>
      <c r="D28" s="105">
        <f t="shared" si="2"/>
        <v>1.709970027409188</v>
      </c>
      <c r="E28" s="113">
        <f>(C28-B28)/D28</f>
        <v>125.00000000000003</v>
      </c>
      <c r="F28" s="106"/>
      <c r="G28" s="106"/>
      <c r="H28" s="111">
        <f>D28*50/B28</f>
        <v>0.02</v>
      </c>
      <c r="I28" s="106">
        <f t="shared" si="0"/>
        <v>2428.1574389210468</v>
      </c>
      <c r="J28" s="105"/>
    </row>
    <row r="29" spans="1:10">
      <c r="A29" s="114">
        <f>A28+7</f>
        <v>42225</v>
      </c>
      <c r="B29" s="109">
        <f>C28+F28-G28</f>
        <v>4488.6713219491185</v>
      </c>
      <c r="C29" s="105">
        <f t="shared" si="1"/>
        <v>4713.1048880465742</v>
      </c>
      <c r="D29" s="105">
        <f t="shared" si="2"/>
        <v>1.7954685287796475</v>
      </c>
      <c r="E29" s="113">
        <f>(C29-B29)/D29</f>
        <v>124.99999999999987</v>
      </c>
      <c r="F29" s="106"/>
      <c r="G29" s="106"/>
      <c r="H29" s="111">
        <f>D29*50/B29</f>
        <v>0.02</v>
      </c>
      <c r="I29" s="106">
        <f t="shared" si="0"/>
        <v>2549.5653108670995</v>
      </c>
      <c r="J29" s="105"/>
    </row>
    <row r="30" spans="1:10">
      <c r="A30" s="114">
        <f>A29+7</f>
        <v>42232</v>
      </c>
      <c r="B30" s="109">
        <f>C29+F29-G29</f>
        <v>4713.1048880465742</v>
      </c>
      <c r="C30" s="105">
        <f t="shared" si="1"/>
        <v>4948.7601324489033</v>
      </c>
      <c r="D30" s="105">
        <f t="shared" si="2"/>
        <v>1.8852419552186297</v>
      </c>
      <c r="E30" s="113">
        <f>(C30-B30)/D30</f>
        <v>125.00000000000021</v>
      </c>
      <c r="F30" s="106">
        <v>100</v>
      </c>
      <c r="G30" s="106"/>
      <c r="H30" s="111">
        <f>D30*50/B30</f>
        <v>0.02</v>
      </c>
      <c r="I30" s="106">
        <f t="shared" si="0"/>
        <v>2677.0435764104541</v>
      </c>
      <c r="J30" s="105"/>
    </row>
    <row r="31" spans="1:10" ht="13.5" thickBot="1">
      <c r="A31" s="114">
        <f>A30+7</f>
        <v>42239</v>
      </c>
      <c r="B31" s="109">
        <f>C30+F30-G30</f>
        <v>5048.7601324489033</v>
      </c>
      <c r="C31" s="105">
        <f t="shared" si="1"/>
        <v>5301.1981390713481</v>
      </c>
      <c r="D31" s="105">
        <f t="shared" si="2"/>
        <v>2.0195040529795611</v>
      </c>
      <c r="E31" s="113">
        <f>(C31-B31)/D31</f>
        <v>124.99999999999986</v>
      </c>
      <c r="F31" s="106"/>
      <c r="G31" s="106"/>
      <c r="H31" s="111">
        <f>D31*50/B31</f>
        <v>1.9999999999999997E-2</v>
      </c>
      <c r="I31" s="106">
        <f t="shared" si="0"/>
        <v>2867.6957552309773</v>
      </c>
      <c r="J31" s="105"/>
    </row>
    <row r="32" spans="1:10" ht="13.5" thickBot="1">
      <c r="A32" s="104"/>
      <c r="B32" s="103"/>
      <c r="C32" s="98"/>
      <c r="D32" s="98"/>
      <c r="E32" s="102"/>
      <c r="F32" s="98"/>
      <c r="G32" s="101"/>
      <c r="H32" s="100"/>
      <c r="I32" s="99"/>
      <c r="J32" s="98"/>
    </row>
    <row r="33" spans="1:12">
      <c r="A33" s="114">
        <f>A31+7</f>
        <v>42246</v>
      </c>
      <c r="B33" s="109">
        <f>C31+F31-G31</f>
        <v>5301.1981390713481</v>
      </c>
      <c r="C33" s="105">
        <f t="shared" si="1"/>
        <v>5566.2580460249155</v>
      </c>
      <c r="D33" s="105">
        <f t="shared" si="2"/>
        <v>2.1204792556285392</v>
      </c>
      <c r="E33" s="113">
        <f>(C33-B33)/D33</f>
        <v>125</v>
      </c>
      <c r="F33" s="106"/>
      <c r="G33" s="106"/>
      <c r="H33" s="111">
        <f>D33*50/B33</f>
        <v>0.02</v>
      </c>
      <c r="I33" s="106">
        <f t="shared" si="0"/>
        <v>3011.0805429925258</v>
      </c>
      <c r="J33" s="105"/>
    </row>
    <row r="34" spans="1:12">
      <c r="A34" s="114">
        <f>A33+7</f>
        <v>42253</v>
      </c>
      <c r="B34" s="109">
        <f>C33+F33-G33</f>
        <v>5566.2580460249155</v>
      </c>
      <c r="C34" s="105">
        <f t="shared" si="1"/>
        <v>5844.5709483261617</v>
      </c>
      <c r="D34" s="105">
        <f t="shared" si="2"/>
        <v>2.2265032184099662</v>
      </c>
      <c r="E34" s="113">
        <f>(C34-B34)/D34</f>
        <v>125.00000000000016</v>
      </c>
      <c r="F34" s="106"/>
      <c r="G34" s="106"/>
      <c r="H34" s="111">
        <f>D34*50/B34</f>
        <v>0.02</v>
      </c>
      <c r="I34" s="106">
        <f t="shared" si="0"/>
        <v>3161.6345701421519</v>
      </c>
      <c r="J34" s="105"/>
    </row>
    <row r="35" spans="1:12">
      <c r="A35" s="114">
        <f>A34+7</f>
        <v>42260</v>
      </c>
      <c r="B35" s="109">
        <f>C34+F34-G34</f>
        <v>5844.5709483261617</v>
      </c>
      <c r="C35" s="105">
        <f t="shared" si="1"/>
        <v>6136.7994957424698</v>
      </c>
      <c r="D35" s="105">
        <f t="shared" si="2"/>
        <v>2.3378283793304648</v>
      </c>
      <c r="E35" s="113">
        <f>(C35-B35)/D35</f>
        <v>125.00000000000003</v>
      </c>
      <c r="F35" s="106"/>
      <c r="G35" s="106"/>
      <c r="H35" s="111">
        <f>D35*50/B35</f>
        <v>2.0000000000000004E-2</v>
      </c>
      <c r="I35" s="106">
        <f t="shared" si="0"/>
        <v>3319.7162986492594</v>
      </c>
      <c r="J35" s="105"/>
    </row>
    <row r="36" spans="1:12" ht="13.5" thickBot="1">
      <c r="A36" s="114">
        <f>A35+7</f>
        <v>42267</v>
      </c>
      <c r="B36" s="109">
        <f>C35+F35-G35</f>
        <v>6136.7994957424698</v>
      </c>
      <c r="C36" s="105">
        <f t="shared" si="1"/>
        <v>6443.6394705295934</v>
      </c>
      <c r="D36" s="105">
        <f t="shared" si="2"/>
        <v>2.4547197982969879</v>
      </c>
      <c r="E36" s="113">
        <f>(C36-B36)/D36</f>
        <v>125.00000000000001</v>
      </c>
      <c r="F36" s="106">
        <v>100</v>
      </c>
      <c r="G36" s="106"/>
      <c r="H36" s="111">
        <f>D36*50/B36</f>
        <v>0.02</v>
      </c>
      <c r="I36" s="106">
        <f t="shared" si="0"/>
        <v>3485.7021135817226</v>
      </c>
      <c r="J36" s="105"/>
      <c r="L36" s="118"/>
    </row>
    <row r="37" spans="1:12" ht="13.5" thickBot="1">
      <c r="A37" s="104"/>
      <c r="B37" s="103"/>
      <c r="C37" s="98"/>
      <c r="D37" s="98"/>
      <c r="E37" s="102"/>
      <c r="F37" s="98"/>
      <c r="G37" s="101"/>
      <c r="H37" s="100"/>
      <c r="I37" s="99"/>
      <c r="J37" s="98"/>
    </row>
    <row r="38" spans="1:12">
      <c r="A38" s="114">
        <f>A36+7</f>
        <v>42274</v>
      </c>
      <c r="B38" s="109">
        <f>C36+F36-G36</f>
        <v>6543.6394705295934</v>
      </c>
      <c r="C38" s="105">
        <f t="shared" si="1"/>
        <v>6870.8214440560732</v>
      </c>
      <c r="D38" s="105">
        <f t="shared" si="2"/>
        <v>2.6174557882118372</v>
      </c>
      <c r="E38" s="113">
        <f>(C38-B38)/D38</f>
        <v>125.00000000000007</v>
      </c>
      <c r="F38" s="106"/>
      <c r="G38" s="106"/>
      <c r="H38" s="111">
        <f>D38*50/B38</f>
        <v>1.9999999999999997E-2</v>
      </c>
      <c r="I38" s="106">
        <f t="shared" si="0"/>
        <v>3716.7872192608093</v>
      </c>
      <c r="J38" s="105"/>
    </row>
    <row r="39" spans="1:12">
      <c r="A39" s="114">
        <f>A38+7</f>
        <v>42281</v>
      </c>
      <c r="B39" s="109">
        <f>C38+F38-G38</f>
        <v>6870.8214440560732</v>
      </c>
      <c r="C39" s="105">
        <f t="shared" si="1"/>
        <v>7214.3625162588769</v>
      </c>
      <c r="D39" s="105">
        <f t="shared" si="2"/>
        <v>2.7483285776224293</v>
      </c>
      <c r="E39" s="113">
        <f>(C39-B39)/D39</f>
        <v>125</v>
      </c>
      <c r="F39" s="106"/>
      <c r="G39" s="106"/>
      <c r="H39" s="111">
        <f>D39*50/B39</f>
        <v>0.02</v>
      </c>
      <c r="I39" s="106">
        <f t="shared" si="0"/>
        <v>3902.6265802238495</v>
      </c>
      <c r="J39" s="105"/>
    </row>
    <row r="40" spans="1:12">
      <c r="A40" s="114">
        <f>A39+7</f>
        <v>42288</v>
      </c>
      <c r="B40" s="109">
        <f>C39+F39-G39</f>
        <v>7214.3625162588769</v>
      </c>
      <c r="C40" s="105">
        <f t="shared" si="1"/>
        <v>7575.0806420718209</v>
      </c>
      <c r="D40" s="105">
        <f t="shared" si="2"/>
        <v>2.8857450065035506</v>
      </c>
      <c r="E40" s="113">
        <f>(C40-B40)/D40</f>
        <v>125.00000000000006</v>
      </c>
      <c r="F40" s="106"/>
      <c r="G40" s="106"/>
      <c r="H40" s="111">
        <f>D40*50/B40</f>
        <v>1.9999999999999997E-2</v>
      </c>
      <c r="I40" s="106">
        <f t="shared" si="0"/>
        <v>4097.7579092350425</v>
      </c>
      <c r="J40" s="105"/>
    </row>
    <row r="41" spans="1:12" ht="13.5" thickBot="1">
      <c r="A41" s="114">
        <f>A40+7</f>
        <v>42295</v>
      </c>
      <c r="B41" s="109">
        <f>C40+F40-G40</f>
        <v>7575.0806420718209</v>
      </c>
      <c r="C41" s="105">
        <f t="shared" si="1"/>
        <v>7953.8346741754121</v>
      </c>
      <c r="D41" s="105">
        <f t="shared" si="2"/>
        <v>3.0300322568287283</v>
      </c>
      <c r="E41" s="113">
        <f>(C41-B41)/D41</f>
        <v>125.00000000000007</v>
      </c>
      <c r="F41" s="106"/>
      <c r="G41" s="106"/>
      <c r="H41" s="111">
        <f>D41*50/B41</f>
        <v>0.02</v>
      </c>
      <c r="I41" s="106">
        <f t="shared" si="0"/>
        <v>4302.6458046967946</v>
      </c>
      <c r="J41" s="105"/>
    </row>
    <row r="42" spans="1:12" ht="13.5" thickBot="1">
      <c r="A42" s="104"/>
      <c r="B42" s="103"/>
      <c r="C42" s="98"/>
      <c r="D42" s="98"/>
      <c r="E42" s="102"/>
      <c r="F42" s="98"/>
      <c r="G42" s="101"/>
      <c r="H42" s="100"/>
      <c r="I42" s="99"/>
      <c r="J42" s="98"/>
    </row>
    <row r="43" spans="1:12">
      <c r="A43" s="114">
        <f>A41+7</f>
        <v>42302</v>
      </c>
      <c r="B43" s="109">
        <f>C41+F41-G41</f>
        <v>7953.8346741754121</v>
      </c>
      <c r="C43" s="105">
        <f t="shared" si="1"/>
        <v>8351.5264078841828</v>
      </c>
      <c r="D43" s="105">
        <f t="shared" si="2"/>
        <v>3.1815338696701647</v>
      </c>
      <c r="E43" s="113">
        <f>(C43-B43)/D43</f>
        <v>125.00000000000003</v>
      </c>
      <c r="F43" s="106"/>
      <c r="G43" s="106"/>
      <c r="H43" s="111">
        <f>D43*50/B43</f>
        <v>1.9999999999999997E-2</v>
      </c>
      <c r="I43" s="106">
        <f t="shared" si="0"/>
        <v>4517.7780949316348</v>
      </c>
      <c r="J43" s="105"/>
    </row>
    <row r="44" spans="1:12">
      <c r="A44" s="114">
        <f>A43+7</f>
        <v>42309</v>
      </c>
      <c r="B44" s="109">
        <f>C43+F43-G43</f>
        <v>8351.5264078841828</v>
      </c>
      <c r="C44" s="105">
        <f t="shared" si="1"/>
        <v>8769.1027282783925</v>
      </c>
      <c r="D44" s="105">
        <f t="shared" si="2"/>
        <v>3.3406105631536733</v>
      </c>
      <c r="E44" s="113">
        <f>(C44-B44)/D44</f>
        <v>125.00000000000016</v>
      </c>
      <c r="F44" s="106"/>
      <c r="G44" s="106"/>
      <c r="H44" s="111">
        <f>D44*50/B44</f>
        <v>2.0000000000000004E-2</v>
      </c>
      <c r="I44" s="106">
        <f t="shared" si="0"/>
        <v>4743.6669996782157</v>
      </c>
      <c r="J44" s="105"/>
    </row>
    <row r="45" spans="1:12">
      <c r="A45" s="114">
        <f>A44+7</f>
        <v>42316</v>
      </c>
      <c r="B45" s="109">
        <f>C44+F44-G44</f>
        <v>8769.1027282783925</v>
      </c>
      <c r="C45" s="105">
        <f t="shared" si="1"/>
        <v>9207.5578646923113</v>
      </c>
      <c r="D45" s="105">
        <f t="shared" si="2"/>
        <v>3.5076410913113572</v>
      </c>
      <c r="E45" s="113">
        <f>(C45-B45)/D45</f>
        <v>124.99999999999976</v>
      </c>
      <c r="F45" s="106"/>
      <c r="G45" s="106"/>
      <c r="H45" s="111">
        <f>D45*50/B45</f>
        <v>2.0000000000000004E-2</v>
      </c>
      <c r="I45" s="106">
        <f t="shared" si="0"/>
        <v>4980.850349662127</v>
      </c>
      <c r="J45" s="105"/>
    </row>
    <row r="46" spans="1:12" ht="13.5" thickBot="1">
      <c r="A46" s="114">
        <f>A45+7</f>
        <v>42323</v>
      </c>
      <c r="B46" s="109">
        <f>C45+F45-G45</f>
        <v>9207.5578646923113</v>
      </c>
      <c r="C46" s="105">
        <f t="shared" si="1"/>
        <v>9667.9357579269272</v>
      </c>
      <c r="D46" s="105">
        <f t="shared" si="2"/>
        <v>3.6830231458769247</v>
      </c>
      <c r="E46" s="113">
        <f>(C46-B46)/D46</f>
        <v>125.00000000000007</v>
      </c>
      <c r="F46" s="106"/>
      <c r="G46" s="106"/>
      <c r="H46" s="111">
        <f>D46*50/B46</f>
        <v>0.02</v>
      </c>
      <c r="I46" s="106">
        <f t="shared" si="0"/>
        <v>5229.8928671452322</v>
      </c>
      <c r="J46" s="105"/>
    </row>
    <row r="47" spans="1:12" ht="13.5" thickBot="1">
      <c r="A47" s="104"/>
      <c r="B47" s="103"/>
      <c r="C47" s="98"/>
      <c r="D47" s="98"/>
      <c r="E47" s="102"/>
      <c r="F47" s="98"/>
      <c r="G47" s="101"/>
      <c r="H47" s="100"/>
      <c r="I47" s="99"/>
      <c r="J47" s="98"/>
    </row>
    <row r="48" spans="1:12">
      <c r="A48" s="114">
        <f>A46+7</f>
        <v>42330</v>
      </c>
      <c r="B48" s="109">
        <f>C46+F46-G46</f>
        <v>9667.9357579269272</v>
      </c>
      <c r="C48" s="105">
        <f t="shared" si="1"/>
        <v>10151.332545823274</v>
      </c>
      <c r="D48" s="105">
        <f t="shared" si="2"/>
        <v>3.867174303170771</v>
      </c>
      <c r="E48" s="113">
        <f>(C48-B48)/D48</f>
        <v>125.00000000000009</v>
      </c>
      <c r="F48" s="106"/>
      <c r="G48" s="106"/>
      <c r="H48" s="111">
        <f>D48*50/B48</f>
        <v>0.02</v>
      </c>
      <c r="I48" s="106">
        <f t="shared" si="0"/>
        <v>5491.3875105024945</v>
      </c>
      <c r="J48" s="105"/>
    </row>
    <row r="49" spans="1:12">
      <c r="A49" s="114">
        <f>A48+7</f>
        <v>42337</v>
      </c>
      <c r="B49" s="109">
        <f>C48+F48-G48</f>
        <v>10151.332545823274</v>
      </c>
      <c r="C49" s="105">
        <f t="shared" si="1"/>
        <v>10658.899173114438</v>
      </c>
      <c r="D49" s="105">
        <f t="shared" si="2"/>
        <v>4.0605330183293091</v>
      </c>
      <c r="E49" s="113">
        <f>(C49-B49)/D49</f>
        <v>125.00000000000009</v>
      </c>
      <c r="F49" s="106"/>
      <c r="G49" s="106"/>
      <c r="H49" s="111">
        <f>D49*50/B49</f>
        <v>1.9999999999999997E-2</v>
      </c>
      <c r="I49" s="106">
        <f t="shared" si="0"/>
        <v>5765.9568860276204</v>
      </c>
      <c r="J49" s="105"/>
    </row>
    <row r="50" spans="1:12">
      <c r="A50" s="114">
        <f>A49+7</f>
        <v>42344</v>
      </c>
      <c r="B50" s="109">
        <f>C49+F49-G49</f>
        <v>10658.899173114438</v>
      </c>
      <c r="C50" s="105">
        <f t="shared" si="1"/>
        <v>11191.84413177016</v>
      </c>
      <c r="D50" s="105">
        <f t="shared" si="2"/>
        <v>4.2635596692457751</v>
      </c>
      <c r="E50" s="113">
        <f>(C50-B50)/D50</f>
        <v>125.00000000000004</v>
      </c>
      <c r="F50" s="106"/>
      <c r="G50" s="106"/>
      <c r="H50" s="111">
        <f>D50*50/B50</f>
        <v>0.02</v>
      </c>
      <c r="I50" s="106">
        <f t="shared" si="0"/>
        <v>6054.2547303290012</v>
      </c>
      <c r="J50" s="105"/>
    </row>
    <row r="51" spans="1:12" ht="13.5" thickBot="1">
      <c r="A51" s="114">
        <f>A50+7</f>
        <v>42351</v>
      </c>
      <c r="B51" s="109">
        <f>C50+F50-G50</f>
        <v>11191.84413177016</v>
      </c>
      <c r="C51" s="105">
        <f t="shared" si="1"/>
        <v>11751.436338358668</v>
      </c>
      <c r="D51" s="105">
        <f t="shared" si="2"/>
        <v>4.4767376527080636</v>
      </c>
      <c r="E51" s="113">
        <f>(C51-B51)/D51</f>
        <v>124.99999999999999</v>
      </c>
      <c r="F51" s="106"/>
      <c r="G51" s="117"/>
      <c r="H51" s="111">
        <f>D51*50/B51</f>
        <v>0.02</v>
      </c>
      <c r="I51" s="106">
        <f t="shared" si="0"/>
        <v>6356.9674668454509</v>
      </c>
      <c r="J51" s="105"/>
    </row>
    <row r="52" spans="1:12" ht="13.5" thickBot="1">
      <c r="A52" s="104"/>
      <c r="B52" s="103"/>
      <c r="C52" s="98"/>
      <c r="D52" s="98"/>
      <c r="E52" s="102"/>
      <c r="F52" s="98"/>
      <c r="G52" s="101"/>
      <c r="H52" s="100"/>
      <c r="I52" s="99"/>
      <c r="J52" s="98"/>
    </row>
    <row r="53" spans="1:12">
      <c r="A53" s="126">
        <f>A51+7</f>
        <v>42358</v>
      </c>
      <c r="B53" s="127">
        <f>C51+F51-G51</f>
        <v>11751.436338358668</v>
      </c>
      <c r="C53" s="128">
        <f>B53+(B53*0)</f>
        <v>11751.436338358668</v>
      </c>
      <c r="D53" s="128">
        <f t="shared" si="2"/>
        <v>4.7005745353434669</v>
      </c>
      <c r="E53" s="129">
        <f>(C53-B53)/D53</f>
        <v>0</v>
      </c>
      <c r="F53" s="134"/>
      <c r="G53" s="133"/>
      <c r="H53" s="131">
        <f>D53*50/B53</f>
        <v>1.9999999999999997E-2</v>
      </c>
      <c r="I53" s="132">
        <f t="shared" si="0"/>
        <v>6674.8158401877236</v>
      </c>
      <c r="J53" s="128"/>
    </row>
    <row r="54" spans="1:12">
      <c r="A54" s="126">
        <f>A53+7</f>
        <v>42365</v>
      </c>
      <c r="B54" s="127">
        <f>C53+F53-G53</f>
        <v>11751.436338358668</v>
      </c>
      <c r="C54" s="128">
        <f>B54+(B54*0.02)</f>
        <v>11986.465065125842</v>
      </c>
      <c r="D54" s="128">
        <f t="shared" si="2"/>
        <v>4.7005745353434669</v>
      </c>
      <c r="E54" s="129">
        <f>(C54-B54)/D54</f>
        <v>50.000000000000092</v>
      </c>
      <c r="F54" s="128"/>
      <c r="G54" s="130"/>
      <c r="H54" s="131">
        <f>D54*50/B54</f>
        <v>1.9999999999999997E-2</v>
      </c>
      <c r="I54" s="132">
        <f t="shared" si="0"/>
        <v>6674.8158401877236</v>
      </c>
      <c r="J54" s="128"/>
    </row>
    <row r="55" spans="1:12">
      <c r="A55" s="114">
        <f>A54+7</f>
        <v>42372</v>
      </c>
      <c r="B55" s="109">
        <f>C54+F54-G54</f>
        <v>11986.465065125842</v>
      </c>
      <c r="C55" s="105">
        <f t="shared" si="1"/>
        <v>12585.788318382134</v>
      </c>
      <c r="D55" s="105">
        <f t="shared" si="2"/>
        <v>4.7945860260503368</v>
      </c>
      <c r="E55" s="113">
        <f>(C55-B55)/D55</f>
        <v>125.00000000000007</v>
      </c>
      <c r="F55" s="105"/>
      <c r="G55" s="116"/>
      <c r="H55" s="111">
        <f>D55*50/B55</f>
        <v>0.02</v>
      </c>
      <c r="I55" s="106">
        <f t="shared" si="0"/>
        <v>6808.3121569914783</v>
      </c>
      <c r="J55" s="105"/>
    </row>
    <row r="56" spans="1:12" ht="13.5" thickBot="1">
      <c r="A56" s="114">
        <f>A55+7</f>
        <v>42379</v>
      </c>
      <c r="B56" s="109">
        <f>C55+F55-G55</f>
        <v>12585.788318382134</v>
      </c>
      <c r="C56" s="105">
        <f t="shared" si="1"/>
        <v>13215.077734301241</v>
      </c>
      <c r="D56" s="105">
        <f t="shared" si="2"/>
        <v>5.0343153273528536</v>
      </c>
      <c r="E56" s="113">
        <f>(C56-B56)/D56</f>
        <v>125.00000000000013</v>
      </c>
      <c r="F56" s="105"/>
      <c r="G56" s="116"/>
      <c r="H56" s="111">
        <f>D56*50/B56</f>
        <v>0.02</v>
      </c>
      <c r="I56" s="106">
        <f t="shared" si="0"/>
        <v>7148.7277648410518</v>
      </c>
      <c r="J56" s="105"/>
    </row>
    <row r="57" spans="1:12" ht="13.5" thickBot="1">
      <c r="A57" s="104"/>
      <c r="B57" s="103"/>
      <c r="C57" s="98"/>
      <c r="D57" s="98"/>
      <c r="E57" s="102"/>
      <c r="F57" s="98"/>
      <c r="G57" s="101"/>
      <c r="H57" s="100"/>
      <c r="I57" s="99"/>
      <c r="J57" s="98"/>
    </row>
    <row r="58" spans="1:12">
      <c r="A58" s="114">
        <f>A56+7</f>
        <v>42386</v>
      </c>
      <c r="B58" s="109">
        <f>C56+F56-G56</f>
        <v>13215.077734301241</v>
      </c>
      <c r="C58" s="105">
        <f t="shared" si="1"/>
        <v>13875.831621016303</v>
      </c>
      <c r="D58" s="105">
        <f t="shared" si="2"/>
        <v>5.2860310937204966</v>
      </c>
      <c r="E58" s="113">
        <f>(C58-B58)/D58</f>
        <v>124.9999999999999</v>
      </c>
      <c r="F58" s="125"/>
      <c r="G58" s="112"/>
      <c r="H58" s="111">
        <f>D58*50/B58</f>
        <v>0.02</v>
      </c>
      <c r="I58" s="106">
        <f t="shared" si="0"/>
        <v>7506.1641530831048</v>
      </c>
      <c r="J58" s="105"/>
    </row>
    <row r="59" spans="1:12">
      <c r="A59" s="114">
        <f>A58+7</f>
        <v>42393</v>
      </c>
      <c r="B59" s="109">
        <f>C58+F58-G58</f>
        <v>13875.831621016303</v>
      </c>
      <c r="C59" s="105">
        <f t="shared" si="1"/>
        <v>14569.623202067118</v>
      </c>
      <c r="D59" s="105">
        <f t="shared" si="2"/>
        <v>5.5503326484065214</v>
      </c>
      <c r="E59" s="113">
        <f>(C59-B59)/D59</f>
        <v>124.99999999999993</v>
      </c>
      <c r="F59" s="105"/>
      <c r="G59" s="112"/>
      <c r="H59" s="111">
        <f>D59*50/B59</f>
        <v>0.02</v>
      </c>
      <c r="I59" s="106">
        <f t="shared" si="0"/>
        <v>7881.4723607372598</v>
      </c>
      <c r="J59" s="105"/>
      <c r="K59" s="115"/>
      <c r="L59" s="115"/>
    </row>
    <row r="60" spans="1:12">
      <c r="A60" s="114">
        <f>A59+7</f>
        <v>42400</v>
      </c>
      <c r="B60" s="109">
        <f>C59+F59-G59</f>
        <v>14569.623202067118</v>
      </c>
      <c r="C60" s="105">
        <f t="shared" si="1"/>
        <v>15298.104362170474</v>
      </c>
      <c r="D60" s="105">
        <f t="shared" si="2"/>
        <v>5.8278492808268467</v>
      </c>
      <c r="E60" s="113">
        <f>(C60-B60)/D60</f>
        <v>125.00000000000006</v>
      </c>
      <c r="F60" s="105"/>
      <c r="G60" s="112"/>
      <c r="H60" s="111">
        <f>D60*50/B60</f>
        <v>0.02</v>
      </c>
      <c r="I60" s="106">
        <f t="shared" si="0"/>
        <v>8275.5459787741238</v>
      </c>
      <c r="J60" s="105"/>
      <c r="K60" s="115"/>
      <c r="L60" s="115"/>
    </row>
    <row r="61" spans="1:12" ht="13.5" thickBot="1">
      <c r="A61" s="110">
        <f>A60+7</f>
        <v>42407</v>
      </c>
      <c r="B61" s="109">
        <f>C60+F60-G60</f>
        <v>15298.104362170474</v>
      </c>
      <c r="C61" s="105">
        <f t="shared" si="1"/>
        <v>16063.009580278998</v>
      </c>
      <c r="D61" s="105">
        <f t="shared" si="2"/>
        <v>6.1192417448681899</v>
      </c>
      <c r="E61" s="113">
        <f>(C61-B61)/D61</f>
        <v>125.00000000000011</v>
      </c>
      <c r="F61" s="108"/>
      <c r="G61" s="107"/>
      <c r="H61" s="111">
        <f>D61*50/B61</f>
        <v>0.02</v>
      </c>
      <c r="I61" s="106">
        <f t="shared" si="0"/>
        <v>8689.3232777128287</v>
      </c>
      <c r="J61" s="105"/>
      <c r="K61" s="115"/>
      <c r="L61" s="115"/>
    </row>
    <row r="62" spans="1:12" ht="13.5" thickBot="1">
      <c r="A62" s="104"/>
      <c r="B62" s="103"/>
      <c r="C62" s="98"/>
      <c r="D62" s="98"/>
      <c r="E62" s="102"/>
      <c r="F62" s="98"/>
      <c r="G62" s="101"/>
      <c r="H62" s="100"/>
      <c r="I62" s="99"/>
      <c r="J62" s="98"/>
    </row>
    <row r="63" spans="1:12">
      <c r="A63" s="114">
        <f>A61+7</f>
        <v>42414</v>
      </c>
      <c r="B63" s="109">
        <f>C61+F61-G61</f>
        <v>16063.009580278998</v>
      </c>
      <c r="C63" s="105">
        <f t="shared" si="1"/>
        <v>16866.16005929295</v>
      </c>
      <c r="D63" s="105">
        <f t="shared" si="2"/>
        <v>6.425203832111599</v>
      </c>
      <c r="E63" s="113">
        <f>(C63-B63)/D63</f>
        <v>125.00000000000026</v>
      </c>
      <c r="F63" s="105"/>
      <c r="G63" s="112"/>
      <c r="H63" s="111">
        <f>D63*50/B63</f>
        <v>0.02</v>
      </c>
      <c r="I63" s="106">
        <f t="shared" si="0"/>
        <v>9123.7894415984701</v>
      </c>
      <c r="J63" s="105"/>
    </row>
    <row r="64" spans="1:12">
      <c r="A64" s="114">
        <f>A63+7</f>
        <v>42421</v>
      </c>
      <c r="B64" s="109">
        <f>C63+F63-G63</f>
        <v>16866.16005929295</v>
      </c>
      <c r="C64" s="105">
        <f t="shared" si="1"/>
        <v>17709.468062257598</v>
      </c>
      <c r="D64" s="105">
        <f t="shared" si="2"/>
        <v>6.7464640237171798</v>
      </c>
      <c r="E64" s="113">
        <f>(C64-B64)/D64</f>
        <v>125.00000000000009</v>
      </c>
      <c r="F64" s="105"/>
      <c r="G64" s="112"/>
      <c r="H64" s="111">
        <f>D64*50/B64</f>
        <v>0.02</v>
      </c>
      <c r="I64" s="106">
        <f t="shared" si="0"/>
        <v>9579.9789136783947</v>
      </c>
      <c r="J64" s="105"/>
      <c r="K64" s="115"/>
      <c r="L64" s="115"/>
    </row>
    <row r="65" spans="1:12">
      <c r="A65" s="114">
        <f>A64+7</f>
        <v>42428</v>
      </c>
      <c r="B65" s="109">
        <f>C64+F64-G64</f>
        <v>17709.468062257598</v>
      </c>
      <c r="C65" s="105">
        <f t="shared" si="1"/>
        <v>18594.941465370477</v>
      </c>
      <c r="D65" s="105">
        <f t="shared" si="2"/>
        <v>7.0837872249030394</v>
      </c>
      <c r="E65" s="113">
        <f>(C65-B65)/D65</f>
        <v>124.9999999999999</v>
      </c>
      <c r="F65" s="105"/>
      <c r="G65" s="112"/>
      <c r="H65" s="111">
        <f>D65*50/B65</f>
        <v>0.02</v>
      </c>
      <c r="I65" s="106">
        <f t="shared" si="0"/>
        <v>10058.977859362316</v>
      </c>
      <c r="J65" s="105"/>
      <c r="K65" s="115"/>
      <c r="L65" s="115"/>
    </row>
    <row r="66" spans="1:12" ht="13.5" thickBot="1">
      <c r="A66" s="110">
        <f>A65+7</f>
        <v>42435</v>
      </c>
      <c r="B66" s="109">
        <f>C65+F65-G65</f>
        <v>18594.941465370477</v>
      </c>
      <c r="C66" s="105">
        <f t="shared" si="1"/>
        <v>19524.688538639002</v>
      </c>
      <c r="D66" s="105">
        <f t="shared" si="2"/>
        <v>7.4379765861481912</v>
      </c>
      <c r="E66" s="113">
        <f>(C66-B66)/D66</f>
        <v>125.00000000000017</v>
      </c>
      <c r="F66" s="108"/>
      <c r="G66" s="107"/>
      <c r="H66" s="111">
        <f>D66*50/B66</f>
        <v>2.0000000000000004E-2</v>
      </c>
      <c r="I66" s="106">
        <f t="shared" si="0"/>
        <v>10561.92675233043</v>
      </c>
      <c r="J66" s="105"/>
      <c r="K66" s="115"/>
      <c r="L66" s="115"/>
    </row>
    <row r="67" spans="1:12" ht="13.5" thickBot="1">
      <c r="A67" s="104"/>
      <c r="B67" s="103"/>
      <c r="C67" s="98"/>
      <c r="D67" s="98"/>
      <c r="E67" s="102"/>
      <c r="F67" s="98"/>
      <c r="G67" s="101"/>
      <c r="H67" s="100"/>
      <c r="I67" s="99"/>
      <c r="J67" s="98"/>
    </row>
    <row r="68" spans="1:12">
      <c r="A68" s="114">
        <f>A66+7</f>
        <v>42442</v>
      </c>
      <c r="B68" s="109">
        <f>C66+F66-G66</f>
        <v>19524.688538639002</v>
      </c>
      <c r="C68" s="105">
        <f t="shared" ref="C68:C131" si="3">B68+(B68*0.05)</f>
        <v>20500.922965570953</v>
      </c>
      <c r="D68" s="105">
        <f t="shared" ref="D68:D131" si="4">B68/2500</f>
        <v>7.8098754154556005</v>
      </c>
      <c r="E68" s="113">
        <f>(C68-B68)/D68</f>
        <v>125.00000000000013</v>
      </c>
      <c r="F68" s="105"/>
      <c r="G68" s="112"/>
      <c r="H68" s="111">
        <f>D68*50/B68</f>
        <v>1.9999999999999997E-2</v>
      </c>
      <c r="I68" s="106">
        <f t="shared" ref="I68:I131" si="5">B68-(D68*1080)</f>
        <v>11090.023089946953</v>
      </c>
      <c r="J68" s="105"/>
    </row>
    <row r="69" spans="1:12">
      <c r="A69" s="114">
        <f>A68+7</f>
        <v>42449</v>
      </c>
      <c r="B69" s="109">
        <f>C68+F68-G68</f>
        <v>20500.922965570953</v>
      </c>
      <c r="C69" s="105">
        <f t="shared" si="3"/>
        <v>21525.9691138495</v>
      </c>
      <c r="D69" s="105">
        <f t="shared" si="4"/>
        <v>8.2003691862283805</v>
      </c>
      <c r="E69" s="113">
        <f>(C69-B69)/D69</f>
        <v>124.9999999999999</v>
      </c>
      <c r="F69" s="105"/>
      <c r="G69" s="112"/>
      <c r="H69" s="111">
        <f>D69*50/B69</f>
        <v>1.9999999999999997E-2</v>
      </c>
      <c r="I69" s="106">
        <f t="shared" si="5"/>
        <v>11644.524244444303</v>
      </c>
      <c r="J69" s="105"/>
      <c r="K69" s="115"/>
      <c r="L69" s="115"/>
    </row>
    <row r="70" spans="1:12">
      <c r="A70" s="114">
        <f>A69+7</f>
        <v>42456</v>
      </c>
      <c r="B70" s="109">
        <f>C69+F69-G69</f>
        <v>21525.9691138495</v>
      </c>
      <c r="C70" s="105">
        <f t="shared" si="3"/>
        <v>22602.267569541975</v>
      </c>
      <c r="D70" s="105">
        <f t="shared" si="4"/>
        <v>8.6103876455398005</v>
      </c>
      <c r="E70" s="113">
        <f>(C70-B70)/D70</f>
        <v>124.99999999999997</v>
      </c>
      <c r="F70" s="105"/>
      <c r="G70" s="112"/>
      <c r="H70" s="111">
        <f>D70*50/B70</f>
        <v>0.02</v>
      </c>
      <c r="I70" s="106">
        <f t="shared" si="5"/>
        <v>12226.750456666516</v>
      </c>
      <c r="J70" s="105"/>
      <c r="K70" s="115"/>
      <c r="L70" s="115"/>
    </row>
    <row r="71" spans="1:12" ht="13.5" thickBot="1">
      <c r="A71" s="110">
        <f>A70+7</f>
        <v>42463</v>
      </c>
      <c r="B71" s="109">
        <f>C70+F70-G70</f>
        <v>22602.267569541975</v>
      </c>
      <c r="C71" s="105">
        <f t="shared" si="3"/>
        <v>23732.380948019072</v>
      </c>
      <c r="D71" s="105">
        <f t="shared" si="4"/>
        <v>9.0409070278167896</v>
      </c>
      <c r="E71" s="113">
        <f>(C71-B71)/D71</f>
        <v>124.99999999999984</v>
      </c>
      <c r="F71" s="108"/>
      <c r="G71" s="107"/>
      <c r="H71" s="111">
        <f>D71*50/B71</f>
        <v>0.02</v>
      </c>
      <c r="I71" s="106">
        <f t="shared" si="5"/>
        <v>12838.087979499842</v>
      </c>
      <c r="J71" s="105"/>
      <c r="K71" s="115"/>
      <c r="L71" s="115"/>
    </row>
    <row r="72" spans="1:12" ht="13.5" thickBot="1">
      <c r="A72" s="104"/>
      <c r="B72" s="103"/>
      <c r="C72" s="98"/>
      <c r="D72" s="98"/>
      <c r="E72" s="102"/>
      <c r="F72" s="98"/>
      <c r="G72" s="101"/>
      <c r="H72" s="100"/>
      <c r="I72" s="99"/>
      <c r="J72" s="98"/>
    </row>
    <row r="73" spans="1:12">
      <c r="A73" s="114">
        <f>A71+7</f>
        <v>42470</v>
      </c>
      <c r="B73" s="109">
        <f>C71+F71-G71</f>
        <v>23732.380948019072</v>
      </c>
      <c r="C73" s="105">
        <f t="shared" si="3"/>
        <v>24918.999995420025</v>
      </c>
      <c r="D73" s="105">
        <f t="shared" si="4"/>
        <v>9.4929523792076296</v>
      </c>
      <c r="E73" s="113">
        <f>(C73-B73)/D73</f>
        <v>124.9999999999999</v>
      </c>
      <c r="F73" s="105"/>
      <c r="G73" s="112"/>
      <c r="H73" s="111">
        <f>D73*50/B73</f>
        <v>0.02</v>
      </c>
      <c r="I73" s="106">
        <f t="shared" si="5"/>
        <v>13479.992378474832</v>
      </c>
      <c r="J73" s="105"/>
    </row>
    <row r="74" spans="1:12">
      <c r="A74" s="114">
        <f>A73+7</f>
        <v>42477</v>
      </c>
      <c r="B74" s="109">
        <f>C73+F73-G73</f>
        <v>24918.999995420025</v>
      </c>
      <c r="C74" s="105">
        <f t="shared" si="3"/>
        <v>26164.949995191026</v>
      </c>
      <c r="D74" s="105">
        <f t="shared" si="4"/>
        <v>9.9675999981680103</v>
      </c>
      <c r="E74" s="113">
        <f>(C74-B74)/D74</f>
        <v>124.99999999999996</v>
      </c>
      <c r="F74" s="105"/>
      <c r="G74" s="112"/>
      <c r="H74" s="111">
        <f>D74*50/B74</f>
        <v>0.02</v>
      </c>
      <c r="I74" s="106">
        <f t="shared" si="5"/>
        <v>14153.991997398574</v>
      </c>
      <c r="J74" s="105"/>
      <c r="K74" s="115"/>
      <c r="L74" s="115"/>
    </row>
    <row r="75" spans="1:12">
      <c r="A75" s="114">
        <f>A74+7</f>
        <v>42484</v>
      </c>
      <c r="B75" s="109">
        <f>C74+F74-G74</f>
        <v>26164.949995191026</v>
      </c>
      <c r="C75" s="105">
        <f t="shared" si="3"/>
        <v>27473.197494950578</v>
      </c>
      <c r="D75" s="105">
        <f t="shared" si="4"/>
        <v>10.46597999807641</v>
      </c>
      <c r="E75" s="113">
        <f>(C75-B75)/D75</f>
        <v>125.00000000000014</v>
      </c>
      <c r="F75" s="105"/>
      <c r="G75" s="112"/>
      <c r="H75" s="111">
        <f>D75*50/B75</f>
        <v>1.9999999999999997E-2</v>
      </c>
      <c r="I75" s="106">
        <f t="shared" si="5"/>
        <v>14861.691597268504</v>
      </c>
      <c r="J75" s="105"/>
      <c r="K75" s="115"/>
      <c r="L75" s="115"/>
    </row>
    <row r="76" spans="1:12" ht="13.5" thickBot="1">
      <c r="A76" s="110">
        <f>A75+7</f>
        <v>42491</v>
      </c>
      <c r="B76" s="109">
        <f>C75+F75-G75</f>
        <v>27473.197494950578</v>
      </c>
      <c r="C76" s="105">
        <f t="shared" si="3"/>
        <v>28846.857369698108</v>
      </c>
      <c r="D76" s="105">
        <f t="shared" si="4"/>
        <v>10.989278997980231</v>
      </c>
      <c r="E76" s="113">
        <f>(C76-B76)/D76</f>
        <v>125.00000000000003</v>
      </c>
      <c r="F76" s="108"/>
      <c r="G76" s="107"/>
      <c r="H76" s="111">
        <f>D76*50/B76</f>
        <v>1.9999999999999997E-2</v>
      </c>
      <c r="I76" s="106">
        <f t="shared" si="5"/>
        <v>15604.776177131929</v>
      </c>
      <c r="J76" s="105"/>
      <c r="K76" s="115"/>
      <c r="L76" s="115"/>
    </row>
    <row r="77" spans="1:12" ht="13.5" thickBot="1">
      <c r="A77" s="104"/>
      <c r="B77" s="103"/>
      <c r="C77" s="98"/>
      <c r="D77" s="98"/>
      <c r="E77" s="102"/>
      <c r="F77" s="98"/>
      <c r="G77" s="101"/>
      <c r="H77" s="100"/>
      <c r="I77" s="99"/>
      <c r="J77" s="98"/>
    </row>
    <row r="78" spans="1:12">
      <c r="A78" s="114">
        <f>A76+7</f>
        <v>42498</v>
      </c>
      <c r="B78" s="109">
        <f>C76+F76-G76</f>
        <v>28846.857369698108</v>
      </c>
      <c r="C78" s="105">
        <f t="shared" si="3"/>
        <v>30289.200238183013</v>
      </c>
      <c r="D78" s="105">
        <f t="shared" si="4"/>
        <v>11.538742947879243</v>
      </c>
      <c r="E78" s="113">
        <f>(C78-B78)/D78</f>
        <v>125.00000000000006</v>
      </c>
      <c r="F78" s="105"/>
      <c r="G78" s="112"/>
      <c r="H78" s="111">
        <f>D78*50/B78</f>
        <v>0.02</v>
      </c>
      <c r="I78" s="106">
        <f t="shared" si="5"/>
        <v>16385.014985988528</v>
      </c>
      <c r="J78" s="105"/>
    </row>
    <row r="79" spans="1:12">
      <c r="A79" s="114">
        <f>A78+7</f>
        <v>42505</v>
      </c>
      <c r="B79" s="109">
        <f>C78+F78-G78</f>
        <v>30289.200238183013</v>
      </c>
      <c r="C79" s="105">
        <f t="shared" si="3"/>
        <v>31803.660250092165</v>
      </c>
      <c r="D79" s="105">
        <f t="shared" si="4"/>
        <v>12.115680095273206</v>
      </c>
      <c r="E79" s="113">
        <f>(C79-B79)/D79</f>
        <v>125.0000000000001</v>
      </c>
      <c r="F79" s="105"/>
      <c r="G79" s="112"/>
      <c r="H79" s="111">
        <f>D79*50/B79</f>
        <v>0.02</v>
      </c>
      <c r="I79" s="106">
        <f t="shared" si="5"/>
        <v>17204.265735287951</v>
      </c>
      <c r="J79" s="105"/>
      <c r="K79" s="115"/>
      <c r="L79" s="115"/>
    </row>
    <row r="80" spans="1:12">
      <c r="A80" s="114">
        <f>A79+7</f>
        <v>42512</v>
      </c>
      <c r="B80" s="109">
        <f>C79+F79-G79</f>
        <v>31803.660250092165</v>
      </c>
      <c r="C80" s="105">
        <f t="shared" si="3"/>
        <v>33393.843262596776</v>
      </c>
      <c r="D80" s="105">
        <f t="shared" si="4"/>
        <v>12.721464100036867</v>
      </c>
      <c r="E80" s="113">
        <f>(C80-B80)/D80</f>
        <v>125.0000000000002</v>
      </c>
      <c r="F80" s="105"/>
      <c r="G80" s="112"/>
      <c r="H80" s="111">
        <f>D80*50/B80</f>
        <v>0.02</v>
      </c>
      <c r="I80" s="106">
        <f t="shared" si="5"/>
        <v>18064.47902205235</v>
      </c>
      <c r="J80" s="105"/>
      <c r="K80" s="115"/>
      <c r="L80" s="115"/>
    </row>
    <row r="81" spans="1:12" ht="13.5" thickBot="1">
      <c r="A81" s="110">
        <f>A80+7</f>
        <v>42519</v>
      </c>
      <c r="B81" s="109">
        <f>C80+F80-G80</f>
        <v>33393.843262596776</v>
      </c>
      <c r="C81" s="105">
        <f t="shared" si="3"/>
        <v>35063.535425726615</v>
      </c>
      <c r="D81" s="105">
        <f t="shared" si="4"/>
        <v>13.35753730503871</v>
      </c>
      <c r="E81" s="113">
        <f>(C81-B81)/D81</f>
        <v>125.00000000000003</v>
      </c>
      <c r="F81" s="108"/>
      <c r="G81" s="107"/>
      <c r="H81" s="111">
        <f>D81*50/B81</f>
        <v>1.9999999999999997E-2</v>
      </c>
      <c r="I81" s="106">
        <f t="shared" si="5"/>
        <v>18967.70297315497</v>
      </c>
      <c r="J81" s="105"/>
      <c r="K81" s="115"/>
      <c r="L81" s="115"/>
    </row>
    <row r="82" spans="1:12" ht="13.5" thickBot="1">
      <c r="A82" s="104"/>
      <c r="B82" s="103"/>
      <c r="C82" s="98"/>
      <c r="D82" s="98"/>
      <c r="E82" s="102"/>
      <c r="F82" s="98"/>
      <c r="G82" s="101"/>
      <c r="H82" s="100"/>
      <c r="I82" s="99"/>
      <c r="J82" s="98"/>
    </row>
    <row r="83" spans="1:12">
      <c r="A83" s="114">
        <f>A81+7</f>
        <v>42526</v>
      </c>
      <c r="B83" s="109">
        <f>C81+F81-G81</f>
        <v>35063.535425726615</v>
      </c>
      <c r="C83" s="105">
        <f t="shared" si="3"/>
        <v>36816.712197012945</v>
      </c>
      <c r="D83" s="105">
        <f t="shared" si="4"/>
        <v>14.025414170290647</v>
      </c>
      <c r="E83" s="113">
        <f>(C83-B83)/D83</f>
        <v>124.99999999999989</v>
      </c>
      <c r="F83" s="105"/>
      <c r="G83" s="112"/>
      <c r="H83" s="111">
        <f>D83*50/B83</f>
        <v>0.02</v>
      </c>
      <c r="I83" s="106">
        <f t="shared" ref="I83:I86" si="6">B83-(D83*1080)</f>
        <v>19916.088121812718</v>
      </c>
      <c r="J83" s="105"/>
    </row>
    <row r="84" spans="1:12">
      <c r="A84" s="114">
        <f>A83+7</f>
        <v>42533</v>
      </c>
      <c r="B84" s="109">
        <f>C83+F83-G83</f>
        <v>36816.712197012945</v>
      </c>
      <c r="C84" s="105">
        <f t="shared" si="3"/>
        <v>38657.547806863593</v>
      </c>
      <c r="D84" s="105">
        <f t="shared" si="4"/>
        <v>14.726684878805179</v>
      </c>
      <c r="E84" s="113">
        <f>(C84-B84)/D84</f>
        <v>125.00000000000007</v>
      </c>
      <c r="F84" s="105"/>
      <c r="G84" s="112"/>
      <c r="H84" s="111">
        <f>D84*50/B84</f>
        <v>0.02</v>
      </c>
      <c r="I84" s="106">
        <f t="shared" si="6"/>
        <v>20911.89252790335</v>
      </c>
      <c r="J84" s="105"/>
      <c r="K84" s="115"/>
      <c r="L84" s="115"/>
    </row>
    <row r="85" spans="1:12">
      <c r="A85" s="114">
        <f>A84+7</f>
        <v>42540</v>
      </c>
      <c r="B85" s="109">
        <f>C84+F84-G84</f>
        <v>38657.547806863593</v>
      </c>
      <c r="C85" s="105">
        <f t="shared" si="3"/>
        <v>40590.425197206772</v>
      </c>
      <c r="D85" s="105">
        <f t="shared" si="4"/>
        <v>15.463019122745438</v>
      </c>
      <c r="E85" s="113">
        <f>(C85-B85)/D85</f>
        <v>124.99999999999997</v>
      </c>
      <c r="F85" s="105"/>
      <c r="G85" s="112"/>
      <c r="H85" s="111">
        <f>D85*50/B85</f>
        <v>0.02</v>
      </c>
      <c r="I85" s="106">
        <f t="shared" si="6"/>
        <v>21957.48715429852</v>
      </c>
      <c r="J85" s="105"/>
      <c r="K85" s="115"/>
      <c r="L85" s="115"/>
    </row>
    <row r="86" spans="1:12" ht="13.5" thickBot="1">
      <c r="A86" s="110">
        <f>A85+7</f>
        <v>42547</v>
      </c>
      <c r="B86" s="109">
        <f>C85+F85-G85</f>
        <v>40590.425197206772</v>
      </c>
      <c r="C86" s="105">
        <f t="shared" si="3"/>
        <v>42619.946457067112</v>
      </c>
      <c r="D86" s="105">
        <f t="shared" si="4"/>
        <v>16.236170078882708</v>
      </c>
      <c r="E86" s="113">
        <f>(C86-B86)/D86</f>
        <v>125.00000000000006</v>
      </c>
      <c r="F86" s="108"/>
      <c r="G86" s="107"/>
      <c r="H86" s="111">
        <f>D86*50/B86</f>
        <v>0.02</v>
      </c>
      <c r="I86" s="106">
        <f t="shared" si="6"/>
        <v>23055.361512013449</v>
      </c>
      <c r="J86" s="105"/>
      <c r="K86" s="115"/>
      <c r="L86" s="115"/>
    </row>
    <row r="87" spans="1:12" ht="13.5" thickBot="1">
      <c r="A87" s="104"/>
      <c r="B87" s="103"/>
      <c r="C87" s="98"/>
      <c r="D87" s="98"/>
      <c r="E87" s="102"/>
      <c r="F87" s="98"/>
      <c r="G87" s="101"/>
      <c r="H87" s="100"/>
      <c r="I87" s="99"/>
      <c r="J87" s="98"/>
    </row>
    <row r="88" spans="1:12">
      <c r="A88" s="114">
        <f>A86+7</f>
        <v>42554</v>
      </c>
      <c r="B88" s="109">
        <f>C86+F86-G86</f>
        <v>42619.946457067112</v>
      </c>
      <c r="C88" s="105">
        <f t="shared" si="3"/>
        <v>44750.943779920468</v>
      </c>
      <c r="D88" s="105">
        <f t="shared" si="4"/>
        <v>17.047978582826843</v>
      </c>
      <c r="E88" s="113">
        <f>(C88-B88)/D88</f>
        <v>125.00000000000006</v>
      </c>
      <c r="F88" s="105"/>
      <c r="G88" s="112"/>
      <c r="H88" s="111">
        <f>D88*50/B88</f>
        <v>1.9999999999999997E-2</v>
      </c>
      <c r="I88" s="106">
        <f t="shared" ref="I88:I91" si="7">B88-(D88*1080)</f>
        <v>24208.129587614119</v>
      </c>
      <c r="J88" s="105"/>
    </row>
    <row r="89" spans="1:12">
      <c r="A89" s="114">
        <f>A88+7</f>
        <v>42561</v>
      </c>
      <c r="B89" s="109">
        <f>C88+F88-G88</f>
        <v>44750.943779920468</v>
      </c>
      <c r="C89" s="105">
        <f t="shared" si="3"/>
        <v>46988.490968916492</v>
      </c>
      <c r="D89" s="105">
        <f t="shared" si="4"/>
        <v>17.900377511968188</v>
      </c>
      <c r="E89" s="113">
        <f>(C89-B89)/D89</f>
        <v>125.00000000000006</v>
      </c>
      <c r="F89" s="105"/>
      <c r="G89" s="112"/>
      <c r="H89" s="111">
        <f>D89*50/B89</f>
        <v>0.02</v>
      </c>
      <c r="I89" s="106">
        <f t="shared" si="7"/>
        <v>25418.536066994824</v>
      </c>
      <c r="J89" s="105"/>
      <c r="K89" s="115"/>
      <c r="L89" s="115"/>
    </row>
    <row r="90" spans="1:12">
      <c r="A90" s="114">
        <f>A89+7</f>
        <v>42568</v>
      </c>
      <c r="B90" s="109">
        <f>C89+F89-G89</f>
        <v>46988.490968916492</v>
      </c>
      <c r="C90" s="105">
        <f t="shared" si="3"/>
        <v>49337.915517362315</v>
      </c>
      <c r="D90" s="105">
        <f t="shared" si="4"/>
        <v>18.795396387566598</v>
      </c>
      <c r="E90" s="113">
        <f>(C90-B90)/D90</f>
        <v>124.99999999999987</v>
      </c>
      <c r="F90" s="105"/>
      <c r="G90" s="112"/>
      <c r="H90" s="111">
        <f>D90*50/B90</f>
        <v>0.02</v>
      </c>
      <c r="I90" s="106">
        <f t="shared" si="7"/>
        <v>26689.462870344567</v>
      </c>
      <c r="J90" s="105"/>
      <c r="K90" s="115"/>
      <c r="L90" s="115"/>
    </row>
    <row r="91" spans="1:12" ht="13.5" thickBot="1">
      <c r="A91" s="110">
        <f>A90+7</f>
        <v>42575</v>
      </c>
      <c r="B91" s="109">
        <f>C90+F90-G90</f>
        <v>49337.915517362315</v>
      </c>
      <c r="C91" s="105">
        <f t="shared" si="3"/>
        <v>51804.811293230428</v>
      </c>
      <c r="D91" s="105">
        <f t="shared" si="4"/>
        <v>19.735166206944925</v>
      </c>
      <c r="E91" s="113">
        <f>(C91-B91)/D91</f>
        <v>124.9999999999999</v>
      </c>
      <c r="F91" s="108"/>
      <c r="G91" s="107"/>
      <c r="H91" s="111">
        <f>D91*50/B91</f>
        <v>0.02</v>
      </c>
      <c r="I91" s="106">
        <f t="shared" si="7"/>
        <v>28023.936013861796</v>
      </c>
      <c r="J91" s="105"/>
      <c r="K91" s="115"/>
      <c r="L91" s="115"/>
    </row>
    <row r="92" spans="1:12" ht="13.5" thickBot="1">
      <c r="A92" s="104"/>
      <c r="B92" s="103"/>
      <c r="C92" s="98"/>
      <c r="D92" s="98"/>
      <c r="E92" s="102"/>
      <c r="F92" s="98"/>
      <c r="G92" s="101"/>
      <c r="H92" s="100"/>
      <c r="I92" s="99"/>
      <c r="J92" s="98"/>
    </row>
    <row r="93" spans="1:12">
      <c r="A93" s="114">
        <f>A91+7</f>
        <v>42582</v>
      </c>
      <c r="B93" s="109">
        <f>C91+F91-G91</f>
        <v>51804.811293230428</v>
      </c>
      <c r="C93" s="105">
        <f t="shared" si="3"/>
        <v>54395.051857891951</v>
      </c>
      <c r="D93" s="105">
        <f t="shared" si="4"/>
        <v>20.721924517292173</v>
      </c>
      <c r="E93" s="113">
        <f>(C93-B93)/D93</f>
        <v>125.00000000000004</v>
      </c>
      <c r="F93" s="105"/>
      <c r="G93" s="112"/>
      <c r="H93" s="111">
        <f>D93*50/B93</f>
        <v>0.02</v>
      </c>
      <c r="I93" s="106">
        <f t="shared" ref="I93:I96" si="8">B93-(D93*1080)</f>
        <v>29425.132814554883</v>
      </c>
      <c r="J93" s="105"/>
    </row>
    <row r="94" spans="1:12">
      <c r="A94" s="114">
        <f>A93+7</f>
        <v>42589</v>
      </c>
      <c r="B94" s="109">
        <f>C93+F93-G93</f>
        <v>54395.051857891951</v>
      </c>
      <c r="C94" s="105">
        <f t="shared" si="3"/>
        <v>57114.804450786549</v>
      </c>
      <c r="D94" s="105">
        <f t="shared" si="4"/>
        <v>21.758020743156781</v>
      </c>
      <c r="E94" s="113">
        <f>(C94-B94)/D94</f>
        <v>125.00000000000001</v>
      </c>
      <c r="F94" s="105"/>
      <c r="G94" s="112"/>
      <c r="H94" s="111">
        <f>D94*50/B94</f>
        <v>0.02</v>
      </c>
      <c r="I94" s="106">
        <f t="shared" si="8"/>
        <v>30896.389455282628</v>
      </c>
      <c r="J94" s="105"/>
      <c r="K94" s="115"/>
      <c r="L94" s="115"/>
    </row>
    <row r="95" spans="1:12">
      <c r="A95" s="114">
        <f>A94+7</f>
        <v>42596</v>
      </c>
      <c r="B95" s="109">
        <f>C94+F94-G94</f>
        <v>57114.804450786549</v>
      </c>
      <c r="C95" s="105">
        <f t="shared" si="3"/>
        <v>59970.54467332588</v>
      </c>
      <c r="D95" s="105">
        <f t="shared" si="4"/>
        <v>22.845921780314619</v>
      </c>
      <c r="E95" s="113">
        <f>(C95-B95)/D95</f>
        <v>125.00000000000014</v>
      </c>
      <c r="F95" s="105"/>
      <c r="G95" s="112"/>
      <c r="H95" s="111">
        <f>D95*50/B95</f>
        <v>0.02</v>
      </c>
      <c r="I95" s="106">
        <f t="shared" si="8"/>
        <v>32441.208928046759</v>
      </c>
      <c r="J95" s="105"/>
      <c r="K95" s="115"/>
      <c r="L95" s="115"/>
    </row>
    <row r="96" spans="1:12" ht="13.5" thickBot="1">
      <c r="A96" s="110">
        <f>A95+7</f>
        <v>42603</v>
      </c>
      <c r="B96" s="109">
        <f>C95+F95-G95</f>
        <v>59970.54467332588</v>
      </c>
      <c r="C96" s="105">
        <f t="shared" si="3"/>
        <v>62969.071906992176</v>
      </c>
      <c r="D96" s="105">
        <f t="shared" si="4"/>
        <v>23.988217869330352</v>
      </c>
      <c r="E96" s="113">
        <f>(C96-B96)/D96</f>
        <v>125.0000000000001</v>
      </c>
      <c r="F96" s="108"/>
      <c r="G96" s="107">
        <v>20000</v>
      </c>
      <c r="H96" s="111">
        <f>D96*50/B96</f>
        <v>0.02</v>
      </c>
      <c r="I96" s="106">
        <f t="shared" si="8"/>
        <v>34063.269374449097</v>
      </c>
      <c r="J96" s="105"/>
      <c r="K96" s="115"/>
      <c r="L96" s="115"/>
    </row>
    <row r="97" spans="1:12" ht="13.5" thickBot="1">
      <c r="A97" s="104"/>
      <c r="B97" s="103"/>
      <c r="C97" s="98"/>
      <c r="D97" s="98"/>
      <c r="E97" s="102"/>
      <c r="F97" s="98"/>
      <c r="G97" s="101"/>
      <c r="H97" s="100"/>
      <c r="I97" s="99"/>
      <c r="J97" s="98"/>
    </row>
    <row r="98" spans="1:12">
      <c r="A98" s="114">
        <f>A96+7</f>
        <v>42610</v>
      </c>
      <c r="B98" s="109">
        <f>C96+F96-G96</f>
        <v>42969.071906992176</v>
      </c>
      <c r="C98" s="105">
        <f t="shared" si="3"/>
        <v>45117.525502341785</v>
      </c>
      <c r="D98" s="105">
        <f t="shared" si="4"/>
        <v>17.187628762796869</v>
      </c>
      <c r="E98" s="113">
        <f>(C98-B98)/D98</f>
        <v>125.00000000000001</v>
      </c>
      <c r="F98" s="105"/>
      <c r="G98" s="112">
        <f>IF(C98&gt;B98,C98*0.015,0)</f>
        <v>676.76288253512678</v>
      </c>
      <c r="H98" s="111">
        <f>D98*50/B98</f>
        <v>1.9999999999999997E-2</v>
      </c>
      <c r="I98" s="106">
        <f t="shared" si="5"/>
        <v>24406.432843171558</v>
      </c>
      <c r="J98" s="105"/>
    </row>
    <row r="99" spans="1:12">
      <c r="A99" s="114">
        <f>A98+7</f>
        <v>42617</v>
      </c>
      <c r="B99" s="109">
        <f>C98+F98-G98</f>
        <v>44440.762619806657</v>
      </c>
      <c r="C99" s="105">
        <f t="shared" si="3"/>
        <v>46662.800750796989</v>
      </c>
      <c r="D99" s="105">
        <f t="shared" si="4"/>
        <v>17.776305047922662</v>
      </c>
      <c r="E99" s="113">
        <f>(C99-B99)/D99</f>
        <v>124.99999999999993</v>
      </c>
      <c r="F99" s="105"/>
      <c r="G99" s="112">
        <f>IF(C99&gt;B99,C99*0.015,0)</f>
        <v>699.9420112619548</v>
      </c>
      <c r="H99" s="111">
        <f>D99*50/B99</f>
        <v>0.02</v>
      </c>
      <c r="I99" s="106">
        <f t="shared" si="5"/>
        <v>25242.353168050184</v>
      </c>
      <c r="J99" s="105"/>
      <c r="K99" s="115"/>
      <c r="L99" s="115"/>
    </row>
    <row r="100" spans="1:12">
      <c r="A100" s="114">
        <f>A99+7</f>
        <v>42624</v>
      </c>
      <c r="B100" s="109">
        <f>C99+F99-G99</f>
        <v>45962.858739535033</v>
      </c>
      <c r="C100" s="105">
        <f t="shared" si="3"/>
        <v>48261.001676511783</v>
      </c>
      <c r="D100" s="105">
        <f t="shared" si="4"/>
        <v>18.385143495814013</v>
      </c>
      <c r="E100" s="113">
        <f>(C100-B100)/D100</f>
        <v>124.99999999999991</v>
      </c>
      <c r="F100" s="105"/>
      <c r="G100" s="112">
        <f>IF(C100&gt;B100,C100*0.015,0)</f>
        <v>723.91502514767672</v>
      </c>
      <c r="H100" s="111">
        <f>D100*50/B100</f>
        <v>0.02</v>
      </c>
      <c r="I100" s="106">
        <f t="shared" si="5"/>
        <v>26106.9037640559</v>
      </c>
      <c r="J100" s="105"/>
      <c r="K100" s="115"/>
      <c r="L100" s="115"/>
    </row>
    <row r="101" spans="1:12" ht="13.5" thickBot="1">
      <c r="A101" s="110">
        <f>A100+7</f>
        <v>42631</v>
      </c>
      <c r="B101" s="109">
        <f>C100+F100-G100</f>
        <v>47537.086651364109</v>
      </c>
      <c r="C101" s="105">
        <f t="shared" si="3"/>
        <v>49913.940983932313</v>
      </c>
      <c r="D101" s="105">
        <f t="shared" si="4"/>
        <v>19.014834660545642</v>
      </c>
      <c r="E101" s="113">
        <f>(C101-B101)/D101</f>
        <v>124.99999999999993</v>
      </c>
      <c r="F101" s="108"/>
      <c r="G101" s="107">
        <f>IF(C101&gt;B101,C101*0.015,0)</f>
        <v>748.7091147589847</v>
      </c>
      <c r="H101" s="111">
        <f>D101*50/B101</f>
        <v>1.9999999999999997E-2</v>
      </c>
      <c r="I101" s="106">
        <f t="shared" si="5"/>
        <v>27001.065217974814</v>
      </c>
      <c r="J101" s="105">
        <f>J96+SUM(G98:G101)</f>
        <v>2849.3290337037433</v>
      </c>
      <c r="K101" s="115"/>
      <c r="L101" s="115"/>
    </row>
    <row r="102" spans="1:12" ht="13.5" thickBot="1">
      <c r="A102" s="104"/>
      <c r="B102" s="103"/>
      <c r="C102" s="98"/>
      <c r="D102" s="98"/>
      <c r="E102" s="102"/>
      <c r="F102" s="98"/>
      <c r="G102" s="101"/>
      <c r="H102" s="100"/>
      <c r="I102" s="99"/>
      <c r="J102" s="98"/>
    </row>
    <row r="103" spans="1:12">
      <c r="A103" s="114">
        <f>A101+7</f>
        <v>42638</v>
      </c>
      <c r="B103" s="109">
        <f>C101+F101-G101</f>
        <v>49165.231869173331</v>
      </c>
      <c r="C103" s="105">
        <f t="shared" si="3"/>
        <v>51623.493462631995</v>
      </c>
      <c r="D103" s="105">
        <f t="shared" si="4"/>
        <v>19.666092747669332</v>
      </c>
      <c r="E103" s="113">
        <f>(C103-B103)/D103</f>
        <v>124.99999999999991</v>
      </c>
      <c r="F103" s="105"/>
      <c r="G103" s="112">
        <f>IF(C103&gt;B103,C103*0.015,0)</f>
        <v>774.35240193947993</v>
      </c>
      <c r="H103" s="111">
        <f>D103*50/B103</f>
        <v>0.02</v>
      </c>
      <c r="I103" s="106">
        <f t="shared" si="5"/>
        <v>27925.851701690452</v>
      </c>
      <c r="J103" s="105"/>
    </row>
    <row r="104" spans="1:12">
      <c r="A104" s="114">
        <f>A103+7</f>
        <v>42645</v>
      </c>
      <c r="B104" s="109">
        <f>C103+F103-G103</f>
        <v>50849.141060692513</v>
      </c>
      <c r="C104" s="105">
        <f t="shared" si="3"/>
        <v>53391.598113727137</v>
      </c>
      <c r="D104" s="105">
        <f t="shared" si="4"/>
        <v>20.339656424277006</v>
      </c>
      <c r="E104" s="113">
        <f>(C104-B104)/D104</f>
        <v>124.99999999999994</v>
      </c>
      <c r="F104" s="105"/>
      <c r="G104" s="112">
        <f>IF(C104&gt;B104,C104*0.015,0)</f>
        <v>800.87397170590702</v>
      </c>
      <c r="H104" s="111">
        <f>D104*50/B104</f>
        <v>0.02</v>
      </c>
      <c r="I104" s="106">
        <f t="shared" si="5"/>
        <v>28882.312122473348</v>
      </c>
      <c r="J104" s="105"/>
      <c r="K104" s="115"/>
      <c r="L104" s="115"/>
    </row>
    <row r="105" spans="1:12">
      <c r="A105" s="114">
        <f>A104+7</f>
        <v>42652</v>
      </c>
      <c r="B105" s="109">
        <f>C104+F104-G104</f>
        <v>52590.72414202123</v>
      </c>
      <c r="C105" s="105">
        <f t="shared" si="3"/>
        <v>55220.260349122291</v>
      </c>
      <c r="D105" s="105">
        <f t="shared" si="4"/>
        <v>21.036289656808492</v>
      </c>
      <c r="E105" s="113">
        <f>(C105-B105)/D105</f>
        <v>124.99999999999994</v>
      </c>
      <c r="F105" s="105"/>
      <c r="G105" s="112">
        <f>IF(C105&gt;B105,C105*0.015,0)</f>
        <v>828.30390523683434</v>
      </c>
      <c r="H105" s="111">
        <f>D105*50/B105</f>
        <v>0.02</v>
      </c>
      <c r="I105" s="106">
        <f t="shared" si="5"/>
        <v>29871.531312668059</v>
      </c>
      <c r="J105" s="105"/>
      <c r="K105" s="115"/>
      <c r="L105" s="115"/>
    </row>
    <row r="106" spans="1:12" ht="13.5" thickBot="1">
      <c r="A106" s="110">
        <f>A105+7</f>
        <v>42659</v>
      </c>
      <c r="B106" s="109">
        <f>C105+F105-G105</f>
        <v>54391.956443885458</v>
      </c>
      <c r="C106" s="105">
        <f t="shared" si="3"/>
        <v>57111.554266079729</v>
      </c>
      <c r="D106" s="105">
        <f t="shared" si="4"/>
        <v>21.756782577554183</v>
      </c>
      <c r="E106" s="113">
        <f>(C106-B106)/D106</f>
        <v>124.99999999999993</v>
      </c>
      <c r="F106" s="108"/>
      <c r="G106" s="107">
        <f>IF(C106&gt;B106,C106*0.015,0)</f>
        <v>856.67331399119587</v>
      </c>
      <c r="H106" s="111">
        <f>D106*50/B106</f>
        <v>1.9999999999999997E-2</v>
      </c>
      <c r="I106" s="106">
        <f t="shared" si="5"/>
        <v>30894.631260126938</v>
      </c>
      <c r="J106" s="105">
        <f>J101+SUM(G103:G106)</f>
        <v>6109.53262657716</v>
      </c>
      <c r="K106" s="115"/>
      <c r="L106" s="115"/>
    </row>
    <row r="107" spans="1:12" ht="13.5" thickBot="1">
      <c r="A107" s="104"/>
      <c r="B107" s="103"/>
      <c r="C107" s="98"/>
      <c r="D107" s="98"/>
      <c r="E107" s="102"/>
      <c r="F107" s="98"/>
      <c r="G107" s="101"/>
      <c r="H107" s="100"/>
      <c r="I107" s="99"/>
      <c r="J107" s="98"/>
    </row>
    <row r="108" spans="1:12">
      <c r="A108" s="114">
        <f>A106+7</f>
        <v>42666</v>
      </c>
      <c r="B108" s="109">
        <f>C106+F106-G106</f>
        <v>56254.880952088533</v>
      </c>
      <c r="C108" s="105">
        <f t="shared" si="3"/>
        <v>59067.624999692962</v>
      </c>
      <c r="D108" s="105">
        <f t="shared" si="4"/>
        <v>22.501952380835412</v>
      </c>
      <c r="E108" s="113">
        <f>(C108-B108)/D108</f>
        <v>125.00000000000009</v>
      </c>
      <c r="F108" s="105"/>
      <c r="G108" s="112">
        <f>IF(C108&gt;B108,C108*0.04,0)</f>
        <v>2362.7049999877186</v>
      </c>
      <c r="H108" s="111">
        <f>D108*50/B108</f>
        <v>0.02</v>
      </c>
      <c r="I108" s="106">
        <f t="shared" si="5"/>
        <v>31952.772380786289</v>
      </c>
      <c r="J108" s="105"/>
    </row>
    <row r="109" spans="1:12">
      <c r="A109" s="114">
        <f>A108+7</f>
        <v>42673</v>
      </c>
      <c r="B109" s="109">
        <f>C108+F108-G108</f>
        <v>56704.919999705242</v>
      </c>
      <c r="C109" s="105">
        <f t="shared" si="3"/>
        <v>59540.165999690507</v>
      </c>
      <c r="D109" s="105">
        <f t="shared" si="4"/>
        <v>22.681967999882097</v>
      </c>
      <c r="E109" s="113">
        <f>(C109-B109)/D109</f>
        <v>125.00000000000014</v>
      </c>
      <c r="F109" s="105"/>
      <c r="G109" s="112">
        <f>IF(C109&gt;B109,C109*0.04,0)</f>
        <v>2381.6066399876204</v>
      </c>
      <c r="H109" s="111">
        <f>D109*50/B109</f>
        <v>2.0000000000000004E-2</v>
      </c>
      <c r="I109" s="106">
        <f t="shared" si="5"/>
        <v>32208.394559832577</v>
      </c>
      <c r="J109" s="105"/>
      <c r="K109" s="115"/>
      <c r="L109" s="115"/>
    </row>
    <row r="110" spans="1:12">
      <c r="A110" s="114">
        <f>A109+7</f>
        <v>42680</v>
      </c>
      <c r="B110" s="109">
        <f>C109+F109-G109</f>
        <v>57158.559359702886</v>
      </c>
      <c r="C110" s="105">
        <f t="shared" si="3"/>
        <v>60016.487327688032</v>
      </c>
      <c r="D110" s="105">
        <f t="shared" si="4"/>
        <v>22.863423743881153</v>
      </c>
      <c r="E110" s="113">
        <f>(C110-B110)/D110</f>
        <v>125.00000000000009</v>
      </c>
      <c r="F110" s="105"/>
      <c r="G110" s="112">
        <f>IF(C110&gt;B110,C110*0.04,0)</f>
        <v>2400.6594931075215</v>
      </c>
      <c r="H110" s="111">
        <f>D110*50/B110</f>
        <v>0.02</v>
      </c>
      <c r="I110" s="106">
        <f t="shared" si="5"/>
        <v>32466.06171631124</v>
      </c>
      <c r="J110" s="105"/>
      <c r="K110" s="115"/>
      <c r="L110" s="115"/>
    </row>
    <row r="111" spans="1:12" ht="13.5" thickBot="1">
      <c r="A111" s="110">
        <f>A110+7</f>
        <v>42687</v>
      </c>
      <c r="B111" s="109">
        <f>C110+F110-G110</f>
        <v>57615.827834580508</v>
      </c>
      <c r="C111" s="105">
        <f t="shared" si="3"/>
        <v>60496.619226309536</v>
      </c>
      <c r="D111" s="105">
        <f t="shared" si="4"/>
        <v>23.046331133832204</v>
      </c>
      <c r="E111" s="113">
        <f>(C111-B111)/D111</f>
        <v>125.0000000000001</v>
      </c>
      <c r="F111" s="108"/>
      <c r="G111" s="107">
        <f>IF(C111&gt;B111,C111*0.04,0)</f>
        <v>2419.8647690523817</v>
      </c>
      <c r="H111" s="111">
        <f>D111*50/B111</f>
        <v>0.02</v>
      </c>
      <c r="I111" s="106">
        <f t="shared" si="5"/>
        <v>32725.790210041727</v>
      </c>
      <c r="J111" s="105">
        <f>J106+SUM(G108:G111)</f>
        <v>15674.368528712403</v>
      </c>
      <c r="K111" s="115"/>
      <c r="L111" s="115"/>
    </row>
    <row r="112" spans="1:12" ht="13.5" thickBot="1">
      <c r="A112" s="104"/>
      <c r="B112" s="103"/>
      <c r="C112" s="98"/>
      <c r="D112" s="98"/>
      <c r="E112" s="102"/>
      <c r="F112" s="98"/>
      <c r="G112" s="101"/>
      <c r="H112" s="100"/>
      <c r="I112" s="99"/>
      <c r="J112" s="98"/>
    </row>
    <row r="113" spans="1:12">
      <c r="A113" s="114">
        <f>A111+7</f>
        <v>42694</v>
      </c>
      <c r="B113" s="109">
        <f>C111+F111-G111</f>
        <v>58076.754457257157</v>
      </c>
      <c r="C113" s="105">
        <f t="shared" si="3"/>
        <v>60980.592180120017</v>
      </c>
      <c r="D113" s="105">
        <f t="shared" si="4"/>
        <v>23.230701782902862</v>
      </c>
      <c r="E113" s="113">
        <f>(C113-B113)/D113</f>
        <v>125.00000000000009</v>
      </c>
      <c r="F113" s="105"/>
      <c r="G113" s="112">
        <f>IF(C113&gt;B113,C113*0.04,0)</f>
        <v>2439.2236872048006</v>
      </c>
      <c r="H113" s="111">
        <f>D113*50/B113</f>
        <v>1.9999999999999997E-2</v>
      </c>
      <c r="I113" s="106">
        <f t="shared" si="5"/>
        <v>32987.596531722069</v>
      </c>
      <c r="J113" s="105"/>
    </row>
    <row r="114" spans="1:12">
      <c r="A114" s="114">
        <f>A113+7</f>
        <v>42701</v>
      </c>
      <c r="B114" s="109">
        <f>C113+F113-G113</f>
        <v>58541.368492915215</v>
      </c>
      <c r="C114" s="105">
        <f t="shared" si="3"/>
        <v>61468.436917560975</v>
      </c>
      <c r="D114" s="105">
        <f t="shared" si="4"/>
        <v>23.416547397166084</v>
      </c>
      <c r="E114" s="113">
        <f>(C114-B114)/D114</f>
        <v>124.99999999999999</v>
      </c>
      <c r="F114" s="105"/>
      <c r="G114" s="112">
        <f>IF(C114&gt;B114,C114*0.04,0)</f>
        <v>2458.7374767024389</v>
      </c>
      <c r="H114" s="111">
        <f>D114*50/B114</f>
        <v>0.02</v>
      </c>
      <c r="I114" s="106">
        <f t="shared" si="5"/>
        <v>33251.497303975848</v>
      </c>
      <c r="J114" s="105"/>
      <c r="K114" s="115"/>
      <c r="L114" s="115"/>
    </row>
    <row r="115" spans="1:12">
      <c r="A115" s="114">
        <f>A114+7</f>
        <v>42708</v>
      </c>
      <c r="B115" s="109">
        <f>C114+F114-G114</f>
        <v>59009.699440858538</v>
      </c>
      <c r="C115" s="105">
        <f t="shared" si="3"/>
        <v>61960.184412901464</v>
      </c>
      <c r="D115" s="105">
        <f t="shared" si="4"/>
        <v>23.603879776343415</v>
      </c>
      <c r="E115" s="113">
        <f>(C115-B115)/D115</f>
        <v>124.99999999999999</v>
      </c>
      <c r="F115" s="105"/>
      <c r="G115" s="112">
        <f>IF(C115&gt;B115,C115*0.04,0)</f>
        <v>2478.4073765160588</v>
      </c>
      <c r="H115" s="111">
        <f>D115*50/B115</f>
        <v>0.02</v>
      </c>
      <c r="I115" s="106">
        <f t="shared" si="5"/>
        <v>33517.509282407649</v>
      </c>
      <c r="J115" s="105"/>
      <c r="K115" s="115"/>
      <c r="L115" s="115"/>
    </row>
    <row r="116" spans="1:12" ht="13.5" thickBot="1">
      <c r="A116" s="110">
        <f>A115+7</f>
        <v>42715</v>
      </c>
      <c r="B116" s="109">
        <f>C115+F115-G115</f>
        <v>59481.777036385407</v>
      </c>
      <c r="C116" s="105">
        <f t="shared" si="3"/>
        <v>62455.86588820468</v>
      </c>
      <c r="D116" s="105">
        <f t="shared" si="4"/>
        <v>23.792710814554162</v>
      </c>
      <c r="E116" s="113">
        <f>(C116-B116)/D116</f>
        <v>125.00000000000013</v>
      </c>
      <c r="F116" s="108"/>
      <c r="G116" s="107">
        <f>IF(C116&gt;B116,C116*0.04,0)</f>
        <v>2498.2346355281875</v>
      </c>
      <c r="H116" s="111">
        <f>D116*50/B116</f>
        <v>0.02</v>
      </c>
      <c r="I116" s="106">
        <f t="shared" si="5"/>
        <v>33785.649356666909</v>
      </c>
      <c r="J116" s="105">
        <f>J111+SUM(G113:G116)-3000</f>
        <v>22548.971704663891</v>
      </c>
      <c r="K116" s="115"/>
      <c r="L116" s="115"/>
    </row>
    <row r="117" spans="1:12" ht="13.5" thickBot="1">
      <c r="A117" s="104"/>
      <c r="B117" s="103"/>
      <c r="C117" s="98"/>
      <c r="D117" s="98"/>
      <c r="E117" s="102"/>
      <c r="F117" s="98"/>
      <c r="G117" s="101"/>
      <c r="H117" s="100"/>
      <c r="I117" s="99"/>
      <c r="J117" s="98"/>
    </row>
    <row r="118" spans="1:12">
      <c r="A118" s="114">
        <f>A116+7</f>
        <v>42722</v>
      </c>
      <c r="B118" s="109">
        <f>C116+F116-G116</f>
        <v>59957.631252676496</v>
      </c>
      <c r="C118" s="105">
        <f t="shared" si="3"/>
        <v>62955.512815310321</v>
      </c>
      <c r="D118" s="105">
        <f t="shared" si="4"/>
        <v>23.983052501070599</v>
      </c>
      <c r="E118" s="113">
        <f>(C118-B118)/D118</f>
        <v>125.00000000000003</v>
      </c>
      <c r="F118" s="105"/>
      <c r="G118" s="112">
        <f>IF(C118&gt;B118,C118*0.04,0)</f>
        <v>2518.2205126124131</v>
      </c>
      <c r="H118" s="111">
        <f>D118*50/B118</f>
        <v>0.02</v>
      </c>
      <c r="I118" s="106">
        <f t="shared" si="5"/>
        <v>34055.934551520244</v>
      </c>
      <c r="J118" s="105"/>
    </row>
    <row r="119" spans="1:12">
      <c r="A119" s="126">
        <f>A118+7</f>
        <v>42729</v>
      </c>
      <c r="B119" s="127">
        <f>C118+F118-G118</f>
        <v>60437.292302697912</v>
      </c>
      <c r="C119" s="128">
        <f>B119+(B119*0)</f>
        <v>60437.292302697912</v>
      </c>
      <c r="D119" s="128">
        <f t="shared" si="4"/>
        <v>24.174916921079166</v>
      </c>
      <c r="E119" s="129">
        <f>(C119-B119)/D119</f>
        <v>0</v>
      </c>
      <c r="F119" s="128"/>
      <c r="G119" s="130">
        <f>IF(C119&gt;B119,C119*0.04,0)</f>
        <v>0</v>
      </c>
      <c r="H119" s="131">
        <f>D119*50/B119</f>
        <v>0.02</v>
      </c>
      <c r="I119" s="132">
        <f t="shared" si="5"/>
        <v>34328.382027932414</v>
      </c>
      <c r="J119" s="128"/>
      <c r="K119" s="115"/>
      <c r="L119" s="115"/>
    </row>
    <row r="120" spans="1:12">
      <c r="A120" s="126">
        <f>A119+7</f>
        <v>42736</v>
      </c>
      <c r="B120" s="127">
        <f>C119+F119-G119</f>
        <v>60437.292302697912</v>
      </c>
      <c r="C120" s="128">
        <f>B120+(B120*0.02)</f>
        <v>61646.038148751868</v>
      </c>
      <c r="D120" s="128">
        <f t="shared" si="4"/>
        <v>24.174916921079166</v>
      </c>
      <c r="E120" s="129">
        <f>(C120-B120)/D120</f>
        <v>49.999999999999922</v>
      </c>
      <c r="F120" s="128"/>
      <c r="G120" s="130">
        <f>IF(C120&gt;B120,C120*0.04,0)</f>
        <v>2465.8415259500748</v>
      </c>
      <c r="H120" s="131">
        <f>D120*50/B120</f>
        <v>0.02</v>
      </c>
      <c r="I120" s="132">
        <f t="shared" si="5"/>
        <v>34328.382027932414</v>
      </c>
      <c r="J120" s="128"/>
      <c r="K120" s="115"/>
      <c r="L120" s="115"/>
    </row>
    <row r="121" spans="1:12" ht="13.5" thickBot="1">
      <c r="A121" s="110">
        <f>A120+7</f>
        <v>42743</v>
      </c>
      <c r="B121" s="109">
        <f>C120+F120-G120</f>
        <v>59180.196622801792</v>
      </c>
      <c r="C121" s="105">
        <f t="shared" si="3"/>
        <v>62139.206453941879</v>
      </c>
      <c r="D121" s="105">
        <f t="shared" si="4"/>
        <v>23.672078649120717</v>
      </c>
      <c r="E121" s="113">
        <f>(C121-B121)/D121</f>
        <v>124.99999999999989</v>
      </c>
      <c r="F121" s="108"/>
      <c r="G121" s="107">
        <f>IF(C121&gt;B121,C121*0.04,0)</f>
        <v>2485.5682581576752</v>
      </c>
      <c r="H121" s="111">
        <f>D121*50/B121</f>
        <v>0.02</v>
      </c>
      <c r="I121" s="106">
        <f t="shared" si="5"/>
        <v>33614.351681751417</v>
      </c>
      <c r="J121" s="105">
        <f>J116+SUM(G118:G121)-3000</f>
        <v>27018.602001384053</v>
      </c>
      <c r="K121" s="115"/>
      <c r="L121" s="115"/>
    </row>
    <row r="122" spans="1:12" ht="13.5" thickBot="1">
      <c r="A122" s="104"/>
      <c r="B122" s="103"/>
      <c r="C122" s="98"/>
      <c r="D122" s="98"/>
      <c r="E122" s="102"/>
      <c r="F122" s="98"/>
      <c r="G122" s="101"/>
      <c r="H122" s="100"/>
      <c r="I122" s="99"/>
      <c r="J122" s="98"/>
    </row>
    <row r="123" spans="1:12">
      <c r="A123" s="114">
        <f>A121+7</f>
        <v>42750</v>
      </c>
      <c r="B123" s="109">
        <f>C121+F121-G121</f>
        <v>59653.638195784202</v>
      </c>
      <c r="C123" s="105">
        <f t="shared" si="3"/>
        <v>62636.32010557341</v>
      </c>
      <c r="D123" s="105">
        <f t="shared" si="4"/>
        <v>23.861455278313681</v>
      </c>
      <c r="E123" s="113">
        <f>(C123-B123)/D123</f>
        <v>124.9999999999999</v>
      </c>
      <c r="F123" s="105"/>
      <c r="G123" s="112">
        <f>IF(C123&gt;B123,C123*0.04,0)</f>
        <v>2505.4528042229363</v>
      </c>
      <c r="H123" s="111">
        <f>D123*50/B123</f>
        <v>1.9999999999999997E-2</v>
      </c>
      <c r="I123" s="106">
        <f t="shared" si="5"/>
        <v>33883.266495205426</v>
      </c>
      <c r="J123" s="105"/>
    </row>
    <row r="124" spans="1:12">
      <c r="A124" s="114">
        <f>A123+7</f>
        <v>42757</v>
      </c>
      <c r="B124" s="109">
        <f>C123+F123-G123</f>
        <v>60130.867301350474</v>
      </c>
      <c r="C124" s="105">
        <f t="shared" si="3"/>
        <v>63137.410666418</v>
      </c>
      <c r="D124" s="105">
        <f t="shared" si="4"/>
        <v>24.052346920540188</v>
      </c>
      <c r="E124" s="113">
        <f>(C124-B124)/D124</f>
        <v>125.0000000000001</v>
      </c>
      <c r="F124" s="105"/>
      <c r="G124" s="112">
        <f>IF(C124&gt;B124,C124*0.04,0)</f>
        <v>2525.4964266567199</v>
      </c>
      <c r="H124" s="111">
        <f>D124*50/B124</f>
        <v>0.02</v>
      </c>
      <c r="I124" s="106">
        <f t="shared" si="5"/>
        <v>34154.332627167067</v>
      </c>
      <c r="J124" s="105"/>
      <c r="K124" s="115"/>
      <c r="L124" s="115"/>
    </row>
    <row r="125" spans="1:12">
      <c r="A125" s="114">
        <f>A124+7</f>
        <v>42764</v>
      </c>
      <c r="B125" s="109">
        <f>C124+F124-G124</f>
        <v>60611.914239761281</v>
      </c>
      <c r="C125" s="105">
        <f t="shared" si="3"/>
        <v>63642.509951749344</v>
      </c>
      <c r="D125" s="105">
        <f t="shared" si="4"/>
        <v>24.244765695904512</v>
      </c>
      <c r="E125" s="113">
        <f>(C125-B125)/D125</f>
        <v>124.99999999999993</v>
      </c>
      <c r="F125" s="105"/>
      <c r="G125" s="112">
        <f>IF(C125&gt;B125,C125*0.04,0)</f>
        <v>2545.7003980699737</v>
      </c>
      <c r="H125" s="111">
        <f>D125*50/B125</f>
        <v>0.02</v>
      </c>
      <c r="I125" s="106">
        <f t="shared" si="5"/>
        <v>34427.567288184408</v>
      </c>
      <c r="J125" s="105"/>
      <c r="K125" s="115"/>
      <c r="L125" s="115"/>
    </row>
    <row r="126" spans="1:12" ht="13.5" thickBot="1">
      <c r="A126" s="110">
        <f>A125+7</f>
        <v>42771</v>
      </c>
      <c r="B126" s="109">
        <f>C125+F125-G125</f>
        <v>61096.80955367937</v>
      </c>
      <c r="C126" s="105">
        <f t="shared" si="3"/>
        <v>64151.650031363337</v>
      </c>
      <c r="D126" s="105">
        <f t="shared" si="4"/>
        <v>24.438723821471747</v>
      </c>
      <c r="E126" s="113">
        <f>(C126-B126)/D126</f>
        <v>124.99999999999994</v>
      </c>
      <c r="F126" s="108"/>
      <c r="G126" s="107">
        <f>IF(C126&gt;B126,C126*0.04,0)</f>
        <v>2566.0660012545336</v>
      </c>
      <c r="H126" s="111">
        <f>D126*50/B126</f>
        <v>0.02</v>
      </c>
      <c r="I126" s="106">
        <f t="shared" si="5"/>
        <v>34702.987826489887</v>
      </c>
      <c r="J126" s="105">
        <f>J121+SUM(G123:G126)-3000</f>
        <v>34161.317631588216</v>
      </c>
      <c r="K126" s="115"/>
      <c r="L126" s="115"/>
    </row>
    <row r="127" spans="1:12" ht="13.5" thickBot="1">
      <c r="A127" s="104"/>
      <c r="B127" s="103"/>
      <c r="C127" s="98"/>
      <c r="D127" s="98"/>
      <c r="E127" s="102"/>
      <c r="F127" s="98"/>
      <c r="G127" s="101"/>
      <c r="H127" s="100"/>
      <c r="I127" s="99"/>
      <c r="J127" s="98"/>
    </row>
    <row r="128" spans="1:12">
      <c r="A128" s="114">
        <f>A126+7</f>
        <v>42778</v>
      </c>
      <c r="B128" s="109">
        <f>C126+F126-G126</f>
        <v>61585.584030108803</v>
      </c>
      <c r="C128" s="105">
        <f t="shared" si="3"/>
        <v>64664.863231614247</v>
      </c>
      <c r="D128" s="105">
        <f t="shared" si="4"/>
        <v>24.63423361204352</v>
      </c>
      <c r="E128" s="113">
        <f>(C128-B128)/D128</f>
        <v>125.00000000000016</v>
      </c>
      <c r="F128" s="105"/>
      <c r="G128" s="112">
        <f>IF(C128&gt;B128,C128*0.04,0)</f>
        <v>2586.5945292645697</v>
      </c>
      <c r="H128" s="111">
        <f>D128*50/B128</f>
        <v>0.02</v>
      </c>
      <c r="I128" s="106">
        <f t="shared" si="5"/>
        <v>34980.611729101802</v>
      </c>
      <c r="J128" s="105"/>
    </row>
    <row r="129" spans="1:12">
      <c r="A129" s="114">
        <f>A128+7</f>
        <v>42785</v>
      </c>
      <c r="B129" s="109">
        <f>C128+F128-G128</f>
        <v>62078.268702349676</v>
      </c>
      <c r="C129" s="105">
        <f t="shared" si="3"/>
        <v>65182.182137467164</v>
      </c>
      <c r="D129" s="105">
        <f t="shared" si="4"/>
        <v>24.83130748093987</v>
      </c>
      <c r="E129" s="113">
        <f>(C129-B129)/D129</f>
        <v>125.00000000000014</v>
      </c>
      <c r="F129" s="105"/>
      <c r="G129" s="112">
        <f>IF(C129&gt;B129,C129*0.04,0)</f>
        <v>2607.2872854986867</v>
      </c>
      <c r="H129" s="111">
        <f>D129*50/B129</f>
        <v>1.9999999999999997E-2</v>
      </c>
      <c r="I129" s="106">
        <f t="shared" si="5"/>
        <v>35260.456622934616</v>
      </c>
      <c r="J129" s="105"/>
      <c r="K129" s="115"/>
      <c r="L129" s="115"/>
    </row>
    <row r="130" spans="1:12">
      <c r="A130" s="114">
        <f>A129+7</f>
        <v>42792</v>
      </c>
      <c r="B130" s="109">
        <f>C129+F129-G129</f>
        <v>62574.894851968478</v>
      </c>
      <c r="C130" s="105">
        <f t="shared" si="3"/>
        <v>65703.639594566906</v>
      </c>
      <c r="D130" s="105">
        <f t="shared" si="4"/>
        <v>25.029957940787391</v>
      </c>
      <c r="E130" s="113">
        <f>(C130-B130)/D130</f>
        <v>125.00000000000017</v>
      </c>
      <c r="F130" s="105"/>
      <c r="G130" s="112">
        <f>IF(C130&gt;B130,C130*0.04,0)</f>
        <v>2628.1455837826761</v>
      </c>
      <c r="H130" s="111">
        <f>D130*50/B130</f>
        <v>0.02</v>
      </c>
      <c r="I130" s="106">
        <f t="shared" si="5"/>
        <v>35542.540275918102</v>
      </c>
      <c r="J130" s="105"/>
      <c r="K130" s="115"/>
      <c r="L130" s="115"/>
    </row>
    <row r="131" spans="1:12" ht="13.5" thickBot="1">
      <c r="A131" s="110">
        <f>A130+7</f>
        <v>42799</v>
      </c>
      <c r="B131" s="109">
        <f>C130+F130-G130</f>
        <v>63075.494010784227</v>
      </c>
      <c r="C131" s="105">
        <f t="shared" si="3"/>
        <v>66229.268711323442</v>
      </c>
      <c r="D131" s="105">
        <f t="shared" si="4"/>
        <v>25.230197604313691</v>
      </c>
      <c r="E131" s="113">
        <f>(C131-B131)/D131</f>
        <v>125.00000000000017</v>
      </c>
      <c r="F131" s="108"/>
      <c r="G131" s="107">
        <f>IF(C131&gt;B131,C131*0.04,0)</f>
        <v>2649.1707484529379</v>
      </c>
      <c r="H131" s="111">
        <f>D131*50/B131</f>
        <v>0.02</v>
      </c>
      <c r="I131" s="106">
        <f t="shared" si="5"/>
        <v>35826.880598125441</v>
      </c>
      <c r="J131" s="105">
        <f>J126+SUM(G128:G131)-3000</f>
        <v>41632.515778587083</v>
      </c>
      <c r="K131" s="115"/>
      <c r="L131" s="115"/>
    </row>
    <row r="132" spans="1:12" ht="13.5" thickBot="1">
      <c r="A132" s="104"/>
      <c r="B132" s="103"/>
      <c r="C132" s="98"/>
      <c r="D132" s="98"/>
      <c r="E132" s="102"/>
      <c r="F132" s="98"/>
      <c r="G132" s="101"/>
      <c r="H132" s="100"/>
      <c r="I132" s="99"/>
      <c r="J132" s="98"/>
    </row>
    <row r="133" spans="1:12">
      <c r="A133" s="114">
        <f>A131+7</f>
        <v>42806</v>
      </c>
      <c r="B133" s="109">
        <f>C131+F131-G131</f>
        <v>63580.097962870503</v>
      </c>
      <c r="C133" s="105">
        <f t="shared" ref="C133:C195" si="9">B133+(B133*0.05)</f>
        <v>66759.102861014035</v>
      </c>
      <c r="D133" s="105">
        <f t="shared" ref="D133:D195" si="10">B133/2500</f>
        <v>25.432039185148202</v>
      </c>
      <c r="E133" s="113">
        <f>(C133-B133)/D133</f>
        <v>125.00000000000027</v>
      </c>
      <c r="F133" s="105"/>
      <c r="G133" s="112">
        <f>IF(C133&gt;B133,C133*0.04,0)</f>
        <v>2670.3641144405615</v>
      </c>
      <c r="H133" s="111">
        <f>D133*50/B133</f>
        <v>0.02</v>
      </c>
      <c r="I133" s="106">
        <f t="shared" ref="I133:I195" si="11">B133-(D133*1080)</f>
        <v>36113.49564291045</v>
      </c>
      <c r="J133" s="105"/>
    </row>
    <row r="134" spans="1:12">
      <c r="A134" s="114">
        <f>A133+7</f>
        <v>42813</v>
      </c>
      <c r="B134" s="109">
        <f>C133+F133-G133</f>
        <v>64088.738746573472</v>
      </c>
      <c r="C134" s="105">
        <f t="shared" si="9"/>
        <v>67293.17568390214</v>
      </c>
      <c r="D134" s="105">
        <f t="shared" si="10"/>
        <v>25.635495498629389</v>
      </c>
      <c r="E134" s="113">
        <f>(C134-B134)/D134</f>
        <v>124.99999999999979</v>
      </c>
      <c r="F134" s="105"/>
      <c r="G134" s="112">
        <f>IF(C134&gt;B134,C134*0.04,0)</f>
        <v>2691.7270273560857</v>
      </c>
      <c r="H134" s="111">
        <f>D134*50/B134</f>
        <v>0.02</v>
      </c>
      <c r="I134" s="106">
        <f t="shared" si="11"/>
        <v>36402.403608053733</v>
      </c>
      <c r="J134" s="105"/>
      <c r="K134" s="115"/>
      <c r="L134" s="115"/>
    </row>
    <row r="135" spans="1:12">
      <c r="A135" s="114">
        <f>A134+7</f>
        <v>42820</v>
      </c>
      <c r="B135" s="109">
        <f>C134+F134-G134</f>
        <v>64601.448656546054</v>
      </c>
      <c r="C135" s="105">
        <f t="shared" si="9"/>
        <v>67831.52108937336</v>
      </c>
      <c r="D135" s="105">
        <f t="shared" si="10"/>
        <v>25.840579462618422</v>
      </c>
      <c r="E135" s="113">
        <f>(C135-B135)/D135</f>
        <v>125.00000000000014</v>
      </c>
      <c r="F135" s="105"/>
      <c r="G135" s="112">
        <f>IF(C135&gt;B135,C135*0.04,0)</f>
        <v>2713.2608435749344</v>
      </c>
      <c r="H135" s="111">
        <f>D135*50/B135</f>
        <v>0.02</v>
      </c>
      <c r="I135" s="106">
        <f t="shared" si="11"/>
        <v>36693.622836918163</v>
      </c>
      <c r="J135" s="105"/>
      <c r="K135" s="115"/>
      <c r="L135" s="115"/>
    </row>
    <row r="136" spans="1:12" ht="13.5" thickBot="1">
      <c r="A136" s="110">
        <f>A135+7</f>
        <v>42827</v>
      </c>
      <c r="B136" s="109">
        <f>C135+F135-G135</f>
        <v>65118.260245798425</v>
      </c>
      <c r="C136" s="105">
        <f t="shared" si="9"/>
        <v>68374.17325808834</v>
      </c>
      <c r="D136" s="105">
        <f t="shared" si="10"/>
        <v>26.047304098319369</v>
      </c>
      <c r="E136" s="113">
        <f>(C136-B136)/D136</f>
        <v>124.99999999999977</v>
      </c>
      <c r="F136" s="108"/>
      <c r="G136" s="107">
        <f>IF(C136&gt;B136,C136*0.04,0)</f>
        <v>2734.9669303235337</v>
      </c>
      <c r="H136" s="111">
        <f>D136*50/B136</f>
        <v>0.02</v>
      </c>
      <c r="I136" s="106">
        <f t="shared" si="11"/>
        <v>36987.171819613504</v>
      </c>
      <c r="J136" s="105">
        <f>J131+SUM(G133:G136)-3000</f>
        <v>49442.834694282195</v>
      </c>
      <c r="K136" s="115"/>
      <c r="L136" s="115"/>
    </row>
    <row r="137" spans="1:12" ht="13.5" thickBot="1">
      <c r="A137" s="104"/>
      <c r="B137" s="103"/>
      <c r="C137" s="98"/>
      <c r="D137" s="98"/>
      <c r="E137" s="102"/>
      <c r="F137" s="98"/>
      <c r="G137" s="101"/>
      <c r="H137" s="100"/>
      <c r="I137" s="99"/>
      <c r="J137" s="98"/>
    </row>
    <row r="138" spans="1:12">
      <c r="A138" s="114">
        <f>A136+7</f>
        <v>42834</v>
      </c>
      <c r="B138" s="109">
        <f>C136+F136-G136</f>
        <v>65639.206327764812</v>
      </c>
      <c r="C138" s="105">
        <f t="shared" si="9"/>
        <v>68921.166644153054</v>
      </c>
      <c r="D138" s="105">
        <f t="shared" si="10"/>
        <v>26.255682531105926</v>
      </c>
      <c r="E138" s="113">
        <f>(C138-B138)/D138</f>
        <v>125.00000000000006</v>
      </c>
      <c r="F138" s="105"/>
      <c r="G138" s="112">
        <f>IF(C138&gt;B138,C138*0.04,0)</f>
        <v>2756.8466657661224</v>
      </c>
      <c r="H138" s="111">
        <f>D138*50/B138</f>
        <v>0.02</v>
      </c>
      <c r="I138" s="106">
        <f t="shared" si="11"/>
        <v>37283.069194170414</v>
      </c>
      <c r="J138" s="105"/>
    </row>
    <row r="139" spans="1:12">
      <c r="A139" s="114">
        <f>A138+7</f>
        <v>42841</v>
      </c>
      <c r="B139" s="109">
        <f>C138+F138-G138</f>
        <v>66164.319978386935</v>
      </c>
      <c r="C139" s="105">
        <f t="shared" si="9"/>
        <v>69472.535977306281</v>
      </c>
      <c r="D139" s="105">
        <f t="shared" si="10"/>
        <v>26.465727991354775</v>
      </c>
      <c r="E139" s="113">
        <f>(C139-B139)/D139</f>
        <v>124.99999999999997</v>
      </c>
      <c r="F139" s="105"/>
      <c r="G139" s="112">
        <f>IF(C139&gt;B139,C139*0.04,0)</f>
        <v>2778.9014390922512</v>
      </c>
      <c r="H139" s="111">
        <f>D139*50/B139</f>
        <v>0.02</v>
      </c>
      <c r="I139" s="106">
        <f t="shared" si="11"/>
        <v>37581.33374772378</v>
      </c>
      <c r="J139" s="105"/>
      <c r="K139" s="115"/>
      <c r="L139" s="115"/>
    </row>
    <row r="140" spans="1:12">
      <c r="A140" s="114">
        <f>A139+7</f>
        <v>42848</v>
      </c>
      <c r="B140" s="109">
        <f>C139+F139-G139</f>
        <v>66693.634538214028</v>
      </c>
      <c r="C140" s="105">
        <f t="shared" si="9"/>
        <v>70028.316265124726</v>
      </c>
      <c r="D140" s="105">
        <f t="shared" si="10"/>
        <v>26.67745381528561</v>
      </c>
      <c r="E140" s="113">
        <f>(C140-B140)/D140</f>
        <v>124.99999999999987</v>
      </c>
      <c r="F140" s="105"/>
      <c r="G140" s="112">
        <f>IF(C140&gt;B140,C140*0.04,0)</f>
        <v>2801.1326506049891</v>
      </c>
      <c r="H140" s="111">
        <f>D140*50/B140</f>
        <v>1.9999999999999997E-2</v>
      </c>
      <c r="I140" s="106">
        <f t="shared" si="11"/>
        <v>37881.984417705571</v>
      </c>
      <c r="J140" s="105"/>
      <c r="K140" s="115"/>
      <c r="L140" s="115"/>
    </row>
    <row r="141" spans="1:12" ht="13.5" thickBot="1">
      <c r="A141" s="110">
        <f>A140+7</f>
        <v>42855</v>
      </c>
      <c r="B141" s="109">
        <f>C140+F140-G140</f>
        <v>67227.18361451973</v>
      </c>
      <c r="C141" s="105">
        <f t="shared" si="9"/>
        <v>70588.54279524571</v>
      </c>
      <c r="D141" s="105">
        <f t="shared" si="10"/>
        <v>26.890873445807891</v>
      </c>
      <c r="E141" s="113">
        <f>(C141-B141)/D141</f>
        <v>124.99999999999976</v>
      </c>
      <c r="F141" s="108"/>
      <c r="G141" s="107">
        <f>IF(C141&gt;B141,C141*0.04,0)</f>
        <v>2823.5417118098285</v>
      </c>
      <c r="H141" s="111">
        <f>D141*50/B141</f>
        <v>0.02</v>
      </c>
      <c r="I141" s="106">
        <f t="shared" si="11"/>
        <v>38185.040293047205</v>
      </c>
      <c r="J141" s="105">
        <f>J136+SUM(G138:G141)-3000</f>
        <v>57603.25716155539</v>
      </c>
      <c r="K141" s="115"/>
      <c r="L141" s="115"/>
    </row>
    <row r="142" spans="1:12" ht="13.5" thickBot="1">
      <c r="A142" s="104"/>
      <c r="B142" s="103"/>
      <c r="C142" s="98"/>
      <c r="D142" s="98"/>
      <c r="E142" s="102"/>
      <c r="F142" s="98"/>
      <c r="G142" s="101"/>
      <c r="H142" s="100"/>
      <c r="I142" s="99"/>
      <c r="J142" s="98"/>
    </row>
    <row r="143" spans="1:12">
      <c r="A143" s="114">
        <f>A141+7</f>
        <v>42862</v>
      </c>
      <c r="B143" s="109">
        <f>C141+F141-G141</f>
        <v>67765.001083435884</v>
      </c>
      <c r="C143" s="105">
        <f t="shared" si="9"/>
        <v>71153.251137607673</v>
      </c>
      <c r="D143" s="105">
        <f t="shared" si="10"/>
        <v>27.106000433374355</v>
      </c>
      <c r="E143" s="113">
        <f>(C143-B143)/D143</f>
        <v>124.9999999999998</v>
      </c>
      <c r="F143" s="105"/>
      <c r="G143" s="112">
        <f>IF(C143&gt;B143,C143*0.04,0)</f>
        <v>2846.130045504307</v>
      </c>
      <c r="H143" s="111">
        <f>D143*50/B143</f>
        <v>0.02</v>
      </c>
      <c r="I143" s="106">
        <f t="shared" si="11"/>
        <v>38490.520615391579</v>
      </c>
      <c r="J143" s="105"/>
    </row>
    <row r="144" spans="1:12">
      <c r="A144" s="114">
        <f>A143+7</f>
        <v>42869</v>
      </c>
      <c r="B144" s="109">
        <f>C143+F143-G143</f>
        <v>68307.121092103363</v>
      </c>
      <c r="C144" s="105">
        <f t="shared" si="9"/>
        <v>71722.477146708537</v>
      </c>
      <c r="D144" s="105">
        <f t="shared" si="10"/>
        <v>27.322848436841344</v>
      </c>
      <c r="E144" s="113">
        <f>(C144-B144)/D144</f>
        <v>125.00000000000021</v>
      </c>
      <c r="F144" s="105"/>
      <c r="G144" s="112">
        <f>IF(C144&gt;B144,C144*0.04,0)</f>
        <v>2868.8990858683414</v>
      </c>
      <c r="H144" s="111">
        <f>D144*50/B144</f>
        <v>0.02</v>
      </c>
      <c r="I144" s="106">
        <f t="shared" si="11"/>
        <v>38798.444780314712</v>
      </c>
      <c r="J144" s="105"/>
      <c r="K144" s="115"/>
      <c r="L144" s="115"/>
    </row>
    <row r="145" spans="1:12">
      <c r="A145" s="114">
        <f>A144+7</f>
        <v>42876</v>
      </c>
      <c r="B145" s="109">
        <f>C144+F144-G144</f>
        <v>68853.578060840198</v>
      </c>
      <c r="C145" s="105">
        <f t="shared" si="9"/>
        <v>72296.256963882202</v>
      </c>
      <c r="D145" s="105">
        <f t="shared" si="10"/>
        <v>27.54143122433608</v>
      </c>
      <c r="E145" s="113">
        <f>(C145-B145)/D145</f>
        <v>124.99999999999979</v>
      </c>
      <c r="F145" s="105"/>
      <c r="G145" s="112">
        <f>IF(C145&gt;B145,C145*0.04,0)</f>
        <v>2891.8502785552882</v>
      </c>
      <c r="H145" s="111">
        <f>D145*50/B145</f>
        <v>0.02</v>
      </c>
      <c r="I145" s="106">
        <f t="shared" si="11"/>
        <v>39108.832338557229</v>
      </c>
      <c r="J145" s="105"/>
      <c r="K145" s="115"/>
      <c r="L145" s="115"/>
    </row>
    <row r="146" spans="1:12" ht="13.5" thickBot="1">
      <c r="A146" s="110">
        <f>A145+7</f>
        <v>42883</v>
      </c>
      <c r="B146" s="109">
        <f>C145+F145-G145</f>
        <v>69404.406685326918</v>
      </c>
      <c r="C146" s="105">
        <f t="shared" si="9"/>
        <v>72874.627019593259</v>
      </c>
      <c r="D146" s="105">
        <f t="shared" si="10"/>
        <v>27.761762674130768</v>
      </c>
      <c r="E146" s="113">
        <f>(C146-B146)/D146</f>
        <v>124.99999999999984</v>
      </c>
      <c r="F146" s="108"/>
      <c r="G146" s="107">
        <f>IF(C146&gt;B146,C146*0.04,0)</f>
        <v>2914.9850807837306</v>
      </c>
      <c r="H146" s="111">
        <f>D146*50/B146</f>
        <v>0.02</v>
      </c>
      <c r="I146" s="106">
        <f t="shared" si="11"/>
        <v>39421.702997265689</v>
      </c>
      <c r="J146" s="105">
        <f>J141+SUM(G143:G146)-3000</f>
        <v>66125.121652267058</v>
      </c>
      <c r="K146" s="115"/>
      <c r="L146" s="115"/>
    </row>
    <row r="147" spans="1:12" ht="13.5" thickBot="1">
      <c r="A147" s="104"/>
      <c r="B147" s="103"/>
      <c r="C147" s="98">
        <f t="shared" si="9"/>
        <v>0</v>
      </c>
      <c r="D147" s="98">
        <f t="shared" si="10"/>
        <v>0</v>
      </c>
      <c r="E147" s="102"/>
      <c r="F147" s="98"/>
      <c r="G147" s="101"/>
      <c r="H147" s="100"/>
      <c r="I147" s="99"/>
      <c r="J147" s="98"/>
    </row>
    <row r="148" spans="1:12">
      <c r="A148" s="114">
        <f>A146+7</f>
        <v>42890</v>
      </c>
      <c r="B148" s="109">
        <f>C146+F146-G146</f>
        <v>69959.641938809524</v>
      </c>
      <c r="C148" s="105">
        <f t="shared" si="9"/>
        <v>73457.624035750006</v>
      </c>
      <c r="D148" s="105">
        <f t="shared" si="10"/>
        <v>27.983856775523808</v>
      </c>
      <c r="E148" s="113">
        <f>(C148-B148)/D148</f>
        <v>125.00000000000024</v>
      </c>
      <c r="F148" s="105"/>
      <c r="G148" s="112">
        <f>IF(C148&gt;B148,C148*0.04,0)</f>
        <v>2938.3049614300003</v>
      </c>
      <c r="H148" s="111">
        <f>D148*50/B148</f>
        <v>0.02</v>
      </c>
      <c r="I148" s="106">
        <f t="shared" si="11"/>
        <v>39737.07662124381</v>
      </c>
      <c r="J148" s="105"/>
    </row>
    <row r="149" spans="1:12">
      <c r="A149" s="114">
        <f>A148+7</f>
        <v>42897</v>
      </c>
      <c r="B149" s="109">
        <f>C148+F148-G148</f>
        <v>70519.31907432001</v>
      </c>
      <c r="C149" s="105">
        <f t="shared" si="9"/>
        <v>74045.285028036014</v>
      </c>
      <c r="D149" s="105">
        <f t="shared" si="10"/>
        <v>28.207727629728005</v>
      </c>
      <c r="E149" s="113">
        <f>(C149-B149)/D149</f>
        <v>125.00000000000013</v>
      </c>
      <c r="F149" s="105"/>
      <c r="G149" s="112">
        <f>IF(C149&gt;B149,C149*0.04,0)</f>
        <v>2961.8114011214407</v>
      </c>
      <c r="H149" s="111">
        <f>D149*50/B149</f>
        <v>0.02</v>
      </c>
      <c r="I149" s="106">
        <f t="shared" si="11"/>
        <v>40054.973234213765</v>
      </c>
      <c r="J149" s="105"/>
      <c r="K149" s="115"/>
      <c r="L149" s="115"/>
    </row>
    <row r="150" spans="1:12">
      <c r="A150" s="114">
        <f>A149+7</f>
        <v>42904</v>
      </c>
      <c r="B150" s="109">
        <f>C149+F149-G149</f>
        <v>71083.47362691458</v>
      </c>
      <c r="C150" s="105">
        <f t="shared" si="9"/>
        <v>74637.647308260304</v>
      </c>
      <c r="D150" s="105">
        <f t="shared" si="10"/>
        <v>28.433389450765834</v>
      </c>
      <c r="E150" s="113">
        <f>(C150-B150)/D150</f>
        <v>124.99999999999984</v>
      </c>
      <c r="F150" s="105"/>
      <c r="G150" s="112">
        <f>IF(C150&gt;B150,C150*0.04,0)</f>
        <v>2985.5058923304123</v>
      </c>
      <c r="H150" s="111">
        <f>D150*50/B150</f>
        <v>2.0000000000000004E-2</v>
      </c>
      <c r="I150" s="106">
        <f t="shared" si="11"/>
        <v>40375.413020087479</v>
      </c>
      <c r="J150" s="105"/>
      <c r="K150" s="115"/>
      <c r="L150" s="115"/>
    </row>
    <row r="151" spans="1:12" ht="13.5" thickBot="1">
      <c r="A151" s="110">
        <f>A150+7</f>
        <v>42911</v>
      </c>
      <c r="B151" s="109">
        <f>C150+F150-G150</f>
        <v>71652.141415929887</v>
      </c>
      <c r="C151" s="105">
        <f t="shared" si="9"/>
        <v>75234.748486726385</v>
      </c>
      <c r="D151" s="105">
        <f t="shared" si="10"/>
        <v>28.660856566371955</v>
      </c>
      <c r="E151" s="113">
        <f>(C151-B151)/D151</f>
        <v>125.0000000000001</v>
      </c>
      <c r="F151" s="108"/>
      <c r="G151" s="107">
        <f>IF(C151&gt;B151,C151*0.04,0)</f>
        <v>3009.3899394690557</v>
      </c>
      <c r="H151" s="111">
        <f>D151*50/B151</f>
        <v>0.02</v>
      </c>
      <c r="I151" s="106">
        <f t="shared" si="11"/>
        <v>40698.416324248174</v>
      </c>
      <c r="J151" s="105">
        <f>J146+SUM(G148:G151)-3000</f>
        <v>75020.133846617973</v>
      </c>
      <c r="K151" s="115"/>
      <c r="L151" s="115"/>
    </row>
    <row r="152" spans="1:12" ht="13.5" thickBot="1">
      <c r="A152" s="104"/>
      <c r="B152" s="103"/>
      <c r="C152" s="98"/>
      <c r="D152" s="98"/>
      <c r="E152" s="102"/>
      <c r="F152" s="98"/>
      <c r="G152" s="101"/>
      <c r="H152" s="100"/>
      <c r="I152" s="99"/>
      <c r="J152" s="98"/>
    </row>
    <row r="153" spans="1:12">
      <c r="A153" s="114">
        <f>A151+7</f>
        <v>42918</v>
      </c>
      <c r="B153" s="109">
        <f>C151+F151-G151</f>
        <v>72225.358547257332</v>
      </c>
      <c r="C153" s="105">
        <f t="shared" si="9"/>
        <v>75836.626474620192</v>
      </c>
      <c r="D153" s="105">
        <f t="shared" si="10"/>
        <v>28.890143418902934</v>
      </c>
      <c r="E153" s="113">
        <f>(C153-B153)/D153</f>
        <v>124.99999999999977</v>
      </c>
      <c r="F153" s="105"/>
      <c r="G153" s="112">
        <f>IF(C153&gt;B153,C153*0.04,0)</f>
        <v>3033.4650589848079</v>
      </c>
      <c r="H153" s="111">
        <f>D153*50/B153</f>
        <v>0.02</v>
      </c>
      <c r="I153" s="106">
        <f t="shared" si="11"/>
        <v>41024.003654842163</v>
      </c>
      <c r="J153" s="105"/>
    </row>
    <row r="154" spans="1:12">
      <c r="A154" s="114">
        <f>A153+7</f>
        <v>42925</v>
      </c>
      <c r="B154" s="109">
        <f>C153+F153-G153</f>
        <v>72803.16141563539</v>
      </c>
      <c r="C154" s="105">
        <f t="shared" si="9"/>
        <v>76443.319486417153</v>
      </c>
      <c r="D154" s="105">
        <f t="shared" si="10"/>
        <v>29.121264566254155</v>
      </c>
      <c r="E154" s="113">
        <f>(C154-B154)/D154</f>
        <v>124.99999999999979</v>
      </c>
      <c r="F154" s="105"/>
      <c r="G154" s="112">
        <f>IF(C154&gt;B154,C154*0.04,0)</f>
        <v>3057.7327794566863</v>
      </c>
      <c r="H154" s="111">
        <f>D154*50/B154</f>
        <v>1.9999999999999997E-2</v>
      </c>
      <c r="I154" s="106">
        <f t="shared" si="11"/>
        <v>41352.1956840809</v>
      </c>
      <c r="J154" s="105"/>
      <c r="K154" s="115"/>
      <c r="L154" s="115"/>
    </row>
    <row r="155" spans="1:12">
      <c r="A155" s="114">
        <f>A154+7</f>
        <v>42932</v>
      </c>
      <c r="B155" s="109">
        <f>C154+F154-G154</f>
        <v>73385.586706960472</v>
      </c>
      <c r="C155" s="105">
        <f t="shared" si="9"/>
        <v>77054.866042308495</v>
      </c>
      <c r="D155" s="105">
        <f t="shared" si="10"/>
        <v>29.354234682784188</v>
      </c>
      <c r="E155" s="113">
        <f>(C155-B155)/D155</f>
        <v>124.99999999999997</v>
      </c>
      <c r="F155" s="105"/>
      <c r="G155" s="112">
        <f>IF(C155&gt;B155,C155*0.04,0)</f>
        <v>3082.1946416923397</v>
      </c>
      <c r="H155" s="111">
        <f>D155*50/B155</f>
        <v>0.02</v>
      </c>
      <c r="I155" s="106">
        <f t="shared" si="11"/>
        <v>41683.013249553551</v>
      </c>
      <c r="J155" s="105"/>
      <c r="K155" s="115"/>
      <c r="L155" s="115"/>
    </row>
    <row r="156" spans="1:12" ht="13.5" thickBot="1">
      <c r="A156" s="110">
        <f>A155+7</f>
        <v>42939</v>
      </c>
      <c r="B156" s="109">
        <f>C155+F155-G155</f>
        <v>73972.671400616149</v>
      </c>
      <c r="C156" s="105">
        <f t="shared" si="9"/>
        <v>77671.304970646961</v>
      </c>
      <c r="D156" s="105">
        <f t="shared" si="10"/>
        <v>29.58906856024646</v>
      </c>
      <c r="E156" s="113">
        <f>(C156-B156)/D156</f>
        <v>125.00000000000014</v>
      </c>
      <c r="F156" s="108"/>
      <c r="G156" s="107">
        <f>IF(C156&gt;B156,C156*0.04,0)</f>
        <v>3106.8521988258785</v>
      </c>
      <c r="H156" s="111">
        <f>D156*50/B156</f>
        <v>0.02</v>
      </c>
      <c r="I156" s="106">
        <f t="shared" si="11"/>
        <v>42016.477355549971</v>
      </c>
      <c r="J156" s="105">
        <f>J151+SUM(G153:G156)-3000</f>
        <v>84300.378525577689</v>
      </c>
      <c r="K156" s="115"/>
      <c r="L156" s="115"/>
    </row>
    <row r="157" spans="1:12" ht="13.5" thickBot="1">
      <c r="A157" s="104"/>
      <c r="B157" s="103"/>
      <c r="C157" s="98"/>
      <c r="D157" s="98"/>
      <c r="E157" s="102"/>
      <c r="F157" s="98"/>
      <c r="G157" s="101"/>
      <c r="H157" s="100"/>
      <c r="I157" s="99"/>
      <c r="J157" s="98"/>
    </row>
    <row r="158" spans="1:12">
      <c r="A158" s="114">
        <f>A156+7</f>
        <v>42946</v>
      </c>
      <c r="B158" s="109">
        <f>C156+F156-G156</f>
        <v>74564.452771821088</v>
      </c>
      <c r="C158" s="105">
        <f t="shared" si="9"/>
        <v>78292.675410412136</v>
      </c>
      <c r="D158" s="105">
        <f t="shared" si="10"/>
        <v>29.825781108728435</v>
      </c>
      <c r="E158" s="113">
        <f>(C158-B158)/D158</f>
        <v>124.99999999999976</v>
      </c>
      <c r="F158" s="105"/>
      <c r="G158" s="112">
        <f>IF(C158&gt;B158,C158*0.05,0)</f>
        <v>3914.633770520607</v>
      </c>
      <c r="H158" s="111">
        <f>D158*50/B158</f>
        <v>0.02</v>
      </c>
      <c r="I158" s="106">
        <f t="shared" si="11"/>
        <v>42352.609174394383</v>
      </c>
      <c r="J158" s="105"/>
    </row>
    <row r="159" spans="1:12">
      <c r="A159" s="114">
        <f>A158+7</f>
        <v>42953</v>
      </c>
      <c r="B159" s="109">
        <f>C158+F158-G158</f>
        <v>74378.041639891526</v>
      </c>
      <c r="C159" s="105">
        <f t="shared" si="9"/>
        <v>78096.943721886099</v>
      </c>
      <c r="D159" s="105">
        <f t="shared" si="10"/>
        <v>29.751216655956611</v>
      </c>
      <c r="E159" s="113">
        <f>(C159-B159)/D159</f>
        <v>124.99999999999987</v>
      </c>
      <c r="F159" s="105"/>
      <c r="G159" s="112">
        <f>IF(C159&gt;B159,C159*0.05,0)</f>
        <v>3904.847186094305</v>
      </c>
      <c r="H159" s="111">
        <f>D159*50/B159</f>
        <v>0.02</v>
      </c>
      <c r="I159" s="106">
        <f t="shared" si="11"/>
        <v>42246.727651458386</v>
      </c>
      <c r="J159" s="105"/>
      <c r="K159" s="115"/>
      <c r="L159" s="115"/>
    </row>
    <row r="160" spans="1:12">
      <c r="A160" s="114">
        <f>A159+7</f>
        <v>42960</v>
      </c>
      <c r="B160" s="109">
        <f>C159+F159-G159</f>
        <v>74192.096535791788</v>
      </c>
      <c r="C160" s="105">
        <f t="shared" si="9"/>
        <v>77901.701362581371</v>
      </c>
      <c r="D160" s="105">
        <f t="shared" si="10"/>
        <v>29.676838614316715</v>
      </c>
      <c r="E160" s="113">
        <f>(C160-B160)/D160</f>
        <v>124.99999999999976</v>
      </c>
      <c r="F160" s="105"/>
      <c r="G160" s="112">
        <f>IF(C160&gt;B160,C160*0.05,0)</f>
        <v>3895.0850681290685</v>
      </c>
      <c r="H160" s="111">
        <f>D160*50/B160</f>
        <v>0.02</v>
      </c>
      <c r="I160" s="106">
        <f t="shared" si="11"/>
        <v>42141.110832329738</v>
      </c>
      <c r="J160" s="105"/>
      <c r="K160" s="115"/>
      <c r="L160" s="115"/>
    </row>
    <row r="161" spans="1:12" ht="13.5" thickBot="1">
      <c r="A161" s="110">
        <f>A160+7</f>
        <v>42967</v>
      </c>
      <c r="B161" s="109">
        <f>C160+F160-G160</f>
        <v>74006.616294452309</v>
      </c>
      <c r="C161" s="105">
        <f t="shared" si="9"/>
        <v>77706.947109174929</v>
      </c>
      <c r="D161" s="105">
        <f t="shared" si="10"/>
        <v>29.602646517780922</v>
      </c>
      <c r="E161" s="113">
        <f>(C161-B161)/D161</f>
        <v>125.00000000000016</v>
      </c>
      <c r="F161" s="108"/>
      <c r="G161" s="107">
        <f>IF(C161&gt;B161,C161*0.05,0)</f>
        <v>3885.3473554587467</v>
      </c>
      <c r="H161" s="111">
        <f>D161*50/B161</f>
        <v>0.02</v>
      </c>
      <c r="I161" s="106">
        <f t="shared" si="11"/>
        <v>42035.758055248909</v>
      </c>
      <c r="J161" s="105">
        <f>J156+SUM(G158:G161)-3000</f>
        <v>96900.29190578041</v>
      </c>
      <c r="K161" s="115"/>
      <c r="L161" s="115"/>
    </row>
    <row r="162" spans="1:12" ht="13.5" thickBot="1">
      <c r="A162" s="104"/>
      <c r="B162" s="103"/>
      <c r="C162" s="98"/>
      <c r="D162" s="98"/>
      <c r="E162" s="102"/>
      <c r="F162" s="98"/>
      <c r="G162" s="101"/>
      <c r="H162" s="100"/>
      <c r="I162" s="99"/>
      <c r="J162" s="98"/>
    </row>
    <row r="163" spans="1:12">
      <c r="A163" s="114">
        <f>A161+7</f>
        <v>42974</v>
      </c>
      <c r="B163" s="109">
        <f>C161+F161-G161</f>
        <v>73821.599753716189</v>
      </c>
      <c r="C163" s="105">
        <f t="shared" si="9"/>
        <v>77512.679741401997</v>
      </c>
      <c r="D163" s="105">
        <f t="shared" si="10"/>
        <v>29.528639901486475</v>
      </c>
      <c r="E163" s="113">
        <f>(C163-B163)/D163</f>
        <v>124.99999999999993</v>
      </c>
      <c r="F163" s="105"/>
      <c r="G163" s="112">
        <f>IF(C163&gt;B163,C163*0.05,0)</f>
        <v>3875.6339870700999</v>
      </c>
      <c r="H163" s="111">
        <f>D163*50/B163</f>
        <v>0.02</v>
      </c>
      <c r="I163" s="106">
        <f t="shared" si="11"/>
        <v>41930.668660110794</v>
      </c>
      <c r="J163" s="105"/>
    </row>
    <row r="164" spans="1:12">
      <c r="A164" s="114">
        <f>A163+7</f>
        <v>42981</v>
      </c>
      <c r="B164" s="109">
        <f>C163+F163-G163</f>
        <v>73637.045754331892</v>
      </c>
      <c r="C164" s="105">
        <f t="shared" si="9"/>
        <v>77318.898042048488</v>
      </c>
      <c r="D164" s="105">
        <f t="shared" si="10"/>
        <v>29.454818301732757</v>
      </c>
      <c r="E164" s="113">
        <f>(C164-B164)/D164</f>
        <v>125.00000000000004</v>
      </c>
      <c r="F164" s="105"/>
      <c r="G164" s="112">
        <f>IF(C164&gt;B164,C164*0.05,0)</f>
        <v>3865.9449021024247</v>
      </c>
      <c r="H164" s="111">
        <f>D164*50/B164</f>
        <v>0.02</v>
      </c>
      <c r="I164" s="106">
        <f t="shared" si="11"/>
        <v>41825.84198846051</v>
      </c>
      <c r="J164" s="105"/>
      <c r="K164" s="115"/>
      <c r="L164" s="115"/>
    </row>
    <row r="165" spans="1:12">
      <c r="A165" s="114">
        <f>A164+7</f>
        <v>42988</v>
      </c>
      <c r="B165" s="109">
        <f>C164+F164-G164</f>
        <v>73452.953139946068</v>
      </c>
      <c r="C165" s="105">
        <f t="shared" si="9"/>
        <v>77125.60079694337</v>
      </c>
      <c r="D165" s="105">
        <f t="shared" si="10"/>
        <v>29.381181255978426</v>
      </c>
      <c r="E165" s="113">
        <f>(C165-B165)/D165</f>
        <v>124.99999999999996</v>
      </c>
      <c r="F165" s="105"/>
      <c r="G165" s="112">
        <f>IF(C165&gt;B165,C165*0.05,0)</f>
        <v>3856.2800398471686</v>
      </c>
      <c r="H165" s="111">
        <f>D165*50/B165</f>
        <v>0.02</v>
      </c>
      <c r="I165" s="106">
        <f t="shared" si="11"/>
        <v>41721.277383489367</v>
      </c>
      <c r="J165" s="105"/>
      <c r="K165" s="115"/>
      <c r="L165" s="115"/>
    </row>
    <row r="166" spans="1:12" ht="13.5" thickBot="1">
      <c r="A166" s="110">
        <f>A165+7</f>
        <v>42995</v>
      </c>
      <c r="B166" s="109">
        <f>C165+F165-G165</f>
        <v>73269.320757096197</v>
      </c>
      <c r="C166" s="105">
        <f t="shared" si="9"/>
        <v>76932.786794951011</v>
      </c>
      <c r="D166" s="105">
        <f t="shared" si="10"/>
        <v>29.307728302838477</v>
      </c>
      <c r="E166" s="113">
        <f>(C166-B166)/D166</f>
        <v>125.00000000000016</v>
      </c>
      <c r="F166" s="108"/>
      <c r="G166" s="107">
        <f>IF(C166&gt;B166,C166*0.05,0)</f>
        <v>3846.6393397475508</v>
      </c>
      <c r="H166" s="111">
        <f>D166*50/B166</f>
        <v>0.02</v>
      </c>
      <c r="I166" s="106">
        <f t="shared" si="11"/>
        <v>41616.97419003064</v>
      </c>
      <c r="J166" s="105">
        <f>J161+SUM(G163:G166)-3000</f>
        <v>109344.79017454766</v>
      </c>
      <c r="K166" s="115"/>
      <c r="L166" s="115"/>
    </row>
    <row r="167" spans="1:12" ht="13.5" thickBot="1">
      <c r="A167" s="104"/>
      <c r="B167" s="103"/>
      <c r="C167" s="98"/>
      <c r="D167" s="98"/>
      <c r="E167" s="102"/>
      <c r="F167" s="98"/>
      <c r="G167" s="101"/>
      <c r="H167" s="100"/>
      <c r="I167" s="99"/>
      <c r="J167" s="98"/>
    </row>
    <row r="168" spans="1:12">
      <c r="A168" s="114">
        <f>A166+7</f>
        <v>43002</v>
      </c>
      <c r="B168" s="109">
        <f>C166+F166-G166</f>
        <v>73086.147455203463</v>
      </c>
      <c r="C168" s="105">
        <f t="shared" si="9"/>
        <v>76740.454827963636</v>
      </c>
      <c r="D168" s="105">
        <f t="shared" si="10"/>
        <v>29.234458982081385</v>
      </c>
      <c r="E168" s="113">
        <f>(C168-B168)/D168</f>
        <v>125</v>
      </c>
      <c r="F168" s="105"/>
      <c r="G168" s="112">
        <f>IF(C168&gt;B168,C168*0.05,0)</f>
        <v>3837.022741398182</v>
      </c>
      <c r="H168" s="111">
        <f>D168*50/B168</f>
        <v>0.02</v>
      </c>
      <c r="I168" s="106">
        <f t="shared" si="11"/>
        <v>41512.931754555568</v>
      </c>
      <c r="J168" s="105"/>
    </row>
    <row r="169" spans="1:12">
      <c r="A169" s="114">
        <f>A168+7</f>
        <v>43009</v>
      </c>
      <c r="B169" s="109">
        <f>C168+F168-G168</f>
        <v>72903.432086565459</v>
      </c>
      <c r="C169" s="105">
        <f t="shared" si="9"/>
        <v>76548.603690893739</v>
      </c>
      <c r="D169" s="105">
        <f t="shared" si="10"/>
        <v>29.161372834626185</v>
      </c>
      <c r="E169" s="113">
        <f>(C169-B169)/D169</f>
        <v>125.00000000000021</v>
      </c>
      <c r="F169" s="105"/>
      <c r="G169" s="112">
        <f>IF(C169&gt;B169,C169*0.05,0)</f>
        <v>3827.4301845446871</v>
      </c>
      <c r="H169" s="111">
        <f>D169*50/B169</f>
        <v>0.02</v>
      </c>
      <c r="I169" s="106">
        <f t="shared" si="11"/>
        <v>41409.149425169177</v>
      </c>
      <c r="J169" s="105"/>
      <c r="K169" s="115"/>
      <c r="L169" s="115"/>
    </row>
    <row r="170" spans="1:12">
      <c r="A170" s="114">
        <f>A169+7</f>
        <v>43016</v>
      </c>
      <c r="B170" s="109">
        <f>C169+F169-G169</f>
        <v>72721.173506349049</v>
      </c>
      <c r="C170" s="105">
        <f t="shared" si="9"/>
        <v>76357.232181666506</v>
      </c>
      <c r="D170" s="105">
        <f t="shared" si="10"/>
        <v>29.088469402539619</v>
      </c>
      <c r="E170" s="113">
        <f>(C170-B170)/D170</f>
        <v>125.00000000000017</v>
      </c>
      <c r="F170" s="105"/>
      <c r="G170" s="112">
        <f>IF(C170&gt;B170,C170*0.05,0)</f>
        <v>3817.8616090833257</v>
      </c>
      <c r="H170" s="111">
        <f>D170*50/B170</f>
        <v>1.9999999999999997E-2</v>
      </c>
      <c r="I170" s="106">
        <f t="shared" si="11"/>
        <v>41305.626551606256</v>
      </c>
      <c r="J170" s="105"/>
      <c r="K170" s="115"/>
      <c r="L170" s="115"/>
    </row>
    <row r="171" spans="1:12" ht="13.5" thickBot="1">
      <c r="A171" s="110">
        <f>A170+7</f>
        <v>43023</v>
      </c>
      <c r="B171" s="109">
        <f>C170+F170-G170</f>
        <v>72539.370572583182</v>
      </c>
      <c r="C171" s="105">
        <f t="shared" si="9"/>
        <v>76166.339101212347</v>
      </c>
      <c r="D171" s="105">
        <f t="shared" si="10"/>
        <v>29.015748229033274</v>
      </c>
      <c r="E171" s="113">
        <f>(C171-B171)/D171</f>
        <v>125.00000000000017</v>
      </c>
      <c r="F171" s="108"/>
      <c r="G171" s="107">
        <f>IF(C171&gt;B171,C171*0.05,0)</f>
        <v>3808.3169550606176</v>
      </c>
      <c r="H171" s="111">
        <f>D171*50/B171</f>
        <v>0.02</v>
      </c>
      <c r="I171" s="106">
        <f t="shared" si="11"/>
        <v>41202.362485227248</v>
      </c>
      <c r="J171" s="105">
        <f>J166+SUM(G168:G171)-3000</f>
        <v>121635.42166463447</v>
      </c>
      <c r="K171" s="115"/>
      <c r="L171" s="115"/>
    </row>
    <row r="172" spans="1:12" ht="13.5" thickBot="1">
      <c r="A172" s="104"/>
      <c r="B172" s="103"/>
      <c r="C172" s="98"/>
      <c r="D172" s="98"/>
      <c r="E172" s="102"/>
      <c r="F172" s="98"/>
      <c r="G172" s="101"/>
      <c r="H172" s="100"/>
      <c r="I172" s="99"/>
      <c r="J172" s="98"/>
    </row>
    <row r="173" spans="1:12">
      <c r="A173" s="114">
        <f>A171+7</f>
        <v>43030</v>
      </c>
      <c r="B173" s="109">
        <f>C171+F171-G171</f>
        <v>72358.022146151736</v>
      </c>
      <c r="C173" s="105">
        <f t="shared" si="9"/>
        <v>75975.923253459317</v>
      </c>
      <c r="D173" s="105">
        <f t="shared" si="10"/>
        <v>28.943208858460693</v>
      </c>
      <c r="E173" s="113">
        <f>(C173-B173)/D173</f>
        <v>124.99999999999983</v>
      </c>
      <c r="F173" s="105"/>
      <c r="G173" s="112">
        <f>IF(C173&gt;B173,C173*0.05,0)</f>
        <v>3798.7961626729661</v>
      </c>
      <c r="H173" s="111">
        <f>D173*50/B173</f>
        <v>0.02</v>
      </c>
      <c r="I173" s="106">
        <f t="shared" si="11"/>
        <v>41099.356579014187</v>
      </c>
      <c r="J173" s="105"/>
    </row>
    <row r="174" spans="1:12">
      <c r="A174" s="114">
        <f>A173+7</f>
        <v>43037</v>
      </c>
      <c r="B174" s="109">
        <f>C173+F173-G173</f>
        <v>72177.127090786351</v>
      </c>
      <c r="C174" s="105">
        <f t="shared" si="9"/>
        <v>75785.983445325663</v>
      </c>
      <c r="D174" s="105">
        <f t="shared" si="10"/>
        <v>28.870850836314542</v>
      </c>
      <c r="E174" s="113">
        <f>(C174-B174)/D174</f>
        <v>124.99999999999979</v>
      </c>
      <c r="F174" s="105"/>
      <c r="G174" s="112">
        <f>IF(C174&gt;B174,C174*0.05,0)</f>
        <v>3789.2991722662832</v>
      </c>
      <c r="H174" s="111">
        <f>D174*50/B174</f>
        <v>2.0000000000000004E-2</v>
      </c>
      <c r="I174" s="106">
        <f t="shared" si="11"/>
        <v>40996.608187566642</v>
      </c>
      <c r="J174" s="105"/>
      <c r="K174" s="115"/>
      <c r="L174" s="115"/>
    </row>
    <row r="175" spans="1:12">
      <c r="A175" s="114">
        <f>A174+7</f>
        <v>43044</v>
      </c>
      <c r="B175" s="109">
        <f>C174+F174-G174</f>
        <v>71996.684273059378</v>
      </c>
      <c r="C175" s="105">
        <f t="shared" si="9"/>
        <v>75596.518486712346</v>
      </c>
      <c r="D175" s="105">
        <f t="shared" si="10"/>
        <v>28.798673709223753</v>
      </c>
      <c r="E175" s="113">
        <f>(C175-B175)/D175</f>
        <v>124.99999999999997</v>
      </c>
      <c r="F175" s="105"/>
      <c r="G175" s="112">
        <f>IF(C175&gt;B175,C175*0.05,0)</f>
        <v>3779.8259243356174</v>
      </c>
      <c r="H175" s="111">
        <f>D175*50/B175</f>
        <v>0.02</v>
      </c>
      <c r="I175" s="106">
        <f t="shared" si="11"/>
        <v>40894.116667097725</v>
      </c>
      <c r="J175" s="105"/>
      <c r="K175" s="115"/>
      <c r="L175" s="115"/>
    </row>
    <row r="176" spans="1:12" ht="13.5" thickBot="1">
      <c r="A176" s="110">
        <f>A175+7</f>
        <v>43051</v>
      </c>
      <c r="B176" s="109">
        <f>C175+F175-G175</f>
        <v>71816.692562376731</v>
      </c>
      <c r="C176" s="105">
        <f t="shared" si="9"/>
        <v>75407.527190495573</v>
      </c>
      <c r="D176" s="105">
        <f t="shared" si="10"/>
        <v>28.726677024950693</v>
      </c>
      <c r="E176" s="113">
        <f>(C176-B176)/D176</f>
        <v>125.0000000000002</v>
      </c>
      <c r="F176" s="108"/>
      <c r="G176" s="107">
        <f>IF(C176&gt;B176,C176*0.05,0)</f>
        <v>3770.3763595247788</v>
      </c>
      <c r="H176" s="111">
        <f>D176*50/B176</f>
        <v>0.02</v>
      </c>
      <c r="I176" s="106">
        <f t="shared" si="11"/>
        <v>40791.881375429984</v>
      </c>
      <c r="J176" s="105">
        <f>J171+SUM(G173:G176)-3000</f>
        <v>133773.71928343413</v>
      </c>
      <c r="K176" s="115"/>
      <c r="L176" s="115"/>
    </row>
    <row r="177" spans="1:12" ht="13.5" thickBot="1">
      <c r="A177" s="104"/>
      <c r="B177" s="103"/>
      <c r="C177" s="98"/>
      <c r="D177" s="98"/>
      <c r="E177" s="102"/>
      <c r="F177" s="98"/>
      <c r="G177" s="101"/>
      <c r="H177" s="100"/>
      <c r="I177" s="99"/>
      <c r="J177" s="98"/>
    </row>
    <row r="178" spans="1:12">
      <c r="A178" s="114">
        <f>A176+7</f>
        <v>43058</v>
      </c>
      <c r="B178" s="109">
        <f>C176+F176-G176</f>
        <v>71637.150830970801</v>
      </c>
      <c r="C178" s="105">
        <f t="shared" si="9"/>
        <v>75219.00837251934</v>
      </c>
      <c r="D178" s="105">
        <f t="shared" si="10"/>
        <v>28.654860332388321</v>
      </c>
      <c r="E178" s="113">
        <f>(C178-B178)/D178</f>
        <v>124.99999999999997</v>
      </c>
      <c r="F178" s="105"/>
      <c r="G178" s="112">
        <f>IF(C178&gt;B178,C178*0.05,0)</f>
        <v>3760.9504186259674</v>
      </c>
      <c r="H178" s="111">
        <f>D178*50/B178</f>
        <v>0.02</v>
      </c>
      <c r="I178" s="106">
        <f t="shared" si="11"/>
        <v>40689.901671991414</v>
      </c>
      <c r="J178" s="105"/>
    </row>
    <row r="179" spans="1:12">
      <c r="A179" s="114">
        <f>A178+7</f>
        <v>43065</v>
      </c>
      <c r="B179" s="109">
        <f>C178+F178-G178</f>
        <v>71458.057953893367</v>
      </c>
      <c r="C179" s="105">
        <f>B179+(B179*0.05)</f>
        <v>75030.960851588039</v>
      </c>
      <c r="D179" s="105">
        <f t="shared" si="10"/>
        <v>28.583223181557347</v>
      </c>
      <c r="E179" s="113">
        <f>(C179-B179)/D179</f>
        <v>125.00000000000013</v>
      </c>
      <c r="F179" s="105"/>
      <c r="G179" s="112">
        <f>IF(C179&gt;B179,C179*0.05,0)</f>
        <v>3751.5480425794021</v>
      </c>
      <c r="H179" s="111">
        <f>D179*50/B179</f>
        <v>0.02</v>
      </c>
      <c r="I179" s="106">
        <f t="shared" si="11"/>
        <v>40588.176917811434</v>
      </c>
      <c r="J179" s="105"/>
      <c r="K179" s="115"/>
      <c r="L179" s="115"/>
    </row>
    <row r="180" spans="1:12">
      <c r="A180" s="114">
        <f>A179+7</f>
        <v>43072</v>
      </c>
      <c r="B180" s="109">
        <f>C179+F179-G179</f>
        <v>71279.412809008631</v>
      </c>
      <c r="C180" s="105">
        <f>B180+(B180*0.05)</f>
        <v>74843.383449459056</v>
      </c>
      <c r="D180" s="105">
        <f t="shared" si="10"/>
        <v>28.511765123603453</v>
      </c>
      <c r="E180" s="113">
        <f>(C180-B180)/D180</f>
        <v>124.99999999999977</v>
      </c>
      <c r="F180" s="105"/>
      <c r="G180" s="112">
        <f>IF(C180&gt;B180,C180*0.05,0)</f>
        <v>3742.1691724729531</v>
      </c>
      <c r="H180" s="111">
        <f>D180*50/B180</f>
        <v>0.02</v>
      </c>
      <c r="I180" s="106">
        <f t="shared" si="11"/>
        <v>40486.706475516898</v>
      </c>
      <c r="J180" s="105"/>
      <c r="K180" s="115"/>
      <c r="L180" s="115"/>
    </row>
    <row r="181" spans="1:12" ht="13.5" thickBot="1">
      <c r="A181" s="110">
        <f>A180+7</f>
        <v>43079</v>
      </c>
      <c r="B181" s="109">
        <f>C180+F180-G180</f>
        <v>71101.214276986109</v>
      </c>
      <c r="C181" s="105">
        <f t="shared" si="9"/>
        <v>74656.274990835416</v>
      </c>
      <c r="D181" s="105">
        <f t="shared" si="10"/>
        <v>28.440485710794444</v>
      </c>
      <c r="E181" s="113">
        <f>(C181-B181)/D181</f>
        <v>125.00000000000004</v>
      </c>
      <c r="F181" s="108"/>
      <c r="G181" s="107">
        <f>IF(C181&gt;B181,C181*0.05,0)</f>
        <v>3732.8137495417709</v>
      </c>
      <c r="H181" s="111">
        <f>D181*50/B181</f>
        <v>0.02</v>
      </c>
      <c r="I181" s="106">
        <f t="shared" si="11"/>
        <v>40385.489709328111</v>
      </c>
      <c r="J181" s="105">
        <f>J176+SUM(G178:G181)-3000</f>
        <v>145761.20066665421</v>
      </c>
      <c r="K181" s="115"/>
      <c r="L181" s="115"/>
    </row>
    <row r="182" spans="1:12" ht="13.5" thickBot="1">
      <c r="A182" s="104"/>
      <c r="B182" s="103"/>
      <c r="C182" s="98"/>
      <c r="D182" s="98"/>
      <c r="E182" s="102"/>
      <c r="F182" s="98"/>
      <c r="G182" s="101"/>
      <c r="H182" s="100"/>
      <c r="I182" s="99"/>
      <c r="J182" s="98"/>
    </row>
    <row r="183" spans="1:12">
      <c r="A183" s="114">
        <f>A181+7</f>
        <v>43086</v>
      </c>
      <c r="B183" s="109">
        <f>C181+F181-G181</f>
        <v>70923.46124129364</v>
      </c>
      <c r="C183" s="105">
        <f t="shared" si="9"/>
        <v>74469.634303358325</v>
      </c>
      <c r="D183" s="105">
        <f t="shared" si="10"/>
        <v>28.369384496517455</v>
      </c>
      <c r="E183" s="113">
        <f>(C183-B183)/D183</f>
        <v>125.00000000000011</v>
      </c>
      <c r="F183" s="105"/>
      <c r="G183" s="112">
        <f>IF(C183&gt;B183,C183*0.05,0)</f>
        <v>3723.4817151679163</v>
      </c>
      <c r="H183" s="111">
        <f>D183*50/B183</f>
        <v>0.02</v>
      </c>
      <c r="I183" s="106">
        <f t="shared" si="11"/>
        <v>40284.525985054788</v>
      </c>
      <c r="J183" s="105"/>
    </row>
    <row r="184" spans="1:12">
      <c r="A184" s="126">
        <f>A183+7</f>
        <v>43093</v>
      </c>
      <c r="B184" s="127">
        <f>C183+F183-G183</f>
        <v>70746.152588190409</v>
      </c>
      <c r="C184" s="128">
        <f>B184+(B184*0)</f>
        <v>70746.152588190409</v>
      </c>
      <c r="D184" s="128">
        <f t="shared" si="10"/>
        <v>28.298461035276162</v>
      </c>
      <c r="E184" s="129">
        <f>(C184-B184)/D184</f>
        <v>0</v>
      </c>
      <c r="F184" s="128"/>
      <c r="G184" s="130">
        <f>IF(C184&gt;B184,C184*0.05,0)</f>
        <v>0</v>
      </c>
      <c r="H184" s="131">
        <f>D184*50/B184</f>
        <v>0.02</v>
      </c>
      <c r="I184" s="132">
        <f t="shared" si="11"/>
        <v>40183.81467009215</v>
      </c>
      <c r="J184" s="128"/>
    </row>
    <row r="185" spans="1:12">
      <c r="A185" s="126">
        <f>A184+7</f>
        <v>43100</v>
      </c>
      <c r="B185" s="127">
        <f>C184+F184-G184</f>
        <v>70746.152588190409</v>
      </c>
      <c r="C185" s="128">
        <f>B185+(B185*0.02)</f>
        <v>72161.075639954215</v>
      </c>
      <c r="D185" s="128">
        <f t="shared" si="10"/>
        <v>28.298461035276162</v>
      </c>
      <c r="E185" s="129">
        <f>(C185-B185)/D185</f>
        <v>49.999999999999929</v>
      </c>
      <c r="F185" s="128"/>
      <c r="G185" s="130">
        <f>IF(C185&gt;B185,C185*0.05,0)</f>
        <v>3608.0537819977108</v>
      </c>
      <c r="H185" s="131">
        <f>D185*50/B185</f>
        <v>0.02</v>
      </c>
      <c r="I185" s="132">
        <f t="shared" si="11"/>
        <v>40183.81467009215</v>
      </c>
      <c r="J185" s="128"/>
    </row>
    <row r="186" spans="1:12" ht="13.5" thickBot="1">
      <c r="A186" s="110">
        <f>A185+7</f>
        <v>43107</v>
      </c>
      <c r="B186" s="109">
        <f>C185+F185-G185</f>
        <v>68553.021857956512</v>
      </c>
      <c r="C186" s="105">
        <f t="shared" si="9"/>
        <v>71980.672950854336</v>
      </c>
      <c r="D186" s="105">
        <f t="shared" si="10"/>
        <v>27.421208743182603</v>
      </c>
      <c r="E186" s="113">
        <f>(C186-B186)/D186</f>
        <v>124.99999999999996</v>
      </c>
      <c r="F186" s="108"/>
      <c r="G186" s="107">
        <f>IF(C186&gt;B186,C186*0.05,0)</f>
        <v>3599.0336475427171</v>
      </c>
      <c r="H186" s="111">
        <f>D186*50/B186</f>
        <v>0.02</v>
      </c>
      <c r="I186" s="106">
        <f t="shared" si="11"/>
        <v>38938.116415319295</v>
      </c>
      <c r="J186" s="105">
        <f>J181+SUM(G183:G186)-3000</f>
        <v>153691.76981136255</v>
      </c>
    </row>
    <row r="187" spans="1:12" ht="13.5" thickBot="1">
      <c r="A187" s="104"/>
      <c r="B187" s="103"/>
      <c r="C187" s="98"/>
      <c r="D187" s="98"/>
      <c r="E187" s="102"/>
      <c r="F187" s="98"/>
      <c r="G187" s="101"/>
      <c r="H187" s="100"/>
      <c r="I187" s="99"/>
      <c r="J187" s="98"/>
    </row>
    <row r="188" spans="1:12">
      <c r="A188" s="114">
        <f>A186+7</f>
        <v>43114</v>
      </c>
      <c r="B188" s="109">
        <f>C186+F186-G186</f>
        <v>68381.639303311618</v>
      </c>
      <c r="C188" s="105">
        <f t="shared" si="9"/>
        <v>71800.721268477195</v>
      </c>
      <c r="D188" s="105">
        <f t="shared" si="10"/>
        <v>27.352655721324648</v>
      </c>
      <c r="E188" s="113">
        <f>(C188-B188)/D188</f>
        <v>124.99999999999983</v>
      </c>
      <c r="F188" s="105"/>
      <c r="G188" s="112">
        <f>IF(C188&gt;B188,C188*0.05,0)</f>
        <v>3590.03606342386</v>
      </c>
      <c r="H188" s="111">
        <f>D188*50/B188</f>
        <v>0.02</v>
      </c>
      <c r="I188" s="106">
        <f t="shared" si="11"/>
        <v>38840.771124280996</v>
      </c>
      <c r="J188" s="105"/>
    </row>
    <row r="189" spans="1:12">
      <c r="A189" s="114">
        <f>A188+7</f>
        <v>43121</v>
      </c>
      <c r="B189" s="109">
        <f>C188+F188-G188</f>
        <v>68210.685205053334</v>
      </c>
      <c r="C189" s="105">
        <f t="shared" si="9"/>
        <v>71621.219465306</v>
      </c>
      <c r="D189" s="105">
        <f t="shared" si="10"/>
        <v>27.284274082021334</v>
      </c>
      <c r="E189" s="113">
        <f>(C189-B189)/D189</f>
        <v>124.99999999999994</v>
      </c>
      <c r="F189" s="105"/>
      <c r="G189" s="112">
        <f>IF(C189&gt;B189,C189*0.05,0)</f>
        <v>3581.0609732653002</v>
      </c>
      <c r="H189" s="111">
        <f>D189*50/B189</f>
        <v>0.02</v>
      </c>
      <c r="I189" s="106">
        <f t="shared" si="11"/>
        <v>38743.669196470291</v>
      </c>
      <c r="J189" s="105"/>
    </row>
    <row r="190" spans="1:12">
      <c r="A190" s="114">
        <f>A189+7</f>
        <v>43128</v>
      </c>
      <c r="B190" s="109">
        <f>C189+F189-G189</f>
        <v>68040.158492040704</v>
      </c>
      <c r="C190" s="105">
        <f t="shared" si="9"/>
        <v>71442.166416642736</v>
      </c>
      <c r="D190" s="105">
        <f t="shared" si="10"/>
        <v>27.216063396816281</v>
      </c>
      <c r="E190" s="113">
        <f>(C190-B190)/D190</f>
        <v>124.9999999999999</v>
      </c>
      <c r="F190" s="105"/>
      <c r="G190" s="112">
        <f>IF(C190&gt;B190,C190*0.05,0)</f>
        <v>3572.108320832137</v>
      </c>
      <c r="H190" s="111">
        <f>D190*50/B190</f>
        <v>0.02</v>
      </c>
      <c r="I190" s="106">
        <f t="shared" si="11"/>
        <v>38646.81002347912</v>
      </c>
      <c r="J190" s="105"/>
    </row>
    <row r="191" spans="1:12" ht="13.5" thickBot="1">
      <c r="A191" s="110">
        <f>A190+7</f>
        <v>43135</v>
      </c>
      <c r="B191" s="109">
        <f>C190+F190-G190</f>
        <v>67870.0580958106</v>
      </c>
      <c r="C191" s="105">
        <f t="shared" si="9"/>
        <v>71263.561000601127</v>
      </c>
      <c r="D191" s="105">
        <f t="shared" si="10"/>
        <v>27.148023238324239</v>
      </c>
      <c r="E191" s="113">
        <f>(C191-B191)/D191</f>
        <v>124.99999999999987</v>
      </c>
      <c r="F191" s="108"/>
      <c r="G191" s="107">
        <f>IF(C191&gt;B191,C191*0.05,0)</f>
        <v>3563.1780500300565</v>
      </c>
      <c r="H191" s="111">
        <f>D191*50/B191</f>
        <v>0.02</v>
      </c>
      <c r="I191" s="106">
        <f t="shared" si="11"/>
        <v>38550.192998420418</v>
      </c>
      <c r="J191" s="105">
        <f>J186+SUM(G188:G191)-3000</f>
        <v>164998.15321891391</v>
      </c>
    </row>
    <row r="192" spans="1:12" ht="13.5" thickBot="1">
      <c r="A192" s="104"/>
      <c r="B192" s="103"/>
      <c r="C192" s="98"/>
      <c r="D192" s="98"/>
      <c r="E192" s="102"/>
      <c r="F192" s="98"/>
      <c r="G192" s="101"/>
      <c r="H192" s="100"/>
      <c r="I192" s="99"/>
      <c r="J192" s="98"/>
    </row>
    <row r="193" spans="1:10">
      <c r="A193" s="114">
        <f>A191+7</f>
        <v>43142</v>
      </c>
      <c r="B193" s="109">
        <f>C191+F191-G191</f>
        <v>67700.382950571075</v>
      </c>
      <c r="C193" s="105">
        <f t="shared" si="9"/>
        <v>71085.402098099628</v>
      </c>
      <c r="D193" s="105">
        <f t="shared" si="10"/>
        <v>27.080153180228429</v>
      </c>
      <c r="E193" s="113">
        <f>(C193-B193)/D193</f>
        <v>125</v>
      </c>
      <c r="F193" s="105"/>
      <c r="G193" s="112">
        <f>IF(C193&gt;B193,C193*0.05,0)</f>
        <v>3554.2701049049815</v>
      </c>
      <c r="H193" s="111">
        <f>D193*50/B193</f>
        <v>0.02</v>
      </c>
      <c r="I193" s="106">
        <f t="shared" si="11"/>
        <v>38453.817515924369</v>
      </c>
      <c r="J193" s="105"/>
    </row>
    <row r="194" spans="1:10">
      <c r="A194" s="114">
        <f>A193+7</f>
        <v>43149</v>
      </c>
      <c r="B194" s="109">
        <f>C193+F193-G193</f>
        <v>67531.131993194649</v>
      </c>
      <c r="C194" s="105">
        <f t="shared" si="9"/>
        <v>70907.688592854378</v>
      </c>
      <c r="D194" s="105">
        <f t="shared" si="10"/>
        <v>27.012452797277859</v>
      </c>
      <c r="E194" s="113">
        <f>(C194-B194)/D194</f>
        <v>124.99999999999987</v>
      </c>
      <c r="F194" s="105"/>
      <c r="G194" s="112">
        <f>IF(C194&gt;B194,C194*0.05,0)</f>
        <v>3545.3844296427192</v>
      </c>
      <c r="H194" s="111">
        <f>D194*50/B194</f>
        <v>0.02</v>
      </c>
      <c r="I194" s="106">
        <f t="shared" si="11"/>
        <v>38357.682972134557</v>
      </c>
      <c r="J194" s="105"/>
    </row>
    <row r="195" spans="1:10">
      <c r="A195" s="114">
        <f>A194+7</f>
        <v>43156</v>
      </c>
      <c r="B195" s="109">
        <f>C194+F194-G194</f>
        <v>67362.304163211666</v>
      </c>
      <c r="C195" s="105">
        <f t="shared" si="9"/>
        <v>70730.419371372249</v>
      </c>
      <c r="D195" s="105">
        <f t="shared" si="10"/>
        <v>26.944921665284667</v>
      </c>
      <c r="E195" s="113">
        <f>(C195-B195)/D195</f>
        <v>125</v>
      </c>
      <c r="F195" s="105"/>
      <c r="G195" s="112">
        <f>IF(C195&gt;B195,C195*0.05,0)</f>
        <v>3536.5209685686127</v>
      </c>
      <c r="H195" s="111">
        <f>D195*50/B195</f>
        <v>0.02</v>
      </c>
      <c r="I195" s="106">
        <f t="shared" si="11"/>
        <v>38261.788764704223</v>
      </c>
      <c r="J195" s="105"/>
    </row>
    <row r="196" spans="1:10" ht="13.5" thickBot="1">
      <c r="A196" s="110">
        <f>A195+7</f>
        <v>43163</v>
      </c>
      <c r="B196" s="109">
        <f>C195+F195-G195</f>
        <v>67193.898402803636</v>
      </c>
      <c r="C196" s="105">
        <f t="shared" ref="C196:C206" si="12">B196+(B196*0.05)</f>
        <v>70553.593322943823</v>
      </c>
      <c r="D196" s="105">
        <f t="shared" ref="D196:D206" si="13">B196/2500</f>
        <v>26.877559361121456</v>
      </c>
      <c r="E196" s="113">
        <f>(C196-B196)/D196</f>
        <v>125.00000000000021</v>
      </c>
      <c r="F196" s="108"/>
      <c r="G196" s="107">
        <f>IF(C196&gt;B196,C196*0.05,0)</f>
        <v>3527.6796661471913</v>
      </c>
      <c r="H196" s="111">
        <f>D196*50/B196</f>
        <v>2.0000000000000004E-2</v>
      </c>
      <c r="I196" s="106">
        <f t="shared" ref="I196:I206" si="14">B196-(D196*1080)</f>
        <v>38166.134292792463</v>
      </c>
      <c r="J196" s="105">
        <f>J191+SUM(G193:G196)-3000</f>
        <v>176162.0083881774</v>
      </c>
    </row>
    <row r="197" spans="1:10" ht="13.5" thickBot="1">
      <c r="A197" s="104"/>
      <c r="B197" s="103"/>
      <c r="C197" s="98"/>
      <c r="D197" s="98"/>
      <c r="E197" s="102"/>
      <c r="F197" s="98"/>
      <c r="G197" s="101"/>
      <c r="H197" s="100"/>
      <c r="I197" s="99"/>
      <c r="J197" s="98"/>
    </row>
    <row r="198" spans="1:10">
      <c r="A198" s="114">
        <f>A196+7</f>
        <v>43170</v>
      </c>
      <c r="B198" s="109">
        <f>C196+F196-G196</f>
        <v>67025.913656796634</v>
      </c>
      <c r="C198" s="105">
        <f t="shared" si="12"/>
        <v>70377.209339636465</v>
      </c>
      <c r="D198" s="105">
        <f t="shared" si="13"/>
        <v>26.810365462718654</v>
      </c>
      <c r="E198" s="113">
        <f>(C198-B198)/D198</f>
        <v>124.99999999999997</v>
      </c>
      <c r="F198" s="105"/>
      <c r="G198" s="112">
        <f>IF(C198&gt;B198,C198*0.05,0)</f>
        <v>3518.8604669818233</v>
      </c>
      <c r="H198" s="111">
        <f>D198*50/B198</f>
        <v>0.02</v>
      </c>
      <c r="I198" s="106">
        <f t="shared" si="14"/>
        <v>38070.71895706049</v>
      </c>
      <c r="J198" s="105"/>
    </row>
    <row r="199" spans="1:10">
      <c r="A199" s="114">
        <f>A198+7</f>
        <v>43177</v>
      </c>
      <c r="B199" s="109">
        <f>C198+F198-G198</f>
        <v>66858.348872654635</v>
      </c>
      <c r="C199" s="105">
        <f t="shared" si="12"/>
        <v>70201.266316287365</v>
      </c>
      <c r="D199" s="105">
        <f t="shared" si="13"/>
        <v>26.743339549061854</v>
      </c>
      <c r="E199" s="113">
        <f>(C199-B199)/D199</f>
        <v>124.99999999999994</v>
      </c>
      <c r="F199" s="105"/>
      <c r="G199" s="112">
        <f>IF(C199&gt;B199,C199*0.05,0)</f>
        <v>3510.0633158143683</v>
      </c>
      <c r="H199" s="111">
        <f>D199*50/B199</f>
        <v>0.02</v>
      </c>
      <c r="I199" s="106">
        <f t="shared" si="14"/>
        <v>37975.542159667835</v>
      </c>
      <c r="J199" s="105"/>
    </row>
    <row r="200" spans="1:10">
      <c r="A200" s="114">
        <f>A199+7</f>
        <v>43184</v>
      </c>
      <c r="B200" s="109">
        <f>C199+F199-G199</f>
        <v>66691.203000473004</v>
      </c>
      <c r="C200" s="105">
        <f t="shared" si="12"/>
        <v>70025.763150496656</v>
      </c>
      <c r="D200" s="105">
        <f t="shared" si="13"/>
        <v>26.676481200189201</v>
      </c>
      <c r="E200" s="113">
        <f>(C200-B200)/D200</f>
        <v>125.00000000000006</v>
      </c>
      <c r="F200" s="105"/>
      <c r="G200" s="112">
        <f>IF(C200&gt;B200,C200*0.05,0)</f>
        <v>3501.288157524833</v>
      </c>
      <c r="H200" s="111">
        <f>D200*50/B200</f>
        <v>0.02</v>
      </c>
      <c r="I200" s="106">
        <f t="shared" si="14"/>
        <v>37880.603304268669</v>
      </c>
      <c r="J200" s="105"/>
    </row>
    <row r="201" spans="1:10" ht="13.5" thickBot="1">
      <c r="A201" s="110">
        <f>A200+7</f>
        <v>43191</v>
      </c>
      <c r="B201" s="109">
        <f>C200+F200-G200</f>
        <v>66524.474992971824</v>
      </c>
      <c r="C201" s="105">
        <f t="shared" si="12"/>
        <v>69850.698742620414</v>
      </c>
      <c r="D201" s="105">
        <f t="shared" si="13"/>
        <v>26.609789997188731</v>
      </c>
      <c r="E201" s="113">
        <f>(C201-B201)/D201</f>
        <v>124.99999999999997</v>
      </c>
      <c r="F201" s="108"/>
      <c r="G201" s="107">
        <f>IF(C201&gt;B201,C201*0.05,0)</f>
        <v>3492.5349371310208</v>
      </c>
      <c r="H201" s="111">
        <f>D201*50/B201</f>
        <v>0.02</v>
      </c>
      <c r="I201" s="106">
        <f t="shared" si="14"/>
        <v>37785.901796007995</v>
      </c>
      <c r="J201" s="105">
        <f>J196+SUM(G198:G201)-3000</f>
        <v>187184.75526562944</v>
      </c>
    </row>
    <row r="202" spans="1:10" ht="13.5" thickBot="1">
      <c r="A202" s="104"/>
      <c r="B202" s="103"/>
      <c r="C202" s="98"/>
      <c r="D202" s="98"/>
      <c r="E202" s="102"/>
      <c r="F202" s="98"/>
      <c r="G202" s="101"/>
      <c r="H202" s="100"/>
      <c r="I202" s="99"/>
      <c r="J202" s="98"/>
    </row>
    <row r="203" spans="1:10">
      <c r="A203" s="114">
        <f>A201+7</f>
        <v>43198</v>
      </c>
      <c r="B203" s="109">
        <f>C201+F201-G201</f>
        <v>66358.163805489399</v>
      </c>
      <c r="C203" s="105">
        <f t="shared" si="12"/>
        <v>69676.071995763865</v>
      </c>
      <c r="D203" s="105">
        <f t="shared" si="13"/>
        <v>26.54326552219576</v>
      </c>
      <c r="E203" s="113">
        <f>(C203-B203)/D203</f>
        <v>124.99999999999983</v>
      </c>
      <c r="F203" s="105"/>
      <c r="G203" s="112">
        <f>IF(C203&gt;B203,C203*0.05,0)</f>
        <v>3483.8035997881934</v>
      </c>
      <c r="H203" s="111">
        <f>D203*50/B203</f>
        <v>0.02</v>
      </c>
      <c r="I203" s="106">
        <f t="shared" si="14"/>
        <v>37691.437041517973</v>
      </c>
      <c r="J203" s="105"/>
    </row>
    <row r="204" spans="1:10">
      <c r="A204" s="114">
        <f>A203+7</f>
        <v>43205</v>
      </c>
      <c r="B204" s="109">
        <f>C203+F203-G203</f>
        <v>66192.268395975669</v>
      </c>
      <c r="C204" s="105">
        <f t="shared" si="12"/>
        <v>69501.881815774454</v>
      </c>
      <c r="D204" s="105">
        <f t="shared" si="13"/>
        <v>26.476907358390267</v>
      </c>
      <c r="E204" s="113">
        <f>(C204-B204)/D204</f>
        <v>125.00000000000006</v>
      </c>
      <c r="F204" s="105"/>
      <c r="G204" s="112">
        <f>IF(C204&gt;B204,C204*0.05,0)</f>
        <v>3475.094090788723</v>
      </c>
      <c r="H204" s="111">
        <f>D204*50/B204</f>
        <v>0.02</v>
      </c>
      <c r="I204" s="106">
        <f t="shared" si="14"/>
        <v>37597.208448914185</v>
      </c>
      <c r="J204" s="105"/>
    </row>
    <row r="205" spans="1:10">
      <c r="A205" s="114">
        <f>A204+7</f>
        <v>43212</v>
      </c>
      <c r="B205" s="109">
        <f>C204+F204-G204</f>
        <v>66026.787724985727</v>
      </c>
      <c r="C205" s="105">
        <f t="shared" si="12"/>
        <v>69328.127111235008</v>
      </c>
      <c r="D205" s="105">
        <f t="shared" si="13"/>
        <v>26.410715089994291</v>
      </c>
      <c r="E205" s="113">
        <f>(C205-B205)/D205</f>
        <v>124.9999999999998</v>
      </c>
      <c r="F205" s="105"/>
      <c r="G205" s="112">
        <f>IF(C205&gt;B205,C205*0.05,0)</f>
        <v>3466.4063555617504</v>
      </c>
      <c r="H205" s="111">
        <f>D205*50/B205</f>
        <v>0.02</v>
      </c>
      <c r="I205" s="106">
        <f t="shared" si="14"/>
        <v>37503.215427791889</v>
      </c>
      <c r="J205" s="105"/>
    </row>
    <row r="206" spans="1:10" ht="13.5" thickBot="1">
      <c r="A206" s="110">
        <f>A205+7</f>
        <v>43219</v>
      </c>
      <c r="B206" s="109">
        <f>C205+F205-G205</f>
        <v>65861.720755673261</v>
      </c>
      <c r="C206" s="105">
        <f t="shared" si="12"/>
        <v>69154.806793456926</v>
      </c>
      <c r="D206" s="105">
        <f t="shared" si="13"/>
        <v>26.344688302269304</v>
      </c>
      <c r="E206" s="113">
        <f>(C206-B206)/D206</f>
        <v>125.00000000000009</v>
      </c>
      <c r="F206" s="108"/>
      <c r="G206" s="107">
        <f>IF(C206&gt;B206,C206*0.05,0)</f>
        <v>3457.7403396728464</v>
      </c>
      <c r="H206" s="111">
        <f>D206*50/B206</f>
        <v>0.02</v>
      </c>
      <c r="I206" s="106">
        <f t="shared" si="14"/>
        <v>37409.457389222414</v>
      </c>
      <c r="J206" s="105">
        <f>J201+SUM(G203:G206)-3000</f>
        <v>198067.79965144096</v>
      </c>
    </row>
    <row r="207" spans="1:10" ht="13.5" thickBot="1">
      <c r="A207" s="104"/>
      <c r="B207" s="103"/>
      <c r="C207" s="98"/>
      <c r="D207" s="98"/>
      <c r="E207" s="102"/>
      <c r="F207" s="98"/>
      <c r="G207" s="101"/>
      <c r="H207" s="100"/>
      <c r="I207" s="99"/>
      <c r="J207" s="98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53"/>
  <sheetViews>
    <sheetView tabSelected="1" workbookViewId="0">
      <selection activeCell="K33" sqref="K33"/>
    </sheetView>
  </sheetViews>
  <sheetFormatPr defaultRowHeight="15"/>
  <cols>
    <col min="1" max="1" width="6.42578125" bestFit="1" customWidth="1"/>
    <col min="2" max="2" width="9" bestFit="1" customWidth="1"/>
    <col min="3" max="3" width="14.140625" customWidth="1"/>
    <col min="4" max="4" width="14" customWidth="1"/>
    <col min="5" max="5" width="13.42578125" customWidth="1"/>
    <col min="6" max="6" width="12" customWidth="1"/>
    <col min="7" max="7" width="6.5703125" bestFit="1" customWidth="1"/>
    <col min="8" max="8" width="7.5703125" bestFit="1" customWidth="1"/>
    <col min="9" max="9" width="9" bestFit="1" customWidth="1"/>
    <col min="10" max="10" width="10.140625" bestFit="1" customWidth="1"/>
    <col min="11" max="11" width="6.85546875" bestFit="1" customWidth="1"/>
    <col min="12" max="12" width="4.7109375" style="88" customWidth="1"/>
    <col min="13" max="13" width="42.42578125" bestFit="1" customWidth="1"/>
  </cols>
  <sheetData>
    <row r="1" spans="1:14" ht="35.25" thickBot="1">
      <c r="A1" s="147" t="s">
        <v>0</v>
      </c>
      <c r="B1" s="147" t="s">
        <v>25</v>
      </c>
      <c r="C1" s="21" t="s">
        <v>26</v>
      </c>
      <c r="D1" s="21" t="s">
        <v>26</v>
      </c>
      <c r="E1" s="21" t="s">
        <v>26</v>
      </c>
      <c r="F1" s="21" t="s">
        <v>26</v>
      </c>
      <c r="G1" s="21"/>
      <c r="H1" s="21"/>
      <c r="I1" s="22" t="s">
        <v>2</v>
      </c>
      <c r="J1" s="23" t="s">
        <v>27</v>
      </c>
      <c r="K1" s="24" t="s">
        <v>28</v>
      </c>
      <c r="M1" s="19"/>
      <c r="N1" s="19"/>
    </row>
    <row r="2" spans="1:14" ht="15.75" thickBot="1">
      <c r="A2" s="148"/>
      <c r="B2" s="148"/>
      <c r="C2" s="25" t="s">
        <v>29</v>
      </c>
      <c r="D2" s="26" t="s">
        <v>30</v>
      </c>
      <c r="E2" s="25" t="s">
        <v>31</v>
      </c>
      <c r="F2" s="25" t="s">
        <v>32</v>
      </c>
      <c r="G2" s="25" t="s">
        <v>4</v>
      </c>
      <c r="H2" s="25" t="s">
        <v>5</v>
      </c>
      <c r="I2" s="22" t="s">
        <v>6</v>
      </c>
      <c r="J2" s="24" t="s">
        <v>33</v>
      </c>
      <c r="K2" s="24" t="s">
        <v>34</v>
      </c>
      <c r="M2" s="19"/>
      <c r="N2" s="19"/>
    </row>
    <row r="3" spans="1:14">
      <c r="A3" s="144">
        <v>1</v>
      </c>
      <c r="B3" s="27">
        <v>42008</v>
      </c>
      <c r="C3" s="29">
        <v>2000</v>
      </c>
      <c r="D3" s="29">
        <v>2073</v>
      </c>
      <c r="E3" s="29">
        <f>C3/3500</f>
        <v>0.5714285714285714</v>
      </c>
      <c r="F3" s="35">
        <v>127.75</v>
      </c>
      <c r="G3" s="30"/>
      <c r="H3" s="30"/>
      <c r="I3" s="31"/>
      <c r="J3" s="32"/>
      <c r="K3" s="33"/>
      <c r="M3" s="19"/>
      <c r="N3" s="19"/>
    </row>
    <row r="4" spans="1:14" ht="14.25" customHeight="1">
      <c r="A4" s="145"/>
      <c r="B4" s="73">
        <v>42015</v>
      </c>
      <c r="C4" s="75">
        <f>D3</f>
        <v>2073</v>
      </c>
      <c r="D4" s="74">
        <v>2073</v>
      </c>
      <c r="E4" s="75">
        <v>1888</v>
      </c>
      <c r="F4" s="75">
        <f t="shared" ref="F4:F5" si="0">D4/3500</f>
        <v>0.5922857142857143</v>
      </c>
      <c r="G4" s="76"/>
      <c r="H4" s="77"/>
      <c r="I4" s="77"/>
      <c r="J4" s="78"/>
      <c r="K4" s="77"/>
      <c r="L4" s="92"/>
      <c r="M4" s="79" t="s">
        <v>35</v>
      </c>
      <c r="N4" s="19"/>
    </row>
    <row r="5" spans="1:14" ht="16.5" customHeight="1">
      <c r="A5" s="145"/>
      <c r="B5" s="80">
        <v>42022</v>
      </c>
      <c r="C5" s="82">
        <f>D5</f>
        <v>400</v>
      </c>
      <c r="D5" s="81">
        <v>400</v>
      </c>
      <c r="E5" s="82">
        <v>400</v>
      </c>
      <c r="F5" s="82">
        <f t="shared" si="0"/>
        <v>0.11428571428571428</v>
      </c>
      <c r="G5" s="83"/>
      <c r="H5" s="84"/>
      <c r="I5" s="84"/>
      <c r="J5" s="85"/>
      <c r="K5" s="84"/>
      <c r="L5" s="93"/>
      <c r="M5" s="86" t="s">
        <v>36</v>
      </c>
      <c r="N5" s="19"/>
    </row>
    <row r="6" spans="1:14" ht="15.75" thickBot="1">
      <c r="A6" s="146"/>
      <c r="B6" s="72">
        <v>42029</v>
      </c>
      <c r="C6" s="89">
        <f>D5</f>
        <v>400</v>
      </c>
      <c r="D6" s="28">
        <v>400</v>
      </c>
      <c r="E6" s="29">
        <v>398</v>
      </c>
      <c r="F6" s="71">
        <v>0.11</v>
      </c>
      <c r="G6" s="35"/>
      <c r="H6" s="35"/>
      <c r="I6" s="35"/>
      <c r="J6" s="35"/>
      <c r="K6" s="35"/>
      <c r="L6" s="94"/>
      <c r="M6" s="87" t="s">
        <v>37</v>
      </c>
      <c r="N6" s="19"/>
    </row>
    <row r="7" spans="1:14" ht="15.75" thickBot="1">
      <c r="A7" s="37"/>
      <c r="B7" s="37"/>
      <c r="C7" s="38"/>
      <c r="D7" s="39"/>
      <c r="E7" s="40"/>
      <c r="F7" s="40"/>
      <c r="G7" s="39"/>
      <c r="H7" s="41"/>
      <c r="I7" s="42"/>
      <c r="J7" s="43"/>
      <c r="K7" s="39"/>
      <c r="M7" s="20"/>
      <c r="N7" s="20"/>
    </row>
    <row r="8" spans="1:14">
      <c r="A8" s="144">
        <v>2</v>
      </c>
      <c r="B8" s="27">
        <v>42036</v>
      </c>
      <c r="C8" s="28">
        <f>D6</f>
        <v>400</v>
      </c>
      <c r="D8" s="29">
        <v>363</v>
      </c>
      <c r="E8" s="71">
        <f>C8/3500</f>
        <v>0.11428571428571428</v>
      </c>
      <c r="F8" s="35">
        <f>(D8-C8)/E8</f>
        <v>-323.75</v>
      </c>
      <c r="G8" s="30"/>
      <c r="H8" s="30"/>
      <c r="I8" s="31"/>
      <c r="J8" s="32"/>
      <c r="K8" s="33"/>
      <c r="M8" s="19"/>
      <c r="N8" s="19"/>
    </row>
    <row r="9" spans="1:14">
      <c r="A9" s="145"/>
      <c r="B9" s="27">
        <v>42043</v>
      </c>
      <c r="C9" s="28">
        <f>D8</f>
        <v>363</v>
      </c>
      <c r="D9" s="29">
        <v>383</v>
      </c>
      <c r="E9" s="71">
        <f t="shared" ref="E9:E11" si="1">C9/3500</f>
        <v>0.10371428571428572</v>
      </c>
      <c r="F9" s="35">
        <f>(D9-C9)/E9</f>
        <v>192.8374655647383</v>
      </c>
      <c r="G9" s="30"/>
      <c r="H9" s="30"/>
      <c r="I9" s="31"/>
      <c r="J9" s="32"/>
      <c r="K9" s="33"/>
      <c r="M9" s="19"/>
      <c r="N9" s="19"/>
    </row>
    <row r="10" spans="1:14">
      <c r="A10" s="145"/>
      <c r="B10" s="27">
        <v>42050</v>
      </c>
      <c r="C10" s="28">
        <f>D9</f>
        <v>383</v>
      </c>
      <c r="D10" s="29">
        <v>403</v>
      </c>
      <c r="E10" s="71">
        <f t="shared" si="1"/>
        <v>0.10942857142857143</v>
      </c>
      <c r="F10" s="35">
        <f>(D10-C10)/E10</f>
        <v>182.76762402088772</v>
      </c>
      <c r="G10" s="30"/>
      <c r="H10" s="30"/>
      <c r="I10" s="31"/>
      <c r="J10" s="32"/>
      <c r="K10" s="33"/>
      <c r="M10" s="19"/>
      <c r="N10" s="19"/>
    </row>
    <row r="11" spans="1:14" ht="15.75" thickBot="1">
      <c r="A11" s="146"/>
      <c r="B11" s="27">
        <v>42057</v>
      </c>
      <c r="C11" s="28">
        <f>D10</f>
        <v>403</v>
      </c>
      <c r="D11" s="29">
        <v>422</v>
      </c>
      <c r="E11" s="71">
        <f t="shared" si="1"/>
        <v>0.11514285714285714</v>
      </c>
      <c r="F11" s="35">
        <f>(D11-C11)/E11</f>
        <v>165.01240694789081</v>
      </c>
      <c r="G11" s="30"/>
      <c r="H11" s="30"/>
      <c r="I11" s="31"/>
      <c r="J11" s="32"/>
      <c r="K11" s="33"/>
      <c r="M11" s="36"/>
      <c r="N11" s="19"/>
    </row>
    <row r="12" spans="1:14" s="59" customFormat="1" ht="15.75" thickBot="1">
      <c r="A12" s="37"/>
      <c r="B12" s="37"/>
      <c r="C12" s="38"/>
      <c r="D12" s="39"/>
      <c r="E12" s="40"/>
      <c r="F12" s="40"/>
      <c r="G12" s="39"/>
      <c r="H12" s="41"/>
      <c r="I12" s="42"/>
      <c r="J12" s="43"/>
      <c r="K12" s="39"/>
      <c r="M12" s="57"/>
      <c r="N12" s="57"/>
    </row>
    <row r="13" spans="1:14">
      <c r="A13" s="144">
        <v>3</v>
      </c>
      <c r="B13" s="27">
        <v>42064</v>
      </c>
      <c r="C13" s="28">
        <f>D11</f>
        <v>422</v>
      </c>
      <c r="D13" s="29">
        <v>381</v>
      </c>
      <c r="E13" s="71">
        <f>C13/3500</f>
        <v>0.12057142857142857</v>
      </c>
      <c r="F13" s="35">
        <f>(D13-C13)/E13</f>
        <v>-340.04739336492895</v>
      </c>
      <c r="G13" s="30">
        <v>192</v>
      </c>
      <c r="H13" s="30"/>
      <c r="I13" s="31"/>
      <c r="J13" s="32"/>
      <c r="K13" s="33"/>
      <c r="M13" s="19"/>
      <c r="N13" s="19"/>
    </row>
    <row r="14" spans="1:14">
      <c r="A14" s="145"/>
      <c r="B14" s="27">
        <v>42071</v>
      </c>
      <c r="C14" s="28">
        <f>D13+G13</f>
        <v>573</v>
      </c>
      <c r="D14" s="29">
        <v>615</v>
      </c>
      <c r="E14" s="71">
        <f>C14/3500</f>
        <v>0.1637142857142857</v>
      </c>
      <c r="F14" s="35">
        <f>(D14-C14)/E14</f>
        <v>256.54450261780107</v>
      </c>
      <c r="G14" s="30"/>
      <c r="H14" s="30"/>
      <c r="I14" s="31"/>
      <c r="J14" s="32"/>
      <c r="K14" s="33"/>
      <c r="M14" s="19"/>
      <c r="N14" s="19"/>
    </row>
    <row r="15" spans="1:14">
      <c r="A15" s="145"/>
      <c r="B15" s="135">
        <v>42078</v>
      </c>
      <c r="C15" s="136">
        <f>D14</f>
        <v>615</v>
      </c>
      <c r="D15" s="137">
        <v>654</v>
      </c>
      <c r="E15" s="138">
        <f>C15/3500</f>
        <v>0.17571428571428571</v>
      </c>
      <c r="F15" s="139">
        <f>(D15-C15)/E15</f>
        <v>221.95121951219514</v>
      </c>
      <c r="G15" s="140">
        <v>100</v>
      </c>
      <c r="H15" s="140"/>
      <c r="I15" s="141"/>
      <c r="J15" s="140"/>
      <c r="K15" s="137"/>
      <c r="L15" s="142"/>
      <c r="M15" s="143" t="s">
        <v>63</v>
      </c>
      <c r="N15" s="19"/>
    </row>
    <row r="16" spans="1:14" ht="15.75" thickBot="1">
      <c r="A16" s="146"/>
      <c r="B16" s="27">
        <v>42085</v>
      </c>
      <c r="C16" s="28">
        <f>D15+G15</f>
        <v>754</v>
      </c>
      <c r="D16" s="29">
        <v>800</v>
      </c>
      <c r="E16" s="71">
        <f>C16/3000</f>
        <v>0.25133333333333335</v>
      </c>
      <c r="F16" s="35">
        <f>(D16-C16)/E16</f>
        <v>183.02387267904507</v>
      </c>
      <c r="G16" s="30"/>
      <c r="H16" s="30"/>
      <c r="I16" s="31"/>
      <c r="J16" s="32"/>
      <c r="K16" s="33"/>
      <c r="M16" s="36"/>
      <c r="N16" s="19"/>
    </row>
    <row r="17" spans="1:14" ht="15.75" thickBot="1">
      <c r="A17" s="37"/>
      <c r="B17" s="37"/>
      <c r="C17" s="38"/>
      <c r="D17" s="39"/>
      <c r="E17" s="40"/>
      <c r="F17" s="40"/>
      <c r="G17" s="39"/>
      <c r="H17" s="41"/>
      <c r="I17" s="42"/>
      <c r="J17" s="43"/>
      <c r="K17" s="39"/>
      <c r="M17" s="20"/>
      <c r="N17" s="20"/>
    </row>
    <row r="18" spans="1:14">
      <c r="A18" s="144">
        <v>4</v>
      </c>
      <c r="B18" s="27">
        <v>42092</v>
      </c>
      <c r="C18" s="28">
        <f>D16</f>
        <v>800</v>
      </c>
      <c r="D18" s="29">
        <v>929</v>
      </c>
      <c r="E18" s="71">
        <f>C18/3000</f>
        <v>0.26666666666666666</v>
      </c>
      <c r="F18" s="35">
        <f>(D18-C18)/E18</f>
        <v>483.75</v>
      </c>
      <c r="G18" s="30"/>
      <c r="H18" s="30"/>
      <c r="I18" s="31"/>
      <c r="J18" s="32"/>
      <c r="K18" s="33"/>
      <c r="M18" s="36"/>
      <c r="N18" s="19"/>
    </row>
    <row r="19" spans="1:14">
      <c r="A19" s="145"/>
      <c r="B19" s="27">
        <v>42099</v>
      </c>
      <c r="C19" s="28">
        <f>D18+G18</f>
        <v>929</v>
      </c>
      <c r="D19" s="29">
        <v>973</v>
      </c>
      <c r="E19" s="71">
        <f>C19/2500</f>
        <v>0.37159999999999999</v>
      </c>
      <c r="F19" s="35">
        <f>(D19-C19)/E19</f>
        <v>118.40688912809473</v>
      </c>
      <c r="G19" s="30">
        <v>150</v>
      </c>
      <c r="H19" s="30"/>
      <c r="I19" s="31"/>
      <c r="J19" s="32"/>
      <c r="K19" s="33"/>
      <c r="M19" s="36"/>
      <c r="N19" s="19"/>
    </row>
    <row r="20" spans="1:14">
      <c r="A20" s="145"/>
      <c r="B20" s="27">
        <v>42106</v>
      </c>
      <c r="C20" s="28">
        <f>D19+G19</f>
        <v>1123</v>
      </c>
      <c r="D20" s="29">
        <v>1200</v>
      </c>
      <c r="E20" s="71">
        <f>C20/2500</f>
        <v>0.44919999999999999</v>
      </c>
      <c r="F20" s="35">
        <f>(D20-C20)/E20</f>
        <v>171.41585040071237</v>
      </c>
      <c r="G20" s="30"/>
      <c r="H20" s="30"/>
      <c r="I20" s="31"/>
      <c r="J20" s="32"/>
      <c r="K20" s="33"/>
      <c r="M20" s="36"/>
      <c r="N20" s="19"/>
    </row>
    <row r="21" spans="1:14" ht="15.75" thickBot="1">
      <c r="A21" s="146"/>
      <c r="B21" s="27">
        <v>42113</v>
      </c>
      <c r="C21" s="28">
        <f>D20+G20</f>
        <v>1200</v>
      </c>
      <c r="D21" s="29"/>
      <c r="E21" s="34"/>
      <c r="F21" s="34"/>
      <c r="G21" s="30"/>
      <c r="H21" s="30"/>
      <c r="I21" s="31"/>
      <c r="J21" s="32"/>
      <c r="K21" s="33"/>
      <c r="M21" s="36"/>
      <c r="N21" s="19"/>
    </row>
    <row r="22" spans="1:14" ht="15.75" thickBot="1">
      <c r="A22" s="37"/>
      <c r="B22" s="37"/>
      <c r="C22" s="38"/>
      <c r="D22" s="39"/>
      <c r="E22" s="40"/>
      <c r="F22" s="40"/>
      <c r="G22" s="39"/>
      <c r="H22" s="41"/>
      <c r="I22" s="42"/>
      <c r="J22" s="43"/>
      <c r="K22" s="39"/>
      <c r="M22" s="20"/>
      <c r="N22" s="20"/>
    </row>
    <row r="23" spans="1:14">
      <c r="A23" s="144">
        <v>5</v>
      </c>
      <c r="B23" s="27">
        <v>42120</v>
      </c>
      <c r="C23" s="28">
        <f>D21</f>
        <v>0</v>
      </c>
      <c r="D23" s="29"/>
      <c r="E23" s="34"/>
      <c r="F23" s="34"/>
      <c r="G23" s="30"/>
      <c r="H23" s="30"/>
      <c r="I23" s="31"/>
      <c r="J23" s="32"/>
      <c r="K23" s="33"/>
      <c r="M23" s="19"/>
      <c r="N23" s="19"/>
    </row>
    <row r="24" spans="1:14">
      <c r="A24" s="145"/>
      <c r="B24" s="27">
        <v>42127</v>
      </c>
      <c r="C24" s="28">
        <f>D23</f>
        <v>0</v>
      </c>
      <c r="D24" s="29"/>
      <c r="E24" s="34"/>
      <c r="F24" s="34"/>
      <c r="G24" s="30"/>
      <c r="H24" s="30"/>
      <c r="I24" s="31"/>
      <c r="J24" s="32"/>
      <c r="K24" s="33"/>
      <c r="M24" s="19"/>
      <c r="N24" s="19"/>
    </row>
    <row r="25" spans="1:14">
      <c r="A25" s="145"/>
      <c r="B25" s="27">
        <v>42134</v>
      </c>
      <c r="C25" s="28">
        <f>D24</f>
        <v>0</v>
      </c>
      <c r="D25" s="29"/>
      <c r="E25" s="34"/>
      <c r="F25" s="34"/>
      <c r="G25" s="30"/>
      <c r="H25" s="30"/>
      <c r="I25" s="31"/>
      <c r="J25" s="32"/>
      <c r="K25" s="33"/>
      <c r="M25" s="19"/>
      <c r="N25" s="19"/>
    </row>
    <row r="26" spans="1:14" ht="15.75" thickBot="1">
      <c r="A26" s="146"/>
      <c r="B26" s="27">
        <v>42141</v>
      </c>
      <c r="C26" s="28">
        <f>D25</f>
        <v>0</v>
      </c>
      <c r="D26" s="29"/>
      <c r="E26" s="34"/>
      <c r="F26" s="34"/>
      <c r="G26" s="30"/>
      <c r="H26" s="30"/>
      <c r="I26" s="31"/>
      <c r="J26" s="32"/>
      <c r="K26" s="33"/>
      <c r="M26" s="36"/>
      <c r="N26" s="19"/>
    </row>
    <row r="27" spans="1:14" ht="15.75" thickBot="1">
      <c r="A27" s="37"/>
      <c r="B27" s="37"/>
      <c r="C27" s="38"/>
      <c r="D27" s="39"/>
      <c r="E27" s="40"/>
      <c r="F27" s="40"/>
      <c r="G27" s="39"/>
      <c r="H27" s="41"/>
      <c r="I27" s="42"/>
      <c r="J27" s="43"/>
      <c r="K27" s="39"/>
      <c r="M27" s="20"/>
      <c r="N27" s="20"/>
    </row>
    <row r="28" spans="1:14">
      <c r="A28" s="144">
        <v>6</v>
      </c>
      <c r="B28" s="27">
        <v>42148</v>
      </c>
      <c r="C28" s="28">
        <f>D26</f>
        <v>0</v>
      </c>
      <c r="D28" s="29"/>
      <c r="E28" s="34"/>
      <c r="F28" s="34"/>
      <c r="G28" s="30"/>
      <c r="H28" s="30"/>
      <c r="I28" s="31"/>
      <c r="J28" s="32"/>
      <c r="K28" s="33"/>
      <c r="M28" s="19"/>
      <c r="N28" s="19"/>
    </row>
    <row r="29" spans="1:14">
      <c r="A29" s="145"/>
      <c r="B29" s="27">
        <v>42155</v>
      </c>
      <c r="C29" s="28">
        <f>D28</f>
        <v>0</v>
      </c>
      <c r="D29" s="29"/>
      <c r="E29" s="34"/>
      <c r="F29" s="34"/>
      <c r="G29" s="30"/>
      <c r="H29" s="30"/>
      <c r="I29" s="31"/>
      <c r="J29" s="32"/>
      <c r="K29" s="33"/>
      <c r="M29" s="19"/>
      <c r="N29" s="19"/>
    </row>
    <row r="30" spans="1:14">
      <c r="A30" s="145"/>
      <c r="B30" s="27">
        <v>42162</v>
      </c>
      <c r="C30" s="28">
        <f>D29</f>
        <v>0</v>
      </c>
      <c r="D30" s="29"/>
      <c r="E30" s="34"/>
      <c r="F30" s="34"/>
      <c r="G30" s="30"/>
      <c r="H30" s="30"/>
      <c r="I30" s="31"/>
      <c r="J30" s="32"/>
      <c r="K30" s="33"/>
      <c r="M30" s="19"/>
      <c r="N30" s="19"/>
    </row>
    <row r="31" spans="1:14" ht="15.75" thickBot="1">
      <c r="A31" s="146"/>
      <c r="B31" s="27">
        <v>42169</v>
      </c>
      <c r="C31" s="28">
        <f>D30</f>
        <v>0</v>
      </c>
      <c r="D31" s="29"/>
      <c r="E31" s="34"/>
      <c r="F31" s="34"/>
      <c r="G31" s="30"/>
      <c r="H31" s="30"/>
      <c r="I31" s="31"/>
      <c r="J31" s="32"/>
      <c r="K31" s="33"/>
      <c r="M31" s="36"/>
      <c r="N31" s="19"/>
    </row>
    <row r="32" spans="1:14" ht="15.75" thickBot="1">
      <c r="A32" s="37"/>
      <c r="B32" s="37"/>
      <c r="C32" s="38"/>
      <c r="D32" s="39"/>
      <c r="E32" s="40"/>
      <c r="F32" s="40"/>
      <c r="G32" s="39"/>
      <c r="H32" s="41"/>
      <c r="I32" s="42"/>
      <c r="J32" s="43"/>
      <c r="K32" s="39"/>
      <c r="M32" s="20"/>
      <c r="N32" s="20"/>
    </row>
    <row r="33" spans="1:14">
      <c r="A33" s="144">
        <v>7</v>
      </c>
      <c r="B33" s="27">
        <v>42176</v>
      </c>
      <c r="C33" s="28">
        <f>D31</f>
        <v>0</v>
      </c>
      <c r="D33" s="29"/>
      <c r="E33" s="34"/>
      <c r="F33" s="34"/>
      <c r="G33" s="30"/>
      <c r="H33" s="30"/>
      <c r="I33" s="31"/>
      <c r="J33" s="32"/>
      <c r="K33" s="33"/>
      <c r="M33" s="19"/>
      <c r="N33" s="19"/>
    </row>
    <row r="34" spans="1:14">
      <c r="A34" s="145"/>
      <c r="B34" s="27">
        <v>42183</v>
      </c>
      <c r="C34" s="28">
        <f>D33</f>
        <v>0</v>
      </c>
      <c r="D34" s="29"/>
      <c r="E34" s="34"/>
      <c r="F34" s="34"/>
      <c r="G34" s="30"/>
      <c r="H34" s="30"/>
      <c r="I34" s="31"/>
      <c r="J34" s="32"/>
      <c r="K34" s="33"/>
      <c r="M34" s="19"/>
      <c r="N34" s="19"/>
    </row>
    <row r="35" spans="1:14">
      <c r="A35" s="145"/>
      <c r="B35" s="27">
        <v>42190</v>
      </c>
      <c r="C35" s="28">
        <f>D34</f>
        <v>0</v>
      </c>
      <c r="D35" s="29"/>
      <c r="E35" s="34"/>
      <c r="F35" s="34"/>
      <c r="G35" s="30"/>
      <c r="H35" s="30"/>
      <c r="I35" s="31"/>
      <c r="J35" s="32"/>
      <c r="K35" s="33"/>
      <c r="M35" s="19"/>
      <c r="N35" s="19"/>
    </row>
    <row r="36" spans="1:14" ht="15.75" thickBot="1">
      <c r="A36" s="146"/>
      <c r="B36" s="27">
        <v>42197</v>
      </c>
      <c r="C36" s="28">
        <f>D35</f>
        <v>0</v>
      </c>
      <c r="D36" s="29"/>
      <c r="E36" s="34"/>
      <c r="F36" s="34"/>
      <c r="G36" s="30"/>
      <c r="H36" s="30"/>
      <c r="I36" s="31"/>
      <c r="J36" s="32"/>
      <c r="K36" s="33"/>
      <c r="M36" s="19"/>
      <c r="N36" s="19"/>
    </row>
    <row r="37" spans="1:14" ht="15.75" thickBot="1">
      <c r="A37" s="37"/>
      <c r="B37" s="37"/>
      <c r="C37" s="38"/>
      <c r="D37" s="39"/>
      <c r="E37" s="40"/>
      <c r="F37" s="40"/>
      <c r="G37" s="39"/>
      <c r="H37" s="41"/>
      <c r="I37" s="42"/>
      <c r="J37" s="43"/>
      <c r="K37" s="39"/>
      <c r="M37" s="20"/>
      <c r="N37" s="20"/>
    </row>
    <row r="38" spans="1:14">
      <c r="A38" s="144">
        <v>8</v>
      </c>
      <c r="B38" s="27">
        <v>42204</v>
      </c>
      <c r="C38" s="28">
        <f>D36</f>
        <v>0</v>
      </c>
      <c r="D38" s="29"/>
      <c r="E38" s="34"/>
      <c r="F38" s="34"/>
      <c r="G38" s="30"/>
      <c r="H38" s="30"/>
      <c r="I38" s="31"/>
      <c r="J38" s="32"/>
      <c r="K38" s="33"/>
      <c r="M38" s="19"/>
      <c r="N38" s="19"/>
    </row>
    <row r="39" spans="1:14">
      <c r="A39" s="145"/>
      <c r="B39" s="27">
        <v>42211</v>
      </c>
      <c r="C39" s="28">
        <f>D38</f>
        <v>0</v>
      </c>
      <c r="D39" s="29"/>
      <c r="E39" s="34"/>
      <c r="F39" s="34"/>
      <c r="G39" s="30"/>
      <c r="H39" s="30"/>
      <c r="I39" s="31"/>
      <c r="J39" s="32"/>
      <c r="K39" s="33"/>
      <c r="M39" s="19"/>
      <c r="N39" s="19"/>
    </row>
    <row r="40" spans="1:14">
      <c r="A40" s="145"/>
      <c r="B40" s="27">
        <v>42218</v>
      </c>
      <c r="C40" s="28">
        <f>D39</f>
        <v>0</v>
      </c>
      <c r="D40" s="29"/>
      <c r="E40" s="34"/>
      <c r="F40" s="34"/>
      <c r="G40" s="30"/>
      <c r="H40" s="30"/>
      <c r="I40" s="31"/>
      <c r="J40" s="32"/>
      <c r="K40" s="33"/>
      <c r="M40" s="19"/>
      <c r="N40" s="19"/>
    </row>
    <row r="41" spans="1:14" ht="15.75" thickBot="1">
      <c r="A41" s="146"/>
      <c r="B41" s="27">
        <v>42225</v>
      </c>
      <c r="C41" s="28">
        <f>D40</f>
        <v>0</v>
      </c>
      <c r="D41" s="29"/>
      <c r="E41" s="34"/>
      <c r="F41" s="34"/>
      <c r="G41" s="30"/>
      <c r="H41" s="30"/>
      <c r="I41" s="31"/>
      <c r="J41" s="32"/>
      <c r="K41" s="33"/>
      <c r="M41" s="19"/>
      <c r="N41" s="19"/>
    </row>
    <row r="42" spans="1:14" ht="15.75" thickBot="1">
      <c r="A42" s="37"/>
      <c r="B42" s="37"/>
      <c r="C42" s="38"/>
      <c r="D42" s="39"/>
      <c r="E42" s="40"/>
      <c r="F42" s="40"/>
      <c r="G42" s="39"/>
      <c r="H42" s="41"/>
      <c r="I42" s="42"/>
      <c r="J42" s="43"/>
      <c r="K42" s="39"/>
      <c r="M42" s="20"/>
      <c r="N42" s="20"/>
    </row>
    <row r="43" spans="1:14">
      <c r="A43" s="144">
        <v>9</v>
      </c>
      <c r="B43" s="27">
        <v>42232</v>
      </c>
      <c r="C43" s="28">
        <f>D41</f>
        <v>0</v>
      </c>
      <c r="D43" s="29"/>
      <c r="E43" s="34"/>
      <c r="F43" s="34"/>
      <c r="G43" s="30"/>
      <c r="H43" s="30"/>
      <c r="I43" s="31"/>
      <c r="J43" s="32"/>
      <c r="K43" s="33"/>
      <c r="M43" s="19"/>
      <c r="N43" s="19"/>
    </row>
    <row r="44" spans="1:14">
      <c r="A44" s="145"/>
      <c r="B44" s="27">
        <v>42239</v>
      </c>
      <c r="C44" s="28">
        <f>D43</f>
        <v>0</v>
      </c>
      <c r="D44" s="29"/>
      <c r="E44" s="34"/>
      <c r="F44" s="34"/>
      <c r="G44" s="30"/>
      <c r="H44" s="30"/>
      <c r="I44" s="31"/>
      <c r="J44" s="32"/>
      <c r="K44" s="33"/>
      <c r="M44" s="19"/>
      <c r="N44" s="19"/>
    </row>
    <row r="45" spans="1:14">
      <c r="A45" s="145"/>
      <c r="B45" s="27">
        <v>42246</v>
      </c>
      <c r="C45" s="28">
        <f>D44</f>
        <v>0</v>
      </c>
      <c r="D45" s="29"/>
      <c r="E45" s="34"/>
      <c r="F45" s="34"/>
      <c r="G45" s="30"/>
      <c r="H45" s="30"/>
      <c r="I45" s="31"/>
      <c r="J45" s="32"/>
      <c r="K45" s="33"/>
      <c r="M45" s="19"/>
      <c r="N45" s="19"/>
    </row>
    <row r="46" spans="1:14" ht="15.75" thickBot="1">
      <c r="A46" s="146"/>
      <c r="B46" s="27">
        <v>42253</v>
      </c>
      <c r="C46" s="28">
        <f>D45</f>
        <v>0</v>
      </c>
      <c r="D46" s="29"/>
      <c r="E46" s="34"/>
      <c r="F46" s="34"/>
      <c r="G46" s="30"/>
      <c r="H46" s="30"/>
      <c r="I46" s="31"/>
      <c r="J46" s="32"/>
      <c r="K46" s="33"/>
      <c r="M46" s="19"/>
      <c r="N46" s="19"/>
    </row>
    <row r="47" spans="1:14" ht="15.75" thickBot="1">
      <c r="A47" s="37"/>
      <c r="B47" s="37"/>
      <c r="C47" s="38"/>
      <c r="D47" s="39"/>
      <c r="E47" s="40"/>
      <c r="F47" s="40"/>
      <c r="G47" s="39"/>
      <c r="H47" s="41"/>
      <c r="I47" s="42"/>
      <c r="J47" s="43"/>
      <c r="K47" s="39"/>
      <c r="M47" s="20"/>
      <c r="N47" s="20"/>
    </row>
    <row r="48" spans="1:14">
      <c r="A48" s="144">
        <v>10</v>
      </c>
      <c r="B48" s="27">
        <v>42260</v>
      </c>
      <c r="C48" s="28">
        <f>D46</f>
        <v>0</v>
      </c>
      <c r="D48" s="29"/>
      <c r="E48" s="34"/>
      <c r="F48" s="34"/>
      <c r="G48" s="30"/>
      <c r="H48" s="30"/>
      <c r="I48" s="31"/>
      <c r="J48" s="32"/>
      <c r="K48" s="33"/>
      <c r="M48" s="19"/>
      <c r="N48" s="19"/>
    </row>
    <row r="49" spans="1:14">
      <c r="A49" s="145"/>
      <c r="B49" s="27">
        <v>42267</v>
      </c>
      <c r="C49" s="28">
        <f>D48</f>
        <v>0</v>
      </c>
      <c r="D49" s="29"/>
      <c r="E49" s="34"/>
      <c r="F49" s="34"/>
      <c r="G49" s="30"/>
      <c r="H49" s="30"/>
      <c r="I49" s="31"/>
      <c r="J49" s="32"/>
      <c r="K49" s="33"/>
      <c r="M49" s="19"/>
      <c r="N49" s="19"/>
    </row>
    <row r="50" spans="1:14">
      <c r="A50" s="145"/>
      <c r="B50" s="27">
        <v>42274</v>
      </c>
      <c r="C50" s="28">
        <f>D49</f>
        <v>0</v>
      </c>
      <c r="D50" s="29"/>
      <c r="E50" s="34"/>
      <c r="F50" s="34"/>
      <c r="G50" s="30"/>
      <c r="H50" s="30"/>
      <c r="I50" s="31"/>
      <c r="J50" s="32"/>
      <c r="K50" s="33"/>
      <c r="M50" s="19"/>
      <c r="N50" s="19"/>
    </row>
    <row r="51" spans="1:14" ht="15.75" thickBot="1">
      <c r="A51" s="146"/>
      <c r="B51" s="27">
        <v>42281</v>
      </c>
      <c r="C51" s="28">
        <f>D50</f>
        <v>0</v>
      </c>
      <c r="D51" s="29"/>
      <c r="E51" s="34"/>
      <c r="F51" s="34"/>
      <c r="G51" s="30"/>
      <c r="H51" s="30"/>
      <c r="I51" s="31"/>
      <c r="J51" s="32"/>
      <c r="K51" s="33"/>
      <c r="M51" s="19"/>
      <c r="N51" s="19"/>
    </row>
    <row r="52" spans="1:14" ht="15.75" thickBot="1">
      <c r="A52" s="37"/>
      <c r="B52" s="37"/>
      <c r="C52" s="38"/>
      <c r="D52" s="39"/>
      <c r="E52" s="40"/>
      <c r="F52" s="40"/>
      <c r="G52" s="39"/>
      <c r="H52" s="41"/>
      <c r="I52" s="42"/>
      <c r="J52" s="43"/>
      <c r="K52" s="39"/>
      <c r="M52" s="20"/>
      <c r="N52" s="20"/>
    </row>
    <row r="53" spans="1:14">
      <c r="A53" s="144">
        <v>11</v>
      </c>
      <c r="B53" s="27">
        <v>42288</v>
      </c>
      <c r="C53" s="28">
        <f>D51</f>
        <v>0</v>
      </c>
      <c r="D53" s="29"/>
      <c r="E53" s="34"/>
      <c r="F53" s="34"/>
      <c r="G53" s="30"/>
      <c r="H53" s="30"/>
      <c r="I53" s="31"/>
      <c r="J53" s="32"/>
      <c r="K53" s="33"/>
      <c r="M53" s="19"/>
      <c r="N53" s="19"/>
    </row>
    <row r="54" spans="1:14">
      <c r="A54" s="145"/>
      <c r="B54" s="27">
        <v>42295</v>
      </c>
      <c r="C54" s="28">
        <f>D53</f>
        <v>0</v>
      </c>
      <c r="D54" s="29"/>
      <c r="E54" s="34"/>
      <c r="F54" s="34"/>
      <c r="G54" s="30"/>
      <c r="H54" s="30"/>
      <c r="I54" s="31"/>
      <c r="J54" s="32"/>
      <c r="K54" s="33"/>
      <c r="M54" s="19"/>
      <c r="N54" s="19"/>
    </row>
    <row r="55" spans="1:14">
      <c r="A55" s="145"/>
      <c r="B55" s="27">
        <v>42302</v>
      </c>
      <c r="C55" s="28">
        <f>D54</f>
        <v>0</v>
      </c>
      <c r="D55" s="29"/>
      <c r="E55" s="34"/>
      <c r="F55" s="34"/>
      <c r="G55" s="30"/>
      <c r="H55" s="30"/>
      <c r="I55" s="31"/>
      <c r="J55" s="32"/>
      <c r="K55" s="33"/>
      <c r="M55" s="19"/>
      <c r="N55" s="19"/>
    </row>
    <row r="56" spans="1:14" ht="15.75" thickBot="1">
      <c r="A56" s="146"/>
      <c r="B56" s="27">
        <v>42309</v>
      </c>
      <c r="C56" s="28">
        <f>D55</f>
        <v>0</v>
      </c>
      <c r="D56" s="29"/>
      <c r="E56" s="34"/>
      <c r="F56" s="34"/>
      <c r="G56" s="30"/>
      <c r="H56" s="30"/>
      <c r="I56" s="31"/>
      <c r="J56" s="32"/>
      <c r="K56" s="33"/>
      <c r="M56" s="19"/>
      <c r="N56" s="19"/>
    </row>
    <row r="57" spans="1:14" ht="15.75" thickBot="1">
      <c r="A57" s="37"/>
      <c r="B57" s="37"/>
      <c r="C57" s="38"/>
      <c r="D57" s="39"/>
      <c r="E57" s="40"/>
      <c r="F57" s="40"/>
      <c r="G57" s="39"/>
      <c r="H57" s="41"/>
      <c r="I57" s="42"/>
      <c r="J57" s="43"/>
      <c r="K57" s="39"/>
      <c r="M57" s="20"/>
      <c r="N57" s="20"/>
    </row>
    <row r="58" spans="1:14">
      <c r="A58" s="144">
        <v>12</v>
      </c>
      <c r="B58" s="27">
        <v>42316</v>
      </c>
      <c r="C58" s="28">
        <f>D56</f>
        <v>0</v>
      </c>
      <c r="D58" s="29"/>
      <c r="E58" s="34"/>
      <c r="F58" s="34"/>
      <c r="G58" s="30"/>
      <c r="H58" s="30"/>
      <c r="I58" s="31"/>
      <c r="J58" s="32"/>
      <c r="K58" s="33"/>
      <c r="M58" s="19"/>
      <c r="N58" s="19"/>
    </row>
    <row r="59" spans="1:14">
      <c r="A59" s="145"/>
      <c r="B59" s="27">
        <v>42323</v>
      </c>
      <c r="C59" s="28">
        <f>D58</f>
        <v>0</v>
      </c>
      <c r="D59" s="29"/>
      <c r="E59" s="34"/>
      <c r="F59" s="34"/>
      <c r="G59" s="30"/>
      <c r="H59" s="30"/>
      <c r="I59" s="31"/>
      <c r="J59" s="32"/>
      <c r="K59" s="33"/>
      <c r="M59" s="19"/>
      <c r="N59" s="19"/>
    </row>
    <row r="60" spans="1:14">
      <c r="A60" s="145"/>
      <c r="B60" s="27">
        <v>42330</v>
      </c>
      <c r="C60" s="28">
        <f>D59</f>
        <v>0</v>
      </c>
      <c r="D60" s="29"/>
      <c r="E60" s="34"/>
      <c r="F60" s="34"/>
      <c r="G60" s="30"/>
      <c r="H60" s="30"/>
      <c r="I60" s="31"/>
      <c r="J60" s="32"/>
      <c r="K60" s="33"/>
      <c r="M60" s="19"/>
      <c r="N60" s="19"/>
    </row>
    <row r="61" spans="1:14" ht="15.75" thickBot="1">
      <c r="A61" s="146"/>
      <c r="B61" s="27">
        <v>42337</v>
      </c>
      <c r="C61" s="28">
        <f>D60</f>
        <v>0</v>
      </c>
      <c r="D61" s="29"/>
      <c r="E61" s="34"/>
      <c r="F61" s="34"/>
      <c r="G61" s="30"/>
      <c r="H61" s="30"/>
      <c r="I61" s="31"/>
      <c r="J61" s="32"/>
      <c r="K61" s="33"/>
      <c r="M61" s="19"/>
      <c r="N61" s="19"/>
    </row>
    <row r="62" spans="1:14" ht="15.75" thickBot="1">
      <c r="A62" s="37"/>
      <c r="B62" s="37"/>
      <c r="C62" s="38"/>
      <c r="D62" s="39"/>
      <c r="E62" s="40"/>
      <c r="F62" s="40"/>
      <c r="G62" s="39"/>
      <c r="H62" s="41"/>
      <c r="I62" s="42"/>
      <c r="J62" s="43"/>
      <c r="K62" s="39"/>
      <c r="M62" s="20"/>
      <c r="N62" s="20"/>
    </row>
    <row r="63" spans="1:14">
      <c r="A63" s="144">
        <v>13</v>
      </c>
      <c r="B63" s="27">
        <v>42344</v>
      </c>
      <c r="C63" s="28">
        <f>D61</f>
        <v>0</v>
      </c>
      <c r="D63" s="29"/>
      <c r="E63" s="34"/>
      <c r="F63" s="34"/>
      <c r="G63" s="30"/>
      <c r="H63" s="30"/>
      <c r="I63" s="31"/>
      <c r="J63" s="32"/>
      <c r="K63" s="33"/>
      <c r="M63" s="19"/>
      <c r="N63" s="19"/>
    </row>
    <row r="64" spans="1:14">
      <c r="A64" s="145"/>
      <c r="B64" s="27">
        <v>42351</v>
      </c>
      <c r="C64" s="28">
        <f>D63</f>
        <v>0</v>
      </c>
      <c r="D64" s="29"/>
      <c r="E64" s="34"/>
      <c r="F64" s="34"/>
      <c r="G64" s="30"/>
      <c r="H64" s="30"/>
      <c r="I64" s="31"/>
      <c r="J64" s="32"/>
      <c r="K64" s="33"/>
      <c r="M64" s="19"/>
      <c r="N64" s="19"/>
    </row>
    <row r="65" spans="1:14">
      <c r="A65" s="145"/>
      <c r="B65" s="27">
        <v>42358</v>
      </c>
      <c r="C65" s="28">
        <f>D64</f>
        <v>0</v>
      </c>
      <c r="D65" s="29"/>
      <c r="E65" s="34"/>
      <c r="F65" s="34"/>
      <c r="G65" s="30"/>
      <c r="H65" s="30"/>
      <c r="I65" s="31"/>
      <c r="J65" s="32"/>
      <c r="K65" s="33"/>
      <c r="M65" s="19"/>
      <c r="N65" s="19"/>
    </row>
    <row r="66" spans="1:14" ht="15.75" thickBot="1">
      <c r="A66" s="146"/>
      <c r="B66" s="27">
        <v>42365</v>
      </c>
      <c r="C66" s="28">
        <f>D65</f>
        <v>0</v>
      </c>
      <c r="D66" s="29"/>
      <c r="E66" s="34"/>
      <c r="F66" s="34"/>
      <c r="G66" s="30"/>
      <c r="H66" s="30"/>
      <c r="I66" s="31"/>
      <c r="J66" s="32"/>
      <c r="K66" s="33"/>
      <c r="M66" s="19"/>
      <c r="N66" s="19"/>
    </row>
    <row r="67" spans="1:14" ht="15.75" thickBot="1">
      <c r="A67" s="37"/>
      <c r="B67" s="37"/>
      <c r="C67" s="38"/>
      <c r="D67" s="39"/>
      <c r="E67" s="40"/>
      <c r="F67" s="40"/>
      <c r="G67" s="39"/>
      <c r="H67" s="41"/>
      <c r="I67" s="42"/>
      <c r="J67" s="43"/>
      <c r="K67" s="39"/>
      <c r="M67" s="20"/>
      <c r="N67" s="20"/>
    </row>
    <row r="68" spans="1:14">
      <c r="A68" s="144">
        <v>14</v>
      </c>
      <c r="B68" s="27">
        <v>42372</v>
      </c>
      <c r="C68" s="28">
        <f>D66</f>
        <v>0</v>
      </c>
      <c r="D68" s="29"/>
      <c r="E68" s="34"/>
      <c r="F68" s="34"/>
      <c r="G68" s="30"/>
      <c r="H68" s="30"/>
      <c r="I68" s="31"/>
      <c r="J68" s="32"/>
      <c r="K68" s="33"/>
      <c r="M68" s="19"/>
      <c r="N68" s="19"/>
    </row>
    <row r="69" spans="1:14">
      <c r="A69" s="145"/>
      <c r="B69" s="27">
        <v>42379</v>
      </c>
      <c r="C69" s="28">
        <f>D68</f>
        <v>0</v>
      </c>
      <c r="D69" s="29"/>
      <c r="E69" s="34"/>
      <c r="F69" s="34"/>
      <c r="G69" s="30"/>
      <c r="H69" s="30"/>
      <c r="I69" s="31"/>
      <c r="J69" s="32"/>
      <c r="K69" s="33"/>
      <c r="M69" s="19"/>
      <c r="N69" s="19"/>
    </row>
    <row r="70" spans="1:14">
      <c r="A70" s="145"/>
      <c r="B70" s="27">
        <v>42386</v>
      </c>
      <c r="C70" s="28">
        <f>D69</f>
        <v>0</v>
      </c>
      <c r="D70" s="29"/>
      <c r="E70" s="34"/>
      <c r="F70" s="34"/>
      <c r="G70" s="30"/>
      <c r="H70" s="30"/>
      <c r="I70" s="31"/>
      <c r="J70" s="32"/>
      <c r="K70" s="33"/>
      <c r="M70" s="19"/>
      <c r="N70" s="19"/>
    </row>
    <row r="71" spans="1:14" ht="15.75" thickBot="1">
      <c r="A71" s="146"/>
      <c r="B71" s="44">
        <v>42393</v>
      </c>
      <c r="C71" s="28">
        <f>D70</f>
        <v>0</v>
      </c>
      <c r="D71" s="45"/>
      <c r="E71" s="46"/>
      <c r="F71" s="46"/>
      <c r="G71" s="47"/>
      <c r="H71" s="47"/>
      <c r="I71" s="31"/>
      <c r="J71" s="48"/>
      <c r="K71" s="49"/>
      <c r="M71" s="19"/>
      <c r="N71" s="19"/>
    </row>
    <row r="72" spans="1:14" ht="15.75" thickBot="1">
      <c r="A72" s="37"/>
      <c r="B72" s="37"/>
      <c r="C72" s="38"/>
      <c r="D72" s="39"/>
      <c r="E72" s="40"/>
      <c r="F72" s="40"/>
      <c r="G72" s="39"/>
      <c r="H72" s="41"/>
      <c r="I72" s="42"/>
      <c r="J72" s="43"/>
      <c r="K72" s="39"/>
      <c r="M72" s="20"/>
      <c r="N72" s="20"/>
    </row>
    <row r="73" spans="1:14">
      <c r="A73" s="144">
        <v>15</v>
      </c>
      <c r="B73" s="27">
        <v>42400</v>
      </c>
      <c r="C73" s="28">
        <f>D71</f>
        <v>0</v>
      </c>
      <c r="D73" s="29"/>
      <c r="E73" s="34"/>
      <c r="F73" s="34"/>
      <c r="G73" s="30"/>
      <c r="H73" s="30"/>
      <c r="I73" s="31"/>
      <c r="J73" s="32"/>
      <c r="K73" s="33"/>
      <c r="M73" s="19"/>
      <c r="N73" s="19"/>
    </row>
    <row r="74" spans="1:14">
      <c r="A74" s="145"/>
      <c r="B74" s="27">
        <v>42407</v>
      </c>
      <c r="C74" s="28">
        <f>D73</f>
        <v>0</v>
      </c>
      <c r="D74" s="29"/>
      <c r="E74" s="34"/>
      <c r="F74" s="34"/>
      <c r="G74" s="30"/>
      <c r="H74" s="30"/>
      <c r="I74" s="31"/>
      <c r="J74" s="32"/>
      <c r="K74" s="33"/>
      <c r="M74" s="19"/>
      <c r="N74" s="19"/>
    </row>
    <row r="75" spans="1:14">
      <c r="A75" s="145"/>
      <c r="B75" s="27">
        <v>42414</v>
      </c>
      <c r="C75" s="28">
        <f>D74</f>
        <v>0</v>
      </c>
      <c r="D75" s="29"/>
      <c r="E75" s="34"/>
      <c r="F75" s="34"/>
      <c r="G75" s="30"/>
      <c r="H75" s="30"/>
      <c r="I75" s="31"/>
      <c r="J75" s="32"/>
      <c r="K75" s="33"/>
      <c r="M75" s="19"/>
      <c r="N75" s="19"/>
    </row>
    <row r="76" spans="1:14" ht="15.75" thickBot="1">
      <c r="A76" s="146"/>
      <c r="B76" s="27">
        <v>42421</v>
      </c>
      <c r="C76" s="28">
        <f>D75</f>
        <v>0</v>
      </c>
      <c r="D76" s="29"/>
      <c r="E76" s="34"/>
      <c r="F76" s="34"/>
      <c r="G76" s="30"/>
      <c r="H76" s="30"/>
      <c r="I76" s="31"/>
      <c r="J76" s="32"/>
      <c r="K76" s="33"/>
      <c r="M76" s="19"/>
      <c r="N76" s="19"/>
    </row>
    <row r="77" spans="1:14" ht="15.75" thickBot="1">
      <c r="A77" s="37"/>
      <c r="B77" s="37"/>
      <c r="C77" s="38"/>
      <c r="D77" s="39"/>
      <c r="E77" s="40"/>
      <c r="F77" s="40"/>
      <c r="G77" s="39"/>
      <c r="H77" s="41"/>
      <c r="I77" s="42"/>
      <c r="J77" s="43"/>
      <c r="K77" s="39"/>
      <c r="M77" s="20"/>
      <c r="N77" s="20"/>
    </row>
    <row r="78" spans="1:14">
      <c r="A78" s="144">
        <v>16</v>
      </c>
      <c r="B78" s="27">
        <v>42428</v>
      </c>
      <c r="C78" s="28">
        <f>D76</f>
        <v>0</v>
      </c>
      <c r="D78" s="29"/>
      <c r="E78" s="34"/>
      <c r="F78" s="34"/>
      <c r="G78" s="30"/>
      <c r="H78" s="30"/>
      <c r="I78" s="31"/>
      <c r="J78" s="32"/>
      <c r="K78" s="33"/>
      <c r="M78" s="19"/>
      <c r="N78" s="19"/>
    </row>
    <row r="79" spans="1:14">
      <c r="A79" s="145"/>
      <c r="B79" s="27">
        <v>42435</v>
      </c>
      <c r="C79" s="28">
        <f>D78</f>
        <v>0</v>
      </c>
      <c r="D79" s="29"/>
      <c r="E79" s="34"/>
      <c r="F79" s="34"/>
      <c r="G79" s="30"/>
      <c r="H79" s="30"/>
      <c r="I79" s="31"/>
      <c r="J79" s="32"/>
      <c r="K79" s="33"/>
      <c r="M79" s="19"/>
      <c r="N79" s="19"/>
    </row>
    <row r="80" spans="1:14">
      <c r="A80" s="145"/>
      <c r="B80" s="27">
        <v>42442</v>
      </c>
      <c r="C80" s="28">
        <f>D79</f>
        <v>0</v>
      </c>
      <c r="D80" s="29"/>
      <c r="E80" s="34"/>
      <c r="F80" s="34"/>
      <c r="G80" s="30"/>
      <c r="H80" s="30"/>
      <c r="I80" s="31"/>
      <c r="J80" s="32"/>
      <c r="K80" s="33"/>
      <c r="M80" s="19"/>
      <c r="N80" s="19"/>
    </row>
    <row r="81" spans="1:14" ht="15.75" thickBot="1">
      <c r="A81" s="146"/>
      <c r="B81" s="27">
        <v>42449</v>
      </c>
      <c r="C81" s="28">
        <f>D80</f>
        <v>0</v>
      </c>
      <c r="D81" s="29"/>
      <c r="E81" s="34"/>
      <c r="F81" s="34"/>
      <c r="G81" s="30"/>
      <c r="H81" s="30"/>
      <c r="I81" s="31"/>
      <c r="J81" s="32"/>
      <c r="K81" s="33"/>
      <c r="M81" s="19"/>
      <c r="N81" s="19"/>
    </row>
    <row r="82" spans="1:14" ht="15.75" thickBot="1">
      <c r="A82" s="37"/>
      <c r="B82" s="37"/>
      <c r="C82" s="38"/>
      <c r="D82" s="39"/>
      <c r="E82" s="40"/>
      <c r="F82" s="40"/>
      <c r="G82" s="39"/>
      <c r="H82" s="41"/>
      <c r="I82" s="42"/>
      <c r="J82" s="43"/>
      <c r="K82" s="39"/>
      <c r="M82" s="20"/>
      <c r="N82" s="20"/>
    </row>
    <row r="83" spans="1:14">
      <c r="A83" s="144">
        <v>17</v>
      </c>
      <c r="B83" s="27">
        <v>42456</v>
      </c>
      <c r="C83" s="28">
        <f>D81</f>
        <v>0</v>
      </c>
      <c r="D83" s="29"/>
      <c r="E83" s="34"/>
      <c r="F83" s="34"/>
      <c r="G83" s="30"/>
      <c r="H83" s="30"/>
      <c r="I83" s="31"/>
      <c r="J83" s="32"/>
      <c r="K83" s="33"/>
      <c r="M83" s="19"/>
      <c r="N83" s="19"/>
    </row>
    <row r="84" spans="1:14">
      <c r="A84" s="145"/>
      <c r="B84" s="27">
        <v>42463</v>
      </c>
      <c r="C84" s="28">
        <f>D83</f>
        <v>0</v>
      </c>
      <c r="D84" s="29"/>
      <c r="E84" s="34"/>
      <c r="F84" s="34"/>
      <c r="G84" s="30"/>
      <c r="H84" s="30"/>
      <c r="I84" s="31"/>
      <c r="J84" s="32"/>
      <c r="K84" s="33"/>
      <c r="M84" s="19"/>
      <c r="N84" s="19"/>
    </row>
    <row r="85" spans="1:14">
      <c r="A85" s="145"/>
      <c r="B85" s="27">
        <v>42470</v>
      </c>
      <c r="C85" s="28">
        <f>D84</f>
        <v>0</v>
      </c>
      <c r="D85" s="29"/>
      <c r="E85" s="34"/>
      <c r="F85" s="34"/>
      <c r="G85" s="30"/>
      <c r="H85" s="30"/>
      <c r="I85" s="31"/>
      <c r="J85" s="32"/>
      <c r="K85" s="33"/>
      <c r="M85" s="19"/>
      <c r="N85" s="19"/>
    </row>
    <row r="86" spans="1:14" ht="15.75" thickBot="1">
      <c r="A86" s="146"/>
      <c r="B86" s="27">
        <v>42477</v>
      </c>
      <c r="C86" s="28">
        <f>D85</f>
        <v>0</v>
      </c>
      <c r="D86" s="29"/>
      <c r="E86" s="34"/>
      <c r="F86" s="34"/>
      <c r="G86" s="30"/>
      <c r="H86" s="30"/>
      <c r="I86" s="31"/>
      <c r="J86" s="32"/>
      <c r="K86" s="33"/>
      <c r="M86" s="19"/>
      <c r="N86" s="19"/>
    </row>
    <row r="87" spans="1:14" ht="15.75" thickBot="1">
      <c r="A87" s="37"/>
      <c r="B87" s="37"/>
      <c r="C87" s="38"/>
      <c r="D87" s="39"/>
      <c r="E87" s="40"/>
      <c r="F87" s="40"/>
      <c r="G87" s="39"/>
      <c r="H87" s="41"/>
      <c r="I87" s="42"/>
      <c r="J87" s="43"/>
      <c r="K87" s="39"/>
      <c r="M87" s="20"/>
      <c r="N87" s="20"/>
    </row>
    <row r="88" spans="1:14">
      <c r="A88" s="144">
        <v>18</v>
      </c>
      <c r="B88" s="27">
        <v>42484</v>
      </c>
      <c r="C88" s="28">
        <f>D86</f>
        <v>0</v>
      </c>
      <c r="D88" s="29"/>
      <c r="E88" s="34"/>
      <c r="F88" s="34"/>
      <c r="G88" s="30"/>
      <c r="H88" s="30"/>
      <c r="I88" s="31"/>
      <c r="J88" s="32"/>
      <c r="K88" s="33"/>
      <c r="M88" s="19"/>
      <c r="N88" s="19"/>
    </row>
    <row r="89" spans="1:14">
      <c r="A89" s="145"/>
      <c r="B89" s="27">
        <v>42491</v>
      </c>
      <c r="C89" s="28">
        <f>D88</f>
        <v>0</v>
      </c>
      <c r="D89" s="29"/>
      <c r="E89" s="34"/>
      <c r="F89" s="34"/>
      <c r="G89" s="30"/>
      <c r="H89" s="30"/>
      <c r="I89" s="31"/>
      <c r="J89" s="32"/>
      <c r="K89" s="33"/>
      <c r="M89" s="19"/>
      <c r="N89" s="19"/>
    </row>
    <row r="90" spans="1:14">
      <c r="A90" s="145"/>
      <c r="B90" s="27">
        <v>42498</v>
      </c>
      <c r="C90" s="28">
        <f>D89</f>
        <v>0</v>
      </c>
      <c r="D90" s="29"/>
      <c r="E90" s="34"/>
      <c r="F90" s="34"/>
      <c r="G90" s="30"/>
      <c r="H90" s="30"/>
      <c r="I90" s="31"/>
      <c r="J90" s="32"/>
      <c r="K90" s="33"/>
      <c r="M90" s="19"/>
      <c r="N90" s="19"/>
    </row>
    <row r="91" spans="1:14" ht="15.75" thickBot="1">
      <c r="A91" s="146"/>
      <c r="B91" s="27">
        <v>42505</v>
      </c>
      <c r="C91" s="28">
        <f>D90</f>
        <v>0</v>
      </c>
      <c r="D91" s="29"/>
      <c r="E91" s="34"/>
      <c r="F91" s="34"/>
      <c r="G91" s="30"/>
      <c r="H91" s="30"/>
      <c r="I91" s="31"/>
      <c r="J91" s="32"/>
      <c r="K91" s="33"/>
      <c r="M91" s="19"/>
      <c r="N91" s="19"/>
    </row>
    <row r="92" spans="1:14" ht="15.75" thickBot="1">
      <c r="A92" s="37"/>
      <c r="B92" s="37"/>
      <c r="C92" s="38"/>
      <c r="D92" s="39"/>
      <c r="E92" s="40"/>
      <c r="F92" s="40"/>
      <c r="G92" s="39"/>
      <c r="H92" s="41"/>
      <c r="I92" s="42"/>
      <c r="J92" s="43"/>
      <c r="K92" s="39"/>
      <c r="M92" s="20"/>
      <c r="N92" s="20"/>
    </row>
    <row r="93" spans="1:14">
      <c r="A93" s="144">
        <v>19</v>
      </c>
      <c r="B93" s="27">
        <v>42512</v>
      </c>
      <c r="C93" s="28">
        <f>D91</f>
        <v>0</v>
      </c>
      <c r="D93" s="29"/>
      <c r="E93" s="34"/>
      <c r="F93" s="34"/>
      <c r="G93" s="30"/>
      <c r="H93" s="30"/>
      <c r="I93" s="31"/>
      <c r="J93" s="32"/>
      <c r="K93" s="33"/>
      <c r="M93" s="19"/>
      <c r="N93" s="19"/>
    </row>
    <row r="94" spans="1:14">
      <c r="A94" s="145"/>
      <c r="B94" s="27">
        <v>42519</v>
      </c>
      <c r="C94" s="28">
        <f>D93</f>
        <v>0</v>
      </c>
      <c r="D94" s="29"/>
      <c r="E94" s="34"/>
      <c r="F94" s="34"/>
      <c r="G94" s="30"/>
      <c r="H94" s="30"/>
      <c r="I94" s="31"/>
      <c r="J94" s="32"/>
      <c r="K94" s="33"/>
      <c r="M94" s="19"/>
      <c r="N94" s="19"/>
    </row>
    <row r="95" spans="1:14">
      <c r="A95" s="145"/>
      <c r="B95" s="27">
        <v>42526</v>
      </c>
      <c r="C95" s="28">
        <f>D94</f>
        <v>0</v>
      </c>
      <c r="D95" s="29"/>
      <c r="E95" s="34"/>
      <c r="F95" s="34"/>
      <c r="G95" s="30"/>
      <c r="H95" s="30"/>
      <c r="I95" s="31"/>
      <c r="J95" s="32"/>
      <c r="K95" s="33"/>
      <c r="M95" s="19"/>
      <c r="N95" s="19"/>
    </row>
    <row r="96" spans="1:14" ht="15.75" thickBot="1">
      <c r="A96" s="146"/>
      <c r="B96" s="27">
        <v>42533</v>
      </c>
      <c r="C96" s="28">
        <f>D95</f>
        <v>0</v>
      </c>
      <c r="D96" s="29"/>
      <c r="E96" s="34"/>
      <c r="F96" s="34"/>
      <c r="G96" s="30"/>
      <c r="H96" s="30"/>
      <c r="I96" s="31"/>
      <c r="J96" s="32"/>
      <c r="K96" s="33"/>
      <c r="M96" s="19"/>
      <c r="N96" s="19"/>
    </row>
    <row r="97" spans="1:14" ht="15.75" thickBot="1">
      <c r="A97" s="37"/>
      <c r="B97" s="37"/>
      <c r="C97" s="38"/>
      <c r="D97" s="39"/>
      <c r="E97" s="40"/>
      <c r="F97" s="40"/>
      <c r="G97" s="39"/>
      <c r="H97" s="41"/>
      <c r="I97" s="42"/>
      <c r="J97" s="43"/>
      <c r="K97" s="39"/>
      <c r="M97" s="20"/>
      <c r="N97" s="20"/>
    </row>
    <row r="98" spans="1:14">
      <c r="A98" s="144">
        <v>20</v>
      </c>
      <c r="B98" s="27">
        <v>42540</v>
      </c>
      <c r="C98" s="28">
        <f>D96</f>
        <v>0</v>
      </c>
      <c r="D98" s="29"/>
      <c r="E98" s="34"/>
      <c r="F98" s="34"/>
      <c r="G98" s="30"/>
      <c r="H98" s="30"/>
      <c r="I98" s="31"/>
      <c r="J98" s="32"/>
      <c r="K98" s="33"/>
      <c r="M98" s="19"/>
      <c r="N98" s="19"/>
    </row>
    <row r="99" spans="1:14">
      <c r="A99" s="145"/>
      <c r="B99" s="27">
        <v>42547</v>
      </c>
      <c r="C99" s="28">
        <f>D98</f>
        <v>0</v>
      </c>
      <c r="D99" s="29"/>
      <c r="E99" s="34"/>
      <c r="F99" s="34"/>
      <c r="G99" s="30"/>
      <c r="H99" s="30"/>
      <c r="I99" s="31"/>
      <c r="J99" s="32"/>
      <c r="K99" s="33"/>
      <c r="M99" s="19"/>
      <c r="N99" s="19"/>
    </row>
    <row r="100" spans="1:14">
      <c r="A100" s="145"/>
      <c r="B100" s="27">
        <v>42554</v>
      </c>
      <c r="C100" s="28">
        <f>D99</f>
        <v>0</v>
      </c>
      <c r="D100" s="29"/>
      <c r="E100" s="34"/>
      <c r="F100" s="34"/>
      <c r="G100" s="30"/>
      <c r="H100" s="30"/>
      <c r="I100" s="31"/>
      <c r="J100" s="32"/>
      <c r="K100" s="33"/>
      <c r="M100" s="19"/>
      <c r="N100" s="19"/>
    </row>
    <row r="101" spans="1:14" ht="15.75" thickBot="1">
      <c r="A101" s="146"/>
      <c r="B101" s="27">
        <v>42561</v>
      </c>
      <c r="C101" s="28">
        <f>D100</f>
        <v>0</v>
      </c>
      <c r="D101" s="29"/>
      <c r="E101" s="34"/>
      <c r="F101" s="34"/>
      <c r="G101" s="30"/>
      <c r="H101" s="30"/>
      <c r="I101" s="31"/>
      <c r="J101" s="32"/>
      <c r="K101" s="33"/>
      <c r="M101" s="19"/>
      <c r="N101" s="19"/>
    </row>
    <row r="102" spans="1:14" ht="15.75" thickBot="1">
      <c r="A102" s="37"/>
      <c r="B102" s="37"/>
      <c r="C102" s="38"/>
      <c r="D102" s="39"/>
      <c r="E102" s="40"/>
      <c r="F102" s="40"/>
      <c r="G102" s="39"/>
      <c r="H102" s="41"/>
      <c r="I102" s="42"/>
      <c r="J102" s="43"/>
      <c r="K102" s="39"/>
      <c r="M102" s="20"/>
      <c r="N102" s="20"/>
    </row>
    <row r="103" spans="1:14">
      <c r="A103" s="144">
        <v>21</v>
      </c>
      <c r="B103" s="27">
        <v>42568</v>
      </c>
      <c r="C103" s="28">
        <f>D101</f>
        <v>0</v>
      </c>
      <c r="D103" s="29"/>
      <c r="E103" s="34"/>
      <c r="F103" s="34"/>
      <c r="G103" s="30"/>
      <c r="H103" s="30"/>
      <c r="I103" s="31"/>
      <c r="J103" s="32"/>
      <c r="K103" s="33"/>
      <c r="M103" s="19"/>
      <c r="N103" s="19"/>
    </row>
    <row r="104" spans="1:14">
      <c r="A104" s="145"/>
      <c r="B104" s="27">
        <v>42575</v>
      </c>
      <c r="C104" s="28">
        <f>D103</f>
        <v>0</v>
      </c>
      <c r="D104" s="29"/>
      <c r="E104" s="34"/>
      <c r="F104" s="34"/>
      <c r="G104" s="30"/>
      <c r="H104" s="30"/>
      <c r="I104" s="31"/>
      <c r="J104" s="32"/>
      <c r="K104" s="33"/>
      <c r="M104" s="19"/>
      <c r="N104" s="19"/>
    </row>
    <row r="105" spans="1:14">
      <c r="A105" s="145"/>
      <c r="B105" s="27">
        <v>42582</v>
      </c>
      <c r="C105" s="28">
        <f>D104</f>
        <v>0</v>
      </c>
      <c r="D105" s="29"/>
      <c r="E105" s="34"/>
      <c r="F105" s="34"/>
      <c r="G105" s="30"/>
      <c r="H105" s="30"/>
      <c r="I105" s="31"/>
      <c r="J105" s="32"/>
      <c r="K105" s="33"/>
      <c r="M105" s="19"/>
      <c r="N105" s="19"/>
    </row>
    <row r="106" spans="1:14" ht="15.75" thickBot="1">
      <c r="A106" s="146"/>
      <c r="B106" s="27">
        <v>42589</v>
      </c>
      <c r="C106" s="28">
        <f>D105</f>
        <v>0</v>
      </c>
      <c r="D106" s="29"/>
      <c r="E106" s="34"/>
      <c r="F106" s="34"/>
      <c r="G106" s="30"/>
      <c r="H106" s="30"/>
      <c r="I106" s="31"/>
      <c r="J106" s="32"/>
      <c r="K106" s="33"/>
      <c r="M106" s="19"/>
      <c r="N106" s="19"/>
    </row>
    <row r="107" spans="1:14" ht="15.75" thickBot="1">
      <c r="A107" s="37"/>
      <c r="B107" s="37"/>
      <c r="C107" s="38"/>
      <c r="D107" s="39"/>
      <c r="E107" s="40"/>
      <c r="F107" s="40"/>
      <c r="G107" s="39"/>
      <c r="H107" s="41"/>
      <c r="I107" s="42"/>
      <c r="J107" s="43"/>
      <c r="K107" s="39"/>
      <c r="M107" s="20"/>
      <c r="N107" s="20"/>
    </row>
    <row r="108" spans="1:14">
      <c r="A108" s="144">
        <v>22</v>
      </c>
      <c r="B108" s="27">
        <v>42596</v>
      </c>
      <c r="C108" s="28">
        <f>D106</f>
        <v>0</v>
      </c>
      <c r="D108" s="29"/>
      <c r="E108" s="34"/>
      <c r="F108" s="34"/>
      <c r="G108" s="30"/>
      <c r="H108" s="30"/>
      <c r="I108" s="31"/>
      <c r="J108" s="32"/>
      <c r="K108" s="33"/>
      <c r="M108" s="19"/>
      <c r="N108" s="19"/>
    </row>
    <row r="109" spans="1:14">
      <c r="A109" s="145"/>
      <c r="B109" s="27">
        <v>42603</v>
      </c>
      <c r="C109" s="28">
        <f>D108</f>
        <v>0</v>
      </c>
      <c r="D109" s="29"/>
      <c r="E109" s="34"/>
      <c r="F109" s="34"/>
      <c r="G109" s="30"/>
      <c r="H109" s="30"/>
      <c r="I109" s="31"/>
      <c r="J109" s="32"/>
      <c r="K109" s="33"/>
      <c r="M109" s="19"/>
      <c r="N109" s="19"/>
    </row>
    <row r="110" spans="1:14">
      <c r="A110" s="145"/>
      <c r="B110" s="27">
        <v>42610</v>
      </c>
      <c r="C110" s="28">
        <f>D109</f>
        <v>0</v>
      </c>
      <c r="D110" s="29"/>
      <c r="E110" s="34"/>
      <c r="F110" s="34"/>
      <c r="G110" s="30"/>
      <c r="H110" s="30"/>
      <c r="I110" s="31"/>
      <c r="J110" s="32"/>
      <c r="K110" s="33"/>
      <c r="M110" s="19"/>
      <c r="N110" s="19"/>
    </row>
    <row r="111" spans="1:14" ht="15.75" thickBot="1">
      <c r="A111" s="146"/>
      <c r="B111" s="27">
        <v>42617</v>
      </c>
      <c r="C111" s="28">
        <f>D110</f>
        <v>0</v>
      </c>
      <c r="D111" s="29"/>
      <c r="E111" s="34"/>
      <c r="F111" s="34"/>
      <c r="G111" s="30"/>
      <c r="H111" s="30"/>
      <c r="I111" s="31"/>
      <c r="J111" s="32"/>
      <c r="K111" s="33"/>
      <c r="M111" s="19"/>
      <c r="N111" s="19"/>
    </row>
    <row r="112" spans="1:14" ht="15.75" thickBot="1">
      <c r="A112" s="37"/>
      <c r="B112" s="37"/>
      <c r="C112" s="38"/>
      <c r="D112" s="39"/>
      <c r="E112" s="40"/>
      <c r="F112" s="40"/>
      <c r="G112" s="39"/>
      <c r="H112" s="41"/>
      <c r="I112" s="42"/>
      <c r="J112" s="43"/>
      <c r="K112" s="39"/>
      <c r="M112" s="20"/>
      <c r="N112" s="20"/>
    </row>
    <row r="113" spans="1:14">
      <c r="A113" s="144">
        <v>23</v>
      </c>
      <c r="B113" s="27">
        <v>42624</v>
      </c>
      <c r="C113" s="28">
        <f>D111</f>
        <v>0</v>
      </c>
      <c r="D113" s="29"/>
      <c r="E113" s="34"/>
      <c r="F113" s="34"/>
      <c r="G113" s="30"/>
      <c r="H113" s="30"/>
      <c r="I113" s="31"/>
      <c r="J113" s="32"/>
      <c r="K113" s="33"/>
      <c r="M113" s="19"/>
      <c r="N113" s="19"/>
    </row>
    <row r="114" spans="1:14">
      <c r="A114" s="145"/>
      <c r="B114" s="27">
        <v>42631</v>
      </c>
      <c r="C114" s="28">
        <f>D113</f>
        <v>0</v>
      </c>
      <c r="D114" s="29"/>
      <c r="E114" s="34"/>
      <c r="F114" s="34"/>
      <c r="G114" s="30"/>
      <c r="H114" s="30"/>
      <c r="I114" s="31"/>
      <c r="J114" s="32"/>
      <c r="K114" s="33"/>
      <c r="M114" s="19"/>
      <c r="N114" s="19"/>
    </row>
    <row r="115" spans="1:14">
      <c r="A115" s="145"/>
      <c r="B115" s="27">
        <v>42638</v>
      </c>
      <c r="C115" s="28">
        <f>D114</f>
        <v>0</v>
      </c>
      <c r="D115" s="29"/>
      <c r="E115" s="34"/>
      <c r="F115" s="34"/>
      <c r="G115" s="30"/>
      <c r="H115" s="30"/>
      <c r="I115" s="31"/>
      <c r="J115" s="32"/>
      <c r="K115" s="33"/>
      <c r="M115" s="19"/>
      <c r="N115" s="19"/>
    </row>
    <row r="116" spans="1:14" ht="15.75" thickBot="1">
      <c r="A116" s="146"/>
      <c r="B116" s="27">
        <v>42645</v>
      </c>
      <c r="C116" s="28">
        <f>D115</f>
        <v>0</v>
      </c>
      <c r="D116" s="29"/>
      <c r="E116" s="34"/>
      <c r="F116" s="34"/>
      <c r="G116" s="30"/>
      <c r="H116" s="30"/>
      <c r="I116" s="31"/>
      <c r="J116" s="32"/>
      <c r="K116" s="33"/>
      <c r="M116" s="19"/>
      <c r="N116" s="19"/>
    </row>
    <row r="117" spans="1:14" ht="15.75" thickBot="1">
      <c r="A117" s="37"/>
      <c r="B117" s="37"/>
      <c r="C117" s="38"/>
      <c r="D117" s="39"/>
      <c r="E117" s="40"/>
      <c r="F117" s="40"/>
      <c r="G117" s="39"/>
      <c r="H117" s="41"/>
      <c r="I117" s="42"/>
      <c r="J117" s="43"/>
      <c r="K117" s="39"/>
      <c r="M117" s="20"/>
      <c r="N117" s="20"/>
    </row>
    <row r="118" spans="1:14">
      <c r="A118" s="144">
        <v>24</v>
      </c>
      <c r="B118" s="27">
        <v>42652</v>
      </c>
      <c r="C118" s="28">
        <f>D116</f>
        <v>0</v>
      </c>
      <c r="D118" s="29"/>
      <c r="E118" s="34"/>
      <c r="F118" s="34"/>
      <c r="G118" s="30"/>
      <c r="H118" s="30"/>
      <c r="I118" s="31"/>
      <c r="J118" s="32"/>
      <c r="K118" s="33"/>
      <c r="M118" s="19"/>
      <c r="N118" s="19"/>
    </row>
    <row r="119" spans="1:14">
      <c r="A119" s="145"/>
      <c r="B119" s="27">
        <v>42659</v>
      </c>
      <c r="C119" s="28">
        <f>D118</f>
        <v>0</v>
      </c>
      <c r="D119" s="29"/>
      <c r="E119" s="34"/>
      <c r="F119" s="34"/>
      <c r="G119" s="30"/>
      <c r="H119" s="30"/>
      <c r="I119" s="31"/>
      <c r="J119" s="32"/>
      <c r="K119" s="33"/>
      <c r="M119" s="19"/>
      <c r="N119" s="19"/>
    </row>
    <row r="120" spans="1:14">
      <c r="A120" s="145"/>
      <c r="B120" s="27">
        <v>42666</v>
      </c>
      <c r="C120" s="28">
        <f>D119</f>
        <v>0</v>
      </c>
      <c r="D120" s="29"/>
      <c r="E120" s="34"/>
      <c r="F120" s="34"/>
      <c r="G120" s="30"/>
      <c r="H120" s="30"/>
      <c r="I120" s="31"/>
      <c r="J120" s="32"/>
      <c r="K120" s="33"/>
      <c r="M120" s="19"/>
      <c r="N120" s="19"/>
    </row>
    <row r="121" spans="1:14" ht="15.75" thickBot="1">
      <c r="A121" s="146"/>
      <c r="B121" s="27">
        <v>42673</v>
      </c>
      <c r="C121" s="28">
        <f>D120</f>
        <v>0</v>
      </c>
      <c r="D121" s="29"/>
      <c r="E121" s="34"/>
      <c r="F121" s="34"/>
      <c r="G121" s="30"/>
      <c r="H121" s="30"/>
      <c r="I121" s="31"/>
      <c r="J121" s="32"/>
      <c r="K121" s="33"/>
      <c r="M121" s="19"/>
      <c r="N121" s="19"/>
    </row>
    <row r="122" spans="1:14" ht="15.75" thickBot="1">
      <c r="A122" s="37"/>
      <c r="B122" s="37"/>
      <c r="C122" s="38"/>
      <c r="D122" s="39"/>
      <c r="E122" s="40"/>
      <c r="F122" s="40"/>
      <c r="G122" s="39"/>
      <c r="H122" s="41"/>
      <c r="I122" s="42"/>
      <c r="J122" s="43"/>
      <c r="K122" s="39"/>
      <c r="M122" s="20"/>
      <c r="N122" s="20"/>
    </row>
    <row r="123" spans="1:14">
      <c r="A123" s="144">
        <v>25</v>
      </c>
      <c r="B123" s="27">
        <v>42680</v>
      </c>
      <c r="C123" s="28">
        <f>D121</f>
        <v>0</v>
      </c>
      <c r="D123" s="29"/>
      <c r="E123" s="34"/>
      <c r="F123" s="34"/>
      <c r="G123" s="30"/>
      <c r="H123" s="30"/>
      <c r="I123" s="31"/>
      <c r="J123" s="32"/>
      <c r="K123" s="33"/>
      <c r="M123" s="19"/>
      <c r="N123" s="19"/>
    </row>
    <row r="124" spans="1:14">
      <c r="A124" s="145"/>
      <c r="B124" s="27">
        <v>42687</v>
      </c>
      <c r="C124" s="28">
        <f>D123</f>
        <v>0</v>
      </c>
      <c r="D124" s="29"/>
      <c r="E124" s="34"/>
      <c r="F124" s="34"/>
      <c r="G124" s="30"/>
      <c r="H124" s="30"/>
      <c r="I124" s="31"/>
      <c r="J124" s="32"/>
      <c r="K124" s="33"/>
      <c r="M124" s="19"/>
      <c r="N124" s="19"/>
    </row>
    <row r="125" spans="1:14">
      <c r="A125" s="145"/>
      <c r="B125" s="27">
        <v>42694</v>
      </c>
      <c r="C125" s="28">
        <f>D124</f>
        <v>0</v>
      </c>
      <c r="D125" s="29"/>
      <c r="E125" s="34"/>
      <c r="F125" s="34"/>
      <c r="G125" s="30"/>
      <c r="H125" s="30"/>
      <c r="I125" s="31"/>
      <c r="J125" s="32"/>
      <c r="K125" s="33"/>
      <c r="M125" s="19"/>
      <c r="N125" s="19"/>
    </row>
    <row r="126" spans="1:14" ht="15.75" thickBot="1">
      <c r="A126" s="146"/>
      <c r="B126" s="27">
        <v>42701</v>
      </c>
      <c r="C126" s="28">
        <f>D125</f>
        <v>0</v>
      </c>
      <c r="D126" s="29"/>
      <c r="E126" s="34"/>
      <c r="F126" s="34"/>
      <c r="G126" s="30"/>
      <c r="H126" s="30"/>
      <c r="I126" s="31"/>
      <c r="J126" s="32"/>
      <c r="K126" s="33"/>
      <c r="M126" s="19"/>
      <c r="N126" s="19"/>
    </row>
    <row r="127" spans="1:14" ht="15.75" thickBot="1">
      <c r="A127" s="37"/>
      <c r="B127" s="37"/>
      <c r="C127" s="38"/>
      <c r="D127" s="39"/>
      <c r="E127" s="40"/>
      <c r="F127" s="40"/>
      <c r="G127" s="39"/>
      <c r="H127" s="41"/>
      <c r="I127" s="42"/>
      <c r="J127" s="43"/>
      <c r="K127" s="39"/>
      <c r="M127" s="20"/>
      <c r="N127" s="20"/>
    </row>
    <row r="128" spans="1:14">
      <c r="A128" s="144">
        <v>26</v>
      </c>
      <c r="B128" s="27">
        <v>42708</v>
      </c>
      <c r="C128" s="28">
        <f>D126</f>
        <v>0</v>
      </c>
      <c r="D128" s="29"/>
      <c r="E128" s="34"/>
      <c r="F128" s="34"/>
      <c r="G128" s="30"/>
      <c r="H128" s="30"/>
      <c r="I128" s="31"/>
      <c r="J128" s="32"/>
      <c r="K128" s="33"/>
      <c r="M128" s="19"/>
      <c r="N128" s="19"/>
    </row>
    <row r="129" spans="1:14">
      <c r="A129" s="145"/>
      <c r="B129" s="27">
        <v>42715</v>
      </c>
      <c r="C129" s="28">
        <f>D128</f>
        <v>0</v>
      </c>
      <c r="D129" s="29"/>
      <c r="E129" s="34"/>
      <c r="F129" s="34"/>
      <c r="G129" s="30"/>
      <c r="H129" s="30"/>
      <c r="I129" s="31"/>
      <c r="J129" s="32"/>
      <c r="K129" s="33"/>
      <c r="M129" s="19"/>
      <c r="N129" s="19"/>
    </row>
    <row r="130" spans="1:14">
      <c r="A130" s="145"/>
      <c r="B130" s="27">
        <v>42722</v>
      </c>
      <c r="C130" s="28">
        <f>D129</f>
        <v>0</v>
      </c>
      <c r="D130" s="29"/>
      <c r="E130" s="34"/>
      <c r="F130" s="34"/>
      <c r="G130" s="30"/>
      <c r="H130" s="30"/>
      <c r="I130" s="31"/>
      <c r="J130" s="32"/>
      <c r="K130" s="33"/>
      <c r="M130" s="19"/>
      <c r="N130" s="19"/>
    </row>
    <row r="131" spans="1:14" ht="15.75" thickBot="1">
      <c r="A131" s="146"/>
      <c r="B131" s="27">
        <v>42729</v>
      </c>
      <c r="C131" s="28">
        <f>D130</f>
        <v>0</v>
      </c>
      <c r="D131" s="29"/>
      <c r="E131" s="34"/>
      <c r="F131" s="34"/>
      <c r="G131" s="30"/>
      <c r="H131" s="30"/>
      <c r="I131" s="31"/>
      <c r="J131" s="32"/>
      <c r="K131" s="33"/>
      <c r="M131" s="19"/>
      <c r="N131" s="19"/>
    </row>
    <row r="132" spans="1:14" ht="15.75" thickBot="1">
      <c r="A132" s="37"/>
      <c r="B132" s="37"/>
      <c r="C132" s="38"/>
      <c r="D132" s="39"/>
      <c r="E132" s="40"/>
      <c r="F132" s="40"/>
      <c r="G132" s="39"/>
      <c r="H132" s="41"/>
      <c r="I132" s="42"/>
      <c r="J132" s="43"/>
      <c r="K132" s="39"/>
      <c r="M132" s="20"/>
      <c r="N132" s="20"/>
    </row>
    <row r="133" spans="1:14">
      <c r="A133" s="144">
        <v>27</v>
      </c>
      <c r="B133" s="27">
        <v>42736</v>
      </c>
      <c r="C133" s="28">
        <f>D131</f>
        <v>0</v>
      </c>
      <c r="D133" s="29"/>
      <c r="E133" s="34"/>
      <c r="F133" s="34"/>
      <c r="G133" s="30"/>
      <c r="H133" s="30"/>
      <c r="I133" s="31"/>
      <c r="J133" s="32"/>
      <c r="K133" s="33"/>
      <c r="M133" s="19"/>
      <c r="N133" s="19"/>
    </row>
    <row r="134" spans="1:14">
      <c r="A134" s="145"/>
      <c r="B134" s="27">
        <v>42743</v>
      </c>
      <c r="C134" s="28">
        <f>D133</f>
        <v>0</v>
      </c>
      <c r="D134" s="29"/>
      <c r="E134" s="34"/>
      <c r="F134" s="34"/>
      <c r="G134" s="30"/>
      <c r="H134" s="30"/>
      <c r="I134" s="31"/>
      <c r="J134" s="32"/>
      <c r="K134" s="33"/>
      <c r="M134" s="19"/>
      <c r="N134" s="19"/>
    </row>
    <row r="135" spans="1:14">
      <c r="A135" s="145"/>
      <c r="B135" s="27">
        <v>42750</v>
      </c>
      <c r="C135" s="28">
        <f>D134</f>
        <v>0</v>
      </c>
      <c r="D135" s="29"/>
      <c r="E135" s="34"/>
      <c r="F135" s="34"/>
      <c r="G135" s="30"/>
      <c r="H135" s="30"/>
      <c r="I135" s="31"/>
      <c r="J135" s="32"/>
      <c r="K135" s="33"/>
      <c r="M135" s="19"/>
      <c r="N135" s="19"/>
    </row>
    <row r="136" spans="1:14" ht="15.75" thickBot="1">
      <c r="A136" s="146"/>
      <c r="B136" s="27">
        <v>42757</v>
      </c>
      <c r="C136" s="28">
        <f>D135</f>
        <v>0</v>
      </c>
      <c r="D136" s="29"/>
      <c r="E136" s="34"/>
      <c r="F136" s="34"/>
      <c r="G136" s="30"/>
      <c r="H136" s="30"/>
      <c r="I136" s="31"/>
      <c r="J136" s="32"/>
      <c r="K136" s="33"/>
      <c r="M136" s="19"/>
      <c r="N136" s="19"/>
    </row>
    <row r="137" spans="1:14" ht="15.75" thickBot="1">
      <c r="A137" s="37"/>
      <c r="B137" s="37"/>
      <c r="C137" s="38"/>
      <c r="D137" s="39"/>
      <c r="E137" s="40"/>
      <c r="F137" s="40"/>
      <c r="G137" s="39"/>
      <c r="H137" s="41"/>
      <c r="I137" s="42"/>
      <c r="J137" s="43"/>
      <c r="K137" s="39"/>
      <c r="M137" s="20"/>
      <c r="N137" s="20"/>
    </row>
    <row r="138" spans="1:14">
      <c r="A138" s="144">
        <v>28</v>
      </c>
      <c r="B138" s="27">
        <v>42764</v>
      </c>
      <c r="C138" s="28">
        <f>D136</f>
        <v>0</v>
      </c>
      <c r="D138" s="29"/>
      <c r="E138" s="34"/>
      <c r="F138" s="34"/>
      <c r="G138" s="30"/>
      <c r="H138" s="30"/>
      <c r="I138" s="31"/>
      <c r="J138" s="32"/>
      <c r="K138" s="33"/>
      <c r="M138" s="19"/>
      <c r="N138" s="19"/>
    </row>
    <row r="139" spans="1:14">
      <c r="A139" s="145"/>
      <c r="B139" s="27">
        <v>42771</v>
      </c>
      <c r="C139" s="28">
        <f>D138</f>
        <v>0</v>
      </c>
      <c r="D139" s="29"/>
      <c r="E139" s="34"/>
      <c r="F139" s="34"/>
      <c r="G139" s="30"/>
      <c r="H139" s="30"/>
      <c r="I139" s="31"/>
      <c r="J139" s="32"/>
      <c r="K139" s="33"/>
      <c r="M139" s="19"/>
      <c r="N139" s="19"/>
    </row>
    <row r="140" spans="1:14">
      <c r="A140" s="145"/>
      <c r="B140" s="27">
        <v>42778</v>
      </c>
      <c r="C140" s="28">
        <f>D139</f>
        <v>0</v>
      </c>
      <c r="D140" s="29"/>
      <c r="E140" s="34"/>
      <c r="F140" s="34"/>
      <c r="G140" s="30"/>
      <c r="H140" s="30"/>
      <c r="I140" s="31"/>
      <c r="J140" s="32"/>
      <c r="K140" s="33"/>
      <c r="M140" s="19"/>
      <c r="N140" s="19"/>
    </row>
    <row r="141" spans="1:14" ht="15.75" thickBot="1">
      <c r="A141" s="146"/>
      <c r="B141" s="27">
        <v>42785</v>
      </c>
      <c r="C141" s="28">
        <f>D140</f>
        <v>0</v>
      </c>
      <c r="D141" s="29"/>
      <c r="E141" s="34"/>
      <c r="F141" s="34"/>
      <c r="G141" s="30"/>
      <c r="H141" s="30"/>
      <c r="I141" s="31"/>
      <c r="J141" s="32"/>
      <c r="K141" s="33"/>
      <c r="M141" s="19"/>
      <c r="N141" s="19"/>
    </row>
    <row r="142" spans="1:14" ht="15.75" thickBot="1">
      <c r="A142" s="37"/>
      <c r="B142" s="37"/>
      <c r="C142" s="38"/>
      <c r="D142" s="39"/>
      <c r="E142" s="40"/>
      <c r="F142" s="40"/>
      <c r="G142" s="39"/>
      <c r="H142" s="41"/>
      <c r="I142" s="42"/>
      <c r="J142" s="43"/>
      <c r="K142" s="39"/>
      <c r="M142" s="20"/>
      <c r="N142" s="20"/>
    </row>
    <row r="143" spans="1:14">
      <c r="A143" s="144">
        <v>29</v>
      </c>
      <c r="B143" s="27">
        <v>42792</v>
      </c>
      <c r="C143" s="28">
        <f>D141</f>
        <v>0</v>
      </c>
      <c r="D143" s="29"/>
      <c r="E143" s="34"/>
      <c r="F143" s="34"/>
      <c r="G143" s="30"/>
      <c r="H143" s="30"/>
      <c r="I143" s="31"/>
      <c r="J143" s="32"/>
      <c r="K143" s="33"/>
      <c r="M143" s="19"/>
      <c r="N143" s="19"/>
    </row>
    <row r="144" spans="1:14">
      <c r="A144" s="145"/>
      <c r="B144" s="27">
        <v>42799</v>
      </c>
      <c r="C144" s="28">
        <f>D143</f>
        <v>0</v>
      </c>
      <c r="D144" s="29"/>
      <c r="E144" s="34"/>
      <c r="F144" s="34"/>
      <c r="G144" s="30"/>
      <c r="H144" s="30"/>
      <c r="I144" s="31"/>
      <c r="J144" s="32"/>
      <c r="K144" s="33"/>
      <c r="M144" s="19"/>
      <c r="N144" s="19"/>
    </row>
    <row r="145" spans="1:14">
      <c r="A145" s="145"/>
      <c r="B145" s="27">
        <v>42806</v>
      </c>
      <c r="C145" s="28">
        <f>D144</f>
        <v>0</v>
      </c>
      <c r="D145" s="29"/>
      <c r="E145" s="34"/>
      <c r="F145" s="34"/>
      <c r="G145" s="30"/>
      <c r="H145" s="30"/>
      <c r="I145" s="31"/>
      <c r="J145" s="32"/>
      <c r="K145" s="33"/>
      <c r="M145" s="19"/>
      <c r="N145" s="19"/>
    </row>
    <row r="146" spans="1:14" ht="15.75" thickBot="1">
      <c r="A146" s="146"/>
      <c r="B146" s="27">
        <v>42813</v>
      </c>
      <c r="C146" s="28">
        <f>D145</f>
        <v>0</v>
      </c>
      <c r="D146" s="29"/>
      <c r="E146" s="34"/>
      <c r="F146" s="34"/>
      <c r="G146" s="30"/>
      <c r="H146" s="30"/>
      <c r="I146" s="31"/>
      <c r="J146" s="32"/>
      <c r="K146" s="33"/>
      <c r="M146" s="19"/>
      <c r="N146" s="19"/>
    </row>
    <row r="147" spans="1:14" ht="15.75" thickBot="1">
      <c r="A147" s="37"/>
      <c r="B147" s="37"/>
      <c r="C147" s="38"/>
      <c r="D147" s="39"/>
      <c r="E147" s="40"/>
      <c r="F147" s="40"/>
      <c r="G147" s="39"/>
      <c r="H147" s="41"/>
      <c r="I147" s="42"/>
      <c r="J147" s="43"/>
      <c r="K147" s="39"/>
      <c r="M147" s="20"/>
      <c r="N147" s="20"/>
    </row>
    <row r="148" spans="1:14">
      <c r="A148" s="144">
        <v>30</v>
      </c>
      <c r="B148" s="27">
        <v>42820</v>
      </c>
      <c r="C148" s="28">
        <f>D146</f>
        <v>0</v>
      </c>
      <c r="D148" s="29"/>
      <c r="E148" s="34"/>
      <c r="F148" s="34"/>
      <c r="G148" s="30"/>
      <c r="H148" s="30"/>
      <c r="I148" s="31"/>
      <c r="J148" s="32"/>
      <c r="K148" s="33"/>
      <c r="M148" s="19"/>
      <c r="N148" s="19"/>
    </row>
    <row r="149" spans="1:14">
      <c r="A149" s="145"/>
      <c r="B149" s="27">
        <v>42827</v>
      </c>
      <c r="C149" s="28">
        <f>D148</f>
        <v>0</v>
      </c>
      <c r="D149" s="29"/>
      <c r="E149" s="34"/>
      <c r="F149" s="34"/>
      <c r="G149" s="30"/>
      <c r="H149" s="30"/>
      <c r="I149" s="31"/>
      <c r="J149" s="32"/>
      <c r="K149" s="33"/>
      <c r="M149" s="19"/>
      <c r="N149" s="19"/>
    </row>
    <row r="150" spans="1:14">
      <c r="A150" s="145"/>
      <c r="B150" s="27">
        <v>42834</v>
      </c>
      <c r="C150" s="28">
        <f>D149</f>
        <v>0</v>
      </c>
      <c r="D150" s="29"/>
      <c r="E150" s="34"/>
      <c r="F150" s="34"/>
      <c r="G150" s="30"/>
      <c r="H150" s="30"/>
      <c r="I150" s="31"/>
      <c r="J150" s="32"/>
      <c r="K150" s="33"/>
      <c r="M150" s="19"/>
      <c r="N150" s="19"/>
    </row>
    <row r="151" spans="1:14" ht="15.75" thickBot="1">
      <c r="A151" s="146"/>
      <c r="B151" s="27">
        <v>42841</v>
      </c>
      <c r="C151" s="28">
        <f>D150</f>
        <v>0</v>
      </c>
      <c r="D151" s="29"/>
      <c r="E151" s="34"/>
      <c r="F151" s="34"/>
      <c r="G151" s="30"/>
      <c r="H151" s="30"/>
      <c r="I151" s="31"/>
      <c r="J151" s="32"/>
      <c r="K151" s="33"/>
      <c r="M151" s="19"/>
      <c r="N151" s="19"/>
    </row>
    <row r="152" spans="1:14" ht="15.75" thickBot="1">
      <c r="A152" s="37"/>
      <c r="B152" s="37"/>
      <c r="C152" s="38"/>
      <c r="D152" s="39"/>
      <c r="E152" s="40"/>
      <c r="F152" s="40"/>
      <c r="G152" s="39"/>
      <c r="H152" s="41"/>
      <c r="I152" s="42"/>
      <c r="J152" s="43"/>
      <c r="K152" s="39"/>
      <c r="M152" s="20"/>
      <c r="N152" s="20"/>
    </row>
    <row r="153" spans="1:14" ht="15.75" thickBot="1">
      <c r="A153" s="50"/>
      <c r="B153" s="50">
        <v>42848</v>
      </c>
      <c r="C153" s="51">
        <f>D151</f>
        <v>0</v>
      </c>
      <c r="D153" s="51"/>
      <c r="E153" s="52"/>
      <c r="F153" s="52"/>
      <c r="G153" s="53"/>
      <c r="H153" s="53"/>
      <c r="I153" s="54"/>
      <c r="J153" s="55"/>
      <c r="K153" s="56"/>
      <c r="M153" s="19"/>
      <c r="N153" s="19"/>
    </row>
  </sheetData>
  <mergeCells count="32"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43:A146"/>
    <mergeCell ref="A148:A151"/>
    <mergeCell ref="A113:A116"/>
    <mergeCell ref="A118:A121"/>
    <mergeCell ref="A123:A126"/>
    <mergeCell ref="A128:A131"/>
    <mergeCell ref="A133:A136"/>
    <mergeCell ref="A138:A141"/>
  </mergeCells>
  <pageMargins left="0.7" right="0.7" top="0.75" bottom="0.75" header="0.3" footer="0.3"/>
  <pageSetup orientation="portrait" r:id="rId1"/>
  <ignoredErrors>
    <ignoredError sqref="C5 C15:C1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H35" sqref="H35"/>
    </sheetView>
  </sheetViews>
  <sheetFormatPr defaultRowHeight="15"/>
  <cols>
    <col min="1" max="1" width="7.42578125" bestFit="1" customWidth="1"/>
    <col min="2" max="2" width="7.140625" bestFit="1" customWidth="1"/>
    <col min="3" max="3" width="7.42578125" bestFit="1" customWidth="1"/>
    <col min="4" max="4" width="6" bestFit="1" customWidth="1"/>
    <col min="5" max="5" width="5.7109375" bestFit="1" customWidth="1"/>
    <col min="6" max="6" width="6.42578125" bestFit="1" customWidth="1"/>
    <col min="7" max="7" width="11.5703125" customWidth="1"/>
    <col min="8" max="8" width="11.5703125" style="59" customWidth="1"/>
    <col min="9" max="9" width="14.7109375" customWidth="1"/>
  </cols>
  <sheetData>
    <row r="1" spans="1:8" ht="24" thickBot="1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</v>
      </c>
      <c r="G1" s="58" t="s">
        <v>40</v>
      </c>
      <c r="H1" s="58" t="s">
        <v>40</v>
      </c>
    </row>
    <row r="2" spans="1:8" ht="24" thickBot="1">
      <c r="A2" s="1"/>
      <c r="B2" s="1" t="s">
        <v>13</v>
      </c>
      <c r="C2" s="1" t="s">
        <v>12</v>
      </c>
      <c r="D2" s="1" t="s">
        <v>14</v>
      </c>
      <c r="E2" s="1" t="s">
        <v>3</v>
      </c>
      <c r="F2" s="1" t="s">
        <v>7</v>
      </c>
      <c r="G2" s="70" t="s">
        <v>42</v>
      </c>
      <c r="H2" s="70" t="s">
        <v>41</v>
      </c>
    </row>
    <row r="3" spans="1:8" ht="15.75" thickBot="1">
      <c r="A3" s="2" t="s">
        <v>15</v>
      </c>
      <c r="B3" s="2">
        <v>1.4631000000000001</v>
      </c>
      <c r="C3" s="3">
        <f>10/B3</f>
        <v>6.8348028159387599</v>
      </c>
      <c r="D3" s="4">
        <v>7.0000000000000007E-2</v>
      </c>
      <c r="E3" s="5">
        <f>(C3*D3)</f>
        <v>0.47843619711571322</v>
      </c>
      <c r="F3" s="5">
        <f>E3*50</f>
        <v>23.921809855785661</v>
      </c>
      <c r="G3" s="5">
        <f>(B3*(D3*100000)/500)*50</f>
        <v>1024.1700000000003</v>
      </c>
      <c r="H3" s="5">
        <f>G3/2</f>
        <v>512.08500000000015</v>
      </c>
    </row>
    <row r="4" spans="1:8" ht="15.75" thickBot="1">
      <c r="A4" s="2" t="s">
        <v>16</v>
      </c>
      <c r="B4" s="2">
        <v>1.4631000000000001</v>
      </c>
      <c r="C4" s="3">
        <f t="shared" ref="C4:C12" si="0">10/B4</f>
        <v>6.8348028159387599</v>
      </c>
      <c r="D4" s="4">
        <v>7.0000000000000007E-2</v>
      </c>
      <c r="E4" s="5">
        <f t="shared" ref="E4:E12" si="1">(C4*D4)</f>
        <v>0.47843619711571322</v>
      </c>
      <c r="F4" s="5">
        <f t="shared" ref="F4:F12" si="2">E4*50</f>
        <v>23.921809855785661</v>
      </c>
      <c r="G4" s="5">
        <f t="shared" ref="G4:G12" si="3">(B4*(D4*100000)/500)*50</f>
        <v>1024.1700000000003</v>
      </c>
      <c r="H4" s="5">
        <f t="shared" ref="H4:H12" si="4">G4/2</f>
        <v>512.08500000000015</v>
      </c>
    </row>
    <row r="5" spans="1:8" ht="15.75" thickBot="1">
      <c r="A5" s="2" t="s">
        <v>17</v>
      </c>
      <c r="B5" s="2">
        <v>1.4631000000000001</v>
      </c>
      <c r="C5" s="3">
        <f t="shared" si="0"/>
        <v>6.8348028159387599</v>
      </c>
      <c r="D5" s="4">
        <v>7.0000000000000007E-2</v>
      </c>
      <c r="E5" s="5">
        <f t="shared" si="1"/>
        <v>0.47843619711571322</v>
      </c>
      <c r="F5" s="5">
        <f t="shared" si="2"/>
        <v>23.921809855785661</v>
      </c>
      <c r="G5" s="5">
        <f t="shared" si="3"/>
        <v>1024.1700000000003</v>
      </c>
      <c r="H5" s="5">
        <f t="shared" si="4"/>
        <v>512.08500000000015</v>
      </c>
    </row>
    <row r="6" spans="1:8" ht="15.75" thickBot="1">
      <c r="A6" s="6" t="s">
        <v>18</v>
      </c>
      <c r="B6" s="6">
        <v>1.9046000000000001</v>
      </c>
      <c r="C6" s="7">
        <f t="shared" si="0"/>
        <v>5.2504462879344747</v>
      </c>
      <c r="D6" s="8">
        <v>0.09</v>
      </c>
      <c r="E6" s="9">
        <f t="shared" si="1"/>
        <v>0.47254016591410269</v>
      </c>
      <c r="F6" s="18">
        <f t="shared" si="2"/>
        <v>23.627008295705135</v>
      </c>
      <c r="G6" s="18">
        <f t="shared" si="3"/>
        <v>1714.14</v>
      </c>
      <c r="H6" s="18">
        <f t="shared" si="4"/>
        <v>857.07</v>
      </c>
    </row>
    <row r="7" spans="1:8" ht="15.75" thickBot="1">
      <c r="A7" s="6" t="s">
        <v>19</v>
      </c>
      <c r="B7" s="6">
        <v>1.9046000000000001</v>
      </c>
      <c r="C7" s="7">
        <f t="shared" si="0"/>
        <v>5.2504462879344747</v>
      </c>
      <c r="D7" s="8">
        <v>0.09</v>
      </c>
      <c r="E7" s="9">
        <f t="shared" si="1"/>
        <v>0.47254016591410269</v>
      </c>
      <c r="F7" s="18">
        <f t="shared" si="2"/>
        <v>23.627008295705135</v>
      </c>
      <c r="G7" s="18">
        <f t="shared" si="3"/>
        <v>1714.14</v>
      </c>
      <c r="H7" s="18">
        <f t="shared" si="4"/>
        <v>857.07</v>
      </c>
    </row>
    <row r="8" spans="1:8" ht="15.75" thickBot="1">
      <c r="A8" s="10" t="s">
        <v>20</v>
      </c>
      <c r="B8" s="10">
        <v>1.7582</v>
      </c>
      <c r="C8" s="11">
        <f t="shared" si="0"/>
        <v>5.6876350813331813</v>
      </c>
      <c r="D8" s="12">
        <v>0.08</v>
      </c>
      <c r="E8" s="13">
        <f t="shared" si="1"/>
        <v>0.45501080650665449</v>
      </c>
      <c r="F8" s="13">
        <f t="shared" si="2"/>
        <v>22.750540325332725</v>
      </c>
      <c r="G8" s="13">
        <f t="shared" si="3"/>
        <v>1406.56</v>
      </c>
      <c r="H8" s="13">
        <f t="shared" si="4"/>
        <v>703.28</v>
      </c>
    </row>
    <row r="9" spans="1:8" ht="15.75" thickBot="1">
      <c r="A9" s="10" t="s">
        <v>21</v>
      </c>
      <c r="B9" s="10">
        <v>1.7582</v>
      </c>
      <c r="C9" s="11">
        <f t="shared" si="0"/>
        <v>5.6876350813331813</v>
      </c>
      <c r="D9" s="12">
        <v>0.08</v>
      </c>
      <c r="E9" s="13">
        <f t="shared" si="1"/>
        <v>0.45501080650665449</v>
      </c>
      <c r="F9" s="13">
        <f t="shared" si="2"/>
        <v>22.750540325332725</v>
      </c>
      <c r="G9" s="13">
        <f t="shared" si="3"/>
        <v>1406.56</v>
      </c>
      <c r="H9" s="13">
        <f t="shared" si="4"/>
        <v>703.28</v>
      </c>
    </row>
    <row r="10" spans="1:8" ht="15.75" thickBot="1">
      <c r="A10" s="10" t="s">
        <v>22</v>
      </c>
      <c r="B10" s="10">
        <v>1.7582</v>
      </c>
      <c r="C10" s="11">
        <f t="shared" si="0"/>
        <v>5.6876350813331813</v>
      </c>
      <c r="D10" s="12">
        <v>0.08</v>
      </c>
      <c r="E10" s="13">
        <f t="shared" si="1"/>
        <v>0.45501080650665449</v>
      </c>
      <c r="F10" s="13">
        <f t="shared" si="2"/>
        <v>22.750540325332725</v>
      </c>
      <c r="G10" s="13">
        <f t="shared" si="3"/>
        <v>1406.56</v>
      </c>
      <c r="H10" s="13">
        <f t="shared" si="4"/>
        <v>703.28</v>
      </c>
    </row>
    <row r="11" spans="1:8" ht="15.75" thickBot="1">
      <c r="A11" s="14" t="s">
        <v>23</v>
      </c>
      <c r="B11" s="14">
        <v>1.8391999999999999</v>
      </c>
      <c r="C11" s="15">
        <f t="shared" si="0"/>
        <v>5.4371465854719441</v>
      </c>
      <c r="D11" s="16">
        <v>0.08</v>
      </c>
      <c r="E11" s="17">
        <f t="shared" si="1"/>
        <v>0.43497172683775553</v>
      </c>
      <c r="F11" s="17">
        <f t="shared" si="2"/>
        <v>21.748586341887776</v>
      </c>
      <c r="G11" s="17">
        <f t="shared" si="3"/>
        <v>1471.36</v>
      </c>
      <c r="H11" s="17">
        <f t="shared" si="4"/>
        <v>735.68</v>
      </c>
    </row>
    <row r="12" spans="1:8" ht="15.75" thickBot="1">
      <c r="A12" s="14" t="s">
        <v>24</v>
      </c>
      <c r="B12" s="14">
        <v>1.8391999999999999</v>
      </c>
      <c r="C12" s="15">
        <f t="shared" si="0"/>
        <v>5.4371465854719441</v>
      </c>
      <c r="D12" s="16">
        <v>0.08</v>
      </c>
      <c r="E12" s="17">
        <f t="shared" si="1"/>
        <v>0.43497172683775553</v>
      </c>
      <c r="F12" s="17">
        <f t="shared" si="2"/>
        <v>21.748586341887776</v>
      </c>
      <c r="G12" s="17">
        <f t="shared" si="3"/>
        <v>1471.36</v>
      </c>
      <c r="H12" s="17">
        <f t="shared" si="4"/>
        <v>735.68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M11" sqref="M11"/>
    </sheetView>
  </sheetViews>
  <sheetFormatPr defaultRowHeight="15"/>
  <cols>
    <col min="1" max="1" width="17.42578125" style="59" bestFit="1" customWidth="1"/>
    <col min="2" max="2" width="5.7109375" style="59" bestFit="1" customWidth="1"/>
    <col min="3" max="3" width="10.7109375" style="59" bestFit="1" customWidth="1"/>
    <col min="4" max="4" width="12.28515625" style="59" bestFit="1" customWidth="1"/>
    <col min="5" max="5" width="1.85546875" style="59" customWidth="1"/>
    <col min="6" max="6" width="17.42578125" style="59" bestFit="1" customWidth="1"/>
    <col min="7" max="7" width="5.7109375" style="59" bestFit="1" customWidth="1"/>
    <col min="8" max="8" width="14.140625" style="59" bestFit="1" customWidth="1"/>
    <col min="9" max="9" width="14.42578125" style="59" bestFit="1" customWidth="1"/>
    <col min="10" max="16384" width="9.140625" style="59"/>
  </cols>
  <sheetData>
    <row r="1" spans="1:9">
      <c r="A1" s="149" t="s">
        <v>62</v>
      </c>
      <c r="B1" s="149"/>
      <c r="C1" s="149"/>
      <c r="D1" s="91"/>
      <c r="F1" s="149" t="s">
        <v>62</v>
      </c>
      <c r="G1" s="149"/>
      <c r="H1" s="149"/>
      <c r="I1" s="95"/>
    </row>
    <row r="2" spans="1:9" ht="21" customHeight="1">
      <c r="A2" s="60" t="s">
        <v>45</v>
      </c>
      <c r="B2" s="69" t="s">
        <v>44</v>
      </c>
      <c r="C2" s="69" t="s">
        <v>43</v>
      </c>
      <c r="D2" s="69" t="s">
        <v>46</v>
      </c>
      <c r="F2" s="60" t="s">
        <v>45</v>
      </c>
      <c r="G2" s="69" t="s">
        <v>44</v>
      </c>
      <c r="H2" s="69" t="s">
        <v>47</v>
      </c>
      <c r="I2" s="69" t="s">
        <v>48</v>
      </c>
    </row>
    <row r="3" spans="1:9">
      <c r="A3" s="61" t="s">
        <v>15</v>
      </c>
      <c r="B3" s="63"/>
      <c r="C3" s="63"/>
      <c r="D3" s="63"/>
      <c r="F3" s="61" t="s">
        <v>15</v>
      </c>
      <c r="G3" s="63"/>
      <c r="H3" s="96"/>
      <c r="I3" s="96"/>
    </row>
    <row r="4" spans="1:9">
      <c r="A4" s="61" t="s">
        <v>18</v>
      </c>
      <c r="B4" s="63"/>
      <c r="C4" s="63"/>
      <c r="D4" s="63"/>
      <c r="F4" s="61" t="s">
        <v>18</v>
      </c>
      <c r="G4" s="63"/>
      <c r="H4" s="63"/>
      <c r="I4" s="63"/>
    </row>
    <row r="5" spans="1:9">
      <c r="A5" s="61" t="s">
        <v>20</v>
      </c>
      <c r="B5" s="63"/>
      <c r="C5" s="90"/>
      <c r="D5" s="90"/>
      <c r="F5" s="61" t="s">
        <v>20</v>
      </c>
      <c r="G5" s="63"/>
      <c r="H5" s="64"/>
      <c r="I5" s="64"/>
    </row>
    <row r="6" spans="1:9">
      <c r="A6" s="61" t="s">
        <v>16</v>
      </c>
      <c r="B6" s="63"/>
      <c r="C6" s="64"/>
      <c r="D6" s="64"/>
      <c r="F6" s="61" t="s">
        <v>16</v>
      </c>
      <c r="G6" s="63"/>
      <c r="H6" s="64"/>
      <c r="I6" s="64"/>
    </row>
    <row r="7" spans="1:9">
      <c r="A7" s="61" t="s">
        <v>19</v>
      </c>
      <c r="B7" s="63"/>
      <c r="C7" s="64"/>
      <c r="D7" s="64"/>
      <c r="F7" s="61" t="s">
        <v>19</v>
      </c>
      <c r="G7" s="63"/>
      <c r="H7" s="64"/>
      <c r="I7" s="64"/>
    </row>
    <row r="8" spans="1:9">
      <c r="A8" s="61" t="s">
        <v>21</v>
      </c>
      <c r="B8" s="63"/>
      <c r="C8" s="90"/>
      <c r="D8" s="90"/>
      <c r="F8" s="61" t="s">
        <v>21</v>
      </c>
      <c r="G8" s="63"/>
      <c r="H8" s="64"/>
      <c r="I8" s="64"/>
    </row>
    <row r="9" spans="1:9">
      <c r="A9" s="61" t="s">
        <v>17</v>
      </c>
      <c r="B9" s="62"/>
      <c r="C9" s="62"/>
      <c r="D9" s="62"/>
      <c r="F9" s="61" t="s">
        <v>17</v>
      </c>
      <c r="G9" s="62"/>
      <c r="H9" s="62"/>
      <c r="I9" s="62"/>
    </row>
    <row r="10" spans="1:9">
      <c r="A10" s="61" t="s">
        <v>22</v>
      </c>
      <c r="B10" s="63"/>
      <c r="C10" s="63"/>
      <c r="D10" s="63"/>
      <c r="F10" s="61" t="s">
        <v>22</v>
      </c>
      <c r="G10" s="63"/>
      <c r="H10" s="63"/>
      <c r="I10" s="63"/>
    </row>
    <row r="11" spans="1:9">
      <c r="A11" s="61" t="s">
        <v>23</v>
      </c>
      <c r="B11" s="65"/>
      <c r="C11" s="65"/>
      <c r="D11" s="65"/>
      <c r="F11" s="61" t="s">
        <v>23</v>
      </c>
      <c r="G11" s="65"/>
      <c r="H11" s="65"/>
      <c r="I11" s="65"/>
    </row>
    <row r="12" spans="1:9">
      <c r="A12" s="61" t="s">
        <v>24</v>
      </c>
      <c r="F12" s="61" t="s">
        <v>24</v>
      </c>
    </row>
    <row r="13" spans="1:9">
      <c r="A13" s="66" t="s">
        <v>38</v>
      </c>
      <c r="B13" s="68"/>
      <c r="C13" s="68">
        <f t="shared" ref="C13:D13" si="0">SUM(C3:C12)</f>
        <v>0</v>
      </c>
      <c r="D13" s="68">
        <f t="shared" si="0"/>
        <v>0</v>
      </c>
      <c r="F13" s="66" t="s">
        <v>38</v>
      </c>
      <c r="G13" s="68"/>
      <c r="H13" s="67">
        <f t="shared" ref="H13:I13" si="1">SUM(H3:H12)</f>
        <v>0</v>
      </c>
      <c r="I13" s="67">
        <f t="shared" si="1"/>
        <v>0</v>
      </c>
    </row>
    <row r="14" spans="1:9">
      <c r="A14" s="61" t="s">
        <v>15</v>
      </c>
      <c r="B14" s="63"/>
      <c r="C14" s="63"/>
      <c r="D14" s="63"/>
      <c r="F14" s="61" t="s">
        <v>15</v>
      </c>
      <c r="G14" s="63"/>
      <c r="H14" s="63"/>
      <c r="I14" s="63"/>
    </row>
    <row r="15" spans="1:9">
      <c r="A15" s="61" t="s">
        <v>18</v>
      </c>
      <c r="B15" s="63"/>
      <c r="C15" s="63"/>
      <c r="D15" s="63"/>
      <c r="F15" s="61" t="s">
        <v>18</v>
      </c>
      <c r="G15" s="63"/>
      <c r="H15" s="63"/>
      <c r="I15" s="63"/>
    </row>
    <row r="16" spans="1:9">
      <c r="A16" s="61" t="s">
        <v>20</v>
      </c>
      <c r="B16" s="63"/>
      <c r="C16" s="63"/>
      <c r="D16" s="63"/>
      <c r="F16" s="61" t="s">
        <v>20</v>
      </c>
      <c r="G16" s="63"/>
      <c r="H16" s="63"/>
      <c r="I16" s="63"/>
    </row>
    <row r="17" spans="1:9">
      <c r="A17" s="61" t="s">
        <v>16</v>
      </c>
      <c r="B17" s="63"/>
      <c r="F17" s="61" t="s">
        <v>16</v>
      </c>
      <c r="G17" s="63"/>
    </row>
    <row r="18" spans="1:9">
      <c r="A18" s="61" t="s">
        <v>19</v>
      </c>
      <c r="B18" s="63"/>
      <c r="C18" s="90"/>
      <c r="D18" s="90"/>
      <c r="F18" s="61" t="s">
        <v>19</v>
      </c>
      <c r="G18" s="63"/>
      <c r="H18" s="64"/>
      <c r="I18" s="64"/>
    </row>
    <row r="19" spans="1:9">
      <c r="A19" s="61" t="s">
        <v>21</v>
      </c>
      <c r="B19" s="63"/>
      <c r="C19" s="90"/>
      <c r="D19" s="90"/>
      <c r="F19" s="61" t="s">
        <v>21</v>
      </c>
      <c r="G19" s="63"/>
      <c r="H19" s="64"/>
      <c r="I19" s="64"/>
    </row>
    <row r="20" spans="1:9">
      <c r="A20" s="61" t="s">
        <v>17</v>
      </c>
      <c r="B20" s="62"/>
      <c r="C20" s="62"/>
      <c r="D20" s="62"/>
      <c r="F20" s="61" t="s">
        <v>17</v>
      </c>
      <c r="G20" s="62"/>
      <c r="H20" s="62"/>
      <c r="I20" s="62"/>
    </row>
    <row r="21" spans="1:9">
      <c r="A21" s="61" t="s">
        <v>22</v>
      </c>
      <c r="B21" s="63"/>
      <c r="C21" s="63"/>
      <c r="D21" s="63"/>
      <c r="F21" s="61" t="s">
        <v>22</v>
      </c>
      <c r="G21" s="63"/>
      <c r="H21" s="63"/>
      <c r="I21" s="63"/>
    </row>
    <row r="22" spans="1:9">
      <c r="A22" s="61" t="s">
        <v>23</v>
      </c>
      <c r="B22" s="65"/>
      <c r="C22" s="65"/>
      <c r="D22" s="65"/>
      <c r="F22" s="61" t="s">
        <v>23</v>
      </c>
      <c r="G22" s="65"/>
      <c r="H22" s="65"/>
      <c r="I22" s="65"/>
    </row>
    <row r="23" spans="1:9">
      <c r="A23" s="61" t="s">
        <v>24</v>
      </c>
      <c r="F23" s="61" t="s">
        <v>24</v>
      </c>
    </row>
    <row r="24" spans="1:9">
      <c r="A24" s="66" t="s">
        <v>39</v>
      </c>
      <c r="B24" s="68"/>
      <c r="C24" s="68">
        <f t="shared" ref="C24:D24" si="2">SUM(C14:C23)</f>
        <v>0</v>
      </c>
      <c r="D24" s="68">
        <f t="shared" si="2"/>
        <v>0</v>
      </c>
      <c r="F24" s="66" t="s">
        <v>39</v>
      </c>
      <c r="G24" s="68"/>
      <c r="H24" s="68">
        <f t="shared" ref="H24:I24" si="3">SUM(H14:H23)</f>
        <v>0</v>
      </c>
      <c r="I24" s="68">
        <f t="shared" si="3"/>
        <v>0</v>
      </c>
    </row>
  </sheetData>
  <mergeCells count="2">
    <mergeCell ref="A1:C1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Projected Perfomance</vt:lpstr>
      <vt:lpstr>Actual Perfomance</vt:lpstr>
      <vt:lpstr>Lot_Size_Calculation</vt:lpstr>
      <vt:lpstr>Signal Strength Analysis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tafadzwa musekiwa</cp:lastModifiedBy>
  <dcterms:created xsi:type="dcterms:W3CDTF">2015-02-03T13:45:56Z</dcterms:created>
  <dcterms:modified xsi:type="dcterms:W3CDTF">2015-04-16T05:40:47Z</dcterms:modified>
</cp:coreProperties>
</file>