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Andy\Desktop\"/>
    </mc:Choice>
  </mc:AlternateContent>
  <bookViews>
    <workbookView xWindow="0" yWindow="0" windowWidth="25200" windowHeight="12570"/>
  </bookViews>
  <sheets>
    <sheet name="Forward Test Data" sheetId="2" r:id="rId1"/>
  </sheets>
  <definedNames>
    <definedName name="_xlnm._FilterDatabase" localSheetId="0" hidden="1">'Forward Test Data'!$A$1:$O$163</definedName>
  </definedNames>
  <calcPr calcId="152511"/>
  <pivotCaches>
    <pivotCache cacheId="56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63" i="2" l="1"/>
  <c r="H163" i="2"/>
  <c r="L163" i="2" s="1"/>
  <c r="C163" i="2"/>
  <c r="I162" i="2"/>
  <c r="H162" i="2"/>
  <c r="L162" i="2" s="1"/>
  <c r="C162" i="2"/>
  <c r="I161" i="2"/>
  <c r="H161" i="2"/>
  <c r="C161" i="2"/>
  <c r="I160" i="2"/>
  <c r="H160" i="2"/>
  <c r="L160" i="2" s="1"/>
  <c r="C160" i="2"/>
  <c r="I159" i="2"/>
  <c r="H159" i="2"/>
  <c r="L159" i="2" s="1"/>
  <c r="C159" i="2"/>
  <c r="I158" i="2"/>
  <c r="H158" i="2"/>
  <c r="L158" i="2" s="1"/>
  <c r="C158" i="2"/>
  <c r="I157" i="2"/>
  <c r="H157" i="2"/>
  <c r="L157" i="2" s="1"/>
  <c r="C157" i="2"/>
  <c r="I156" i="2"/>
  <c r="H156" i="2"/>
  <c r="L156" i="2" s="1"/>
  <c r="C156" i="2"/>
  <c r="I155" i="2"/>
  <c r="H155" i="2"/>
  <c r="L155" i="2" s="1"/>
  <c r="C155" i="2"/>
  <c r="I154" i="2"/>
  <c r="H154" i="2"/>
  <c r="L154" i="2" s="1"/>
  <c r="C154" i="2"/>
  <c r="I153" i="2"/>
  <c r="H153" i="2"/>
  <c r="L153" i="2" s="1"/>
  <c r="C153" i="2"/>
  <c r="I152" i="2"/>
  <c r="H152" i="2"/>
  <c r="L152" i="2" s="1"/>
  <c r="C152" i="2"/>
  <c r="I151" i="2"/>
  <c r="H151" i="2"/>
  <c r="L151" i="2" s="1"/>
  <c r="C151" i="2"/>
  <c r="I150" i="2"/>
  <c r="H150" i="2"/>
  <c r="L150" i="2" s="1"/>
  <c r="C150" i="2"/>
  <c r="I149" i="2"/>
  <c r="H149" i="2"/>
  <c r="L149" i="2" s="1"/>
  <c r="C149" i="2"/>
  <c r="I148" i="2"/>
  <c r="H148" i="2"/>
  <c r="L148" i="2" s="1"/>
  <c r="C148" i="2"/>
  <c r="I147" i="2"/>
  <c r="H147" i="2"/>
  <c r="L147" i="2" s="1"/>
  <c r="C147" i="2"/>
  <c r="I146" i="2"/>
  <c r="H146" i="2"/>
  <c r="L146" i="2" s="1"/>
  <c r="C146" i="2"/>
  <c r="I145" i="2"/>
  <c r="H145" i="2"/>
  <c r="L145" i="2" s="1"/>
  <c r="C145" i="2"/>
  <c r="I144" i="2"/>
  <c r="H144" i="2"/>
  <c r="L144" i="2" s="1"/>
  <c r="C144" i="2"/>
  <c r="I143" i="2"/>
  <c r="H143" i="2"/>
  <c r="L143" i="2" s="1"/>
  <c r="C143" i="2"/>
  <c r="I142" i="2"/>
  <c r="H142" i="2"/>
  <c r="L142" i="2" s="1"/>
  <c r="C142" i="2"/>
  <c r="I141" i="2"/>
  <c r="H141" i="2"/>
  <c r="L141" i="2" s="1"/>
  <c r="C141" i="2"/>
  <c r="I140" i="2"/>
  <c r="H140" i="2"/>
  <c r="L140" i="2" s="1"/>
  <c r="C140" i="2"/>
  <c r="I139" i="2"/>
  <c r="H139" i="2"/>
  <c r="L139" i="2" s="1"/>
  <c r="C139" i="2"/>
  <c r="I138" i="2"/>
  <c r="H138" i="2"/>
  <c r="L138" i="2" s="1"/>
  <c r="C138" i="2"/>
  <c r="I137" i="2"/>
  <c r="H137" i="2"/>
  <c r="L137" i="2" s="1"/>
  <c r="C137" i="2"/>
  <c r="I136" i="2"/>
  <c r="H136" i="2"/>
  <c r="L136" i="2" s="1"/>
  <c r="C136" i="2"/>
  <c r="I135" i="2"/>
  <c r="H135" i="2"/>
  <c r="L135" i="2" s="1"/>
  <c r="C135" i="2"/>
  <c r="I134" i="2"/>
  <c r="H134" i="2"/>
  <c r="L134" i="2" s="1"/>
  <c r="C134" i="2"/>
  <c r="I133" i="2"/>
  <c r="H133" i="2"/>
  <c r="L133" i="2" s="1"/>
  <c r="C133" i="2"/>
  <c r="I132" i="2"/>
  <c r="H132" i="2"/>
  <c r="L132" i="2" s="1"/>
  <c r="C132" i="2"/>
  <c r="I131" i="2"/>
  <c r="H131" i="2"/>
  <c r="L131" i="2" s="1"/>
  <c r="C131" i="2"/>
  <c r="I130" i="2"/>
  <c r="H130" i="2"/>
  <c r="L130" i="2" s="1"/>
  <c r="C130" i="2"/>
  <c r="I129" i="2"/>
  <c r="H129" i="2"/>
  <c r="L129" i="2" s="1"/>
  <c r="C129" i="2"/>
  <c r="I128" i="2"/>
  <c r="H128" i="2"/>
  <c r="L128" i="2" s="1"/>
  <c r="C128" i="2"/>
  <c r="I127" i="2"/>
  <c r="H127" i="2"/>
  <c r="L127" i="2" s="1"/>
  <c r="C127" i="2"/>
  <c r="I126" i="2"/>
  <c r="H126" i="2"/>
  <c r="L126" i="2" s="1"/>
  <c r="C126" i="2"/>
  <c r="I125" i="2"/>
  <c r="H125" i="2"/>
  <c r="L125" i="2" s="1"/>
  <c r="C125" i="2"/>
  <c r="I124" i="2"/>
  <c r="H124" i="2"/>
  <c r="L124" i="2" s="1"/>
  <c r="C124" i="2"/>
  <c r="I123" i="2"/>
  <c r="H123" i="2"/>
  <c r="L123" i="2" s="1"/>
  <c r="C123" i="2"/>
  <c r="I122" i="2"/>
  <c r="H122" i="2"/>
  <c r="L122" i="2" s="1"/>
  <c r="C122" i="2"/>
  <c r="I121" i="2"/>
  <c r="H121" i="2"/>
  <c r="L121" i="2" s="1"/>
  <c r="C121" i="2"/>
  <c r="I120" i="2"/>
  <c r="H120" i="2"/>
  <c r="L120" i="2" s="1"/>
  <c r="C120" i="2"/>
  <c r="I119" i="2"/>
  <c r="H119" i="2"/>
  <c r="L119" i="2" s="1"/>
  <c r="C119" i="2"/>
  <c r="I118" i="2"/>
  <c r="H118" i="2"/>
  <c r="L118" i="2" s="1"/>
  <c r="C118" i="2"/>
  <c r="I117" i="2"/>
  <c r="H117" i="2"/>
  <c r="L117" i="2" s="1"/>
  <c r="C117" i="2"/>
  <c r="I116" i="2"/>
  <c r="H116" i="2"/>
  <c r="L116" i="2" s="1"/>
  <c r="C116" i="2"/>
  <c r="I115" i="2"/>
  <c r="H115" i="2"/>
  <c r="L115" i="2" s="1"/>
  <c r="C115" i="2"/>
  <c r="I114" i="2"/>
  <c r="H114" i="2"/>
  <c r="L114" i="2" s="1"/>
  <c r="C114" i="2"/>
  <c r="I113" i="2"/>
  <c r="H113" i="2"/>
  <c r="L113" i="2" s="1"/>
  <c r="C113" i="2"/>
  <c r="I112" i="2"/>
  <c r="H112" i="2"/>
  <c r="L112" i="2" s="1"/>
  <c r="C112" i="2"/>
  <c r="I111" i="2"/>
  <c r="H111" i="2"/>
  <c r="L111" i="2" s="1"/>
  <c r="C111" i="2"/>
  <c r="I110" i="2"/>
  <c r="H110" i="2"/>
  <c r="L110" i="2" s="1"/>
  <c r="C110" i="2"/>
  <c r="I109" i="2"/>
  <c r="H109" i="2"/>
  <c r="L109" i="2" s="1"/>
  <c r="C109" i="2"/>
  <c r="I108" i="2"/>
  <c r="H108" i="2"/>
  <c r="L108" i="2" s="1"/>
  <c r="C108" i="2"/>
  <c r="I107" i="2"/>
  <c r="H107" i="2"/>
  <c r="L107" i="2" s="1"/>
  <c r="C107" i="2"/>
  <c r="I106" i="2"/>
  <c r="H106" i="2"/>
  <c r="L106" i="2" s="1"/>
  <c r="C106" i="2"/>
  <c r="I105" i="2"/>
  <c r="H105" i="2"/>
  <c r="L105" i="2" s="1"/>
  <c r="C105" i="2"/>
  <c r="I104" i="2"/>
  <c r="H104" i="2"/>
  <c r="L104" i="2" s="1"/>
  <c r="C104" i="2"/>
  <c r="I103" i="2"/>
  <c r="H103" i="2"/>
  <c r="L103" i="2" s="1"/>
  <c r="C103" i="2"/>
  <c r="I102" i="2"/>
  <c r="H102" i="2"/>
  <c r="L102" i="2" s="1"/>
  <c r="C102" i="2"/>
  <c r="I101" i="2"/>
  <c r="H101" i="2"/>
  <c r="L101" i="2" s="1"/>
  <c r="C101" i="2"/>
  <c r="I100" i="2"/>
  <c r="H100" i="2"/>
  <c r="L100" i="2" s="1"/>
  <c r="C100" i="2"/>
  <c r="I99" i="2"/>
  <c r="H99" i="2"/>
  <c r="L99" i="2" s="1"/>
  <c r="C99" i="2"/>
  <c r="I98" i="2"/>
  <c r="H98" i="2"/>
  <c r="L98" i="2" s="1"/>
  <c r="C98" i="2"/>
  <c r="I97" i="2"/>
  <c r="H97" i="2"/>
  <c r="L97" i="2" s="1"/>
  <c r="C97" i="2"/>
  <c r="I96" i="2"/>
  <c r="H96" i="2"/>
  <c r="L96" i="2" s="1"/>
  <c r="C96" i="2"/>
  <c r="I95" i="2"/>
  <c r="H95" i="2"/>
  <c r="L95" i="2" s="1"/>
  <c r="C95" i="2"/>
  <c r="I94" i="2"/>
  <c r="H94" i="2"/>
  <c r="L94" i="2" s="1"/>
  <c r="C94" i="2"/>
  <c r="I93" i="2"/>
  <c r="H93" i="2"/>
  <c r="L93" i="2" s="1"/>
  <c r="C93" i="2"/>
  <c r="I92" i="2"/>
  <c r="H92" i="2"/>
  <c r="L92" i="2" s="1"/>
  <c r="C92" i="2"/>
  <c r="I91" i="2"/>
  <c r="H91" i="2"/>
  <c r="L91" i="2" s="1"/>
  <c r="C91" i="2"/>
  <c r="I90" i="2"/>
  <c r="H90" i="2"/>
  <c r="L90" i="2" s="1"/>
  <c r="C90" i="2"/>
  <c r="I89" i="2"/>
  <c r="H89" i="2"/>
  <c r="L89" i="2" s="1"/>
  <c r="C89" i="2"/>
  <c r="I88" i="2"/>
  <c r="H88" i="2"/>
  <c r="L88" i="2" s="1"/>
  <c r="C88" i="2"/>
  <c r="I87" i="2"/>
  <c r="H87" i="2"/>
  <c r="L87" i="2" s="1"/>
  <c r="C87" i="2"/>
  <c r="I86" i="2"/>
  <c r="H86" i="2"/>
  <c r="L86" i="2" s="1"/>
  <c r="C86" i="2"/>
  <c r="I85" i="2"/>
  <c r="H85" i="2"/>
  <c r="L85" i="2" s="1"/>
  <c r="C85" i="2"/>
  <c r="I84" i="2"/>
  <c r="H84" i="2"/>
  <c r="L84" i="2" s="1"/>
  <c r="C84" i="2"/>
  <c r="I83" i="2"/>
  <c r="H83" i="2"/>
  <c r="L83" i="2" s="1"/>
  <c r="C83" i="2"/>
  <c r="I82" i="2"/>
  <c r="H82" i="2"/>
  <c r="L82" i="2" s="1"/>
  <c r="C82" i="2"/>
  <c r="I81" i="2"/>
  <c r="H81" i="2"/>
  <c r="L81" i="2" s="1"/>
  <c r="C81" i="2"/>
  <c r="I80" i="2"/>
  <c r="H80" i="2"/>
  <c r="L80" i="2" s="1"/>
  <c r="C80" i="2"/>
  <c r="I79" i="2"/>
  <c r="H79" i="2"/>
  <c r="L79" i="2" s="1"/>
  <c r="C79" i="2"/>
  <c r="I78" i="2"/>
  <c r="H78" i="2"/>
  <c r="L78" i="2" s="1"/>
  <c r="C78" i="2"/>
  <c r="I77" i="2"/>
  <c r="H77" i="2"/>
  <c r="L77" i="2" s="1"/>
  <c r="C77" i="2"/>
  <c r="I76" i="2"/>
  <c r="H76" i="2"/>
  <c r="L76" i="2" s="1"/>
  <c r="C76" i="2"/>
  <c r="I75" i="2"/>
  <c r="H75" i="2"/>
  <c r="L75" i="2" s="1"/>
  <c r="C75" i="2"/>
  <c r="I74" i="2"/>
  <c r="H74" i="2"/>
  <c r="L74" i="2" s="1"/>
  <c r="C74" i="2"/>
  <c r="I73" i="2"/>
  <c r="H73" i="2"/>
  <c r="L73" i="2" s="1"/>
  <c r="C73" i="2"/>
  <c r="I72" i="2"/>
  <c r="H72" i="2"/>
  <c r="L72" i="2" s="1"/>
  <c r="C72" i="2"/>
  <c r="I71" i="2"/>
  <c r="H71" i="2"/>
  <c r="L71" i="2" s="1"/>
  <c r="C71" i="2"/>
  <c r="I70" i="2"/>
  <c r="H70" i="2"/>
  <c r="L70" i="2" s="1"/>
  <c r="C70" i="2"/>
  <c r="I69" i="2"/>
  <c r="H69" i="2"/>
  <c r="L69" i="2" s="1"/>
  <c r="C69" i="2"/>
  <c r="I68" i="2"/>
  <c r="H68" i="2"/>
  <c r="L68" i="2" s="1"/>
  <c r="C68" i="2"/>
  <c r="I67" i="2"/>
  <c r="H67" i="2"/>
  <c r="L67" i="2" s="1"/>
  <c r="C67" i="2"/>
  <c r="I66" i="2"/>
  <c r="H66" i="2"/>
  <c r="L66" i="2" s="1"/>
  <c r="C66" i="2"/>
  <c r="I65" i="2"/>
  <c r="H65" i="2"/>
  <c r="L65" i="2" s="1"/>
  <c r="C65" i="2"/>
  <c r="I64" i="2"/>
  <c r="H64" i="2"/>
  <c r="L64" i="2" s="1"/>
  <c r="C64" i="2"/>
  <c r="I63" i="2"/>
  <c r="H63" i="2"/>
  <c r="L63" i="2" s="1"/>
  <c r="C63" i="2"/>
  <c r="I62" i="2"/>
  <c r="H62" i="2"/>
  <c r="L62" i="2" s="1"/>
  <c r="C62" i="2"/>
  <c r="I61" i="2"/>
  <c r="H61" i="2"/>
  <c r="L61" i="2" s="1"/>
  <c r="C61" i="2"/>
  <c r="I60" i="2"/>
  <c r="H60" i="2"/>
  <c r="L60" i="2" s="1"/>
  <c r="C60" i="2"/>
  <c r="I59" i="2"/>
  <c r="H59" i="2"/>
  <c r="L59" i="2" s="1"/>
  <c r="C59" i="2"/>
  <c r="I58" i="2"/>
  <c r="H58" i="2"/>
  <c r="L58" i="2" s="1"/>
  <c r="C58" i="2"/>
  <c r="I57" i="2"/>
  <c r="H57" i="2"/>
  <c r="L57" i="2" s="1"/>
  <c r="C57" i="2"/>
  <c r="I56" i="2"/>
  <c r="H56" i="2"/>
  <c r="L56" i="2" s="1"/>
  <c r="C56" i="2"/>
  <c r="I55" i="2"/>
  <c r="H55" i="2"/>
  <c r="L55" i="2" s="1"/>
  <c r="C55" i="2"/>
  <c r="I54" i="2"/>
  <c r="H54" i="2"/>
  <c r="L54" i="2" s="1"/>
  <c r="C54" i="2"/>
  <c r="I53" i="2"/>
  <c r="H53" i="2"/>
  <c r="L53" i="2" s="1"/>
  <c r="C53" i="2"/>
  <c r="I52" i="2"/>
  <c r="H52" i="2"/>
  <c r="L52" i="2" s="1"/>
  <c r="C52" i="2"/>
  <c r="I51" i="2"/>
  <c r="H51" i="2"/>
  <c r="L51" i="2" s="1"/>
  <c r="C51" i="2"/>
  <c r="I50" i="2"/>
  <c r="H50" i="2"/>
  <c r="L50" i="2" s="1"/>
  <c r="C50" i="2"/>
  <c r="I49" i="2"/>
  <c r="H49" i="2"/>
  <c r="L49" i="2" s="1"/>
  <c r="C49" i="2"/>
  <c r="I48" i="2"/>
  <c r="H48" i="2"/>
  <c r="L48" i="2" s="1"/>
  <c r="C48" i="2"/>
  <c r="I47" i="2"/>
  <c r="H47" i="2"/>
  <c r="L47" i="2" s="1"/>
  <c r="C47" i="2"/>
  <c r="I46" i="2"/>
  <c r="H46" i="2"/>
  <c r="L46" i="2" s="1"/>
  <c r="C46" i="2"/>
  <c r="I45" i="2"/>
  <c r="H45" i="2"/>
  <c r="L45" i="2" s="1"/>
  <c r="C45" i="2"/>
  <c r="I44" i="2"/>
  <c r="H44" i="2"/>
  <c r="L44" i="2" s="1"/>
  <c r="C44" i="2"/>
  <c r="I43" i="2"/>
  <c r="H43" i="2"/>
  <c r="L43" i="2" s="1"/>
  <c r="C43" i="2"/>
  <c r="I42" i="2"/>
  <c r="H42" i="2"/>
  <c r="L42" i="2" s="1"/>
  <c r="C42" i="2"/>
  <c r="I41" i="2"/>
  <c r="H41" i="2"/>
  <c r="L41" i="2" s="1"/>
  <c r="C41" i="2"/>
  <c r="I40" i="2"/>
  <c r="H40" i="2"/>
  <c r="L40" i="2" s="1"/>
  <c r="C40" i="2"/>
  <c r="I39" i="2"/>
  <c r="H39" i="2"/>
  <c r="L39" i="2" s="1"/>
  <c r="C39" i="2"/>
  <c r="I38" i="2"/>
  <c r="H38" i="2"/>
  <c r="L38" i="2" s="1"/>
  <c r="C38" i="2"/>
  <c r="I37" i="2"/>
  <c r="H37" i="2"/>
  <c r="L37" i="2" s="1"/>
  <c r="C37" i="2"/>
  <c r="I36" i="2"/>
  <c r="H36" i="2"/>
  <c r="L36" i="2" s="1"/>
  <c r="C36" i="2"/>
  <c r="I35" i="2"/>
  <c r="H35" i="2"/>
  <c r="L35" i="2" s="1"/>
  <c r="C35" i="2"/>
  <c r="I34" i="2"/>
  <c r="H34" i="2"/>
  <c r="L34" i="2" s="1"/>
  <c r="C34" i="2"/>
  <c r="I33" i="2"/>
  <c r="H33" i="2"/>
  <c r="L33" i="2" s="1"/>
  <c r="C33" i="2"/>
  <c r="I32" i="2"/>
  <c r="H32" i="2"/>
  <c r="L32" i="2" s="1"/>
  <c r="C32" i="2"/>
  <c r="I31" i="2"/>
  <c r="H31" i="2"/>
  <c r="L31" i="2" s="1"/>
  <c r="C31" i="2"/>
  <c r="I30" i="2"/>
  <c r="H30" i="2"/>
  <c r="L30" i="2" s="1"/>
  <c r="C30" i="2"/>
  <c r="I29" i="2"/>
  <c r="H29" i="2"/>
  <c r="L29" i="2" s="1"/>
  <c r="C29" i="2"/>
  <c r="I28" i="2"/>
  <c r="H28" i="2"/>
  <c r="L28" i="2" s="1"/>
  <c r="C28" i="2"/>
  <c r="I27" i="2"/>
  <c r="H27" i="2"/>
  <c r="L27" i="2" s="1"/>
  <c r="C27" i="2"/>
  <c r="I26" i="2"/>
  <c r="H26" i="2"/>
  <c r="L26" i="2" s="1"/>
  <c r="C26" i="2"/>
  <c r="I25" i="2"/>
  <c r="H25" i="2"/>
  <c r="L25" i="2" s="1"/>
  <c r="C25" i="2"/>
  <c r="I24" i="2"/>
  <c r="H24" i="2"/>
  <c r="L24" i="2" s="1"/>
  <c r="C24" i="2"/>
  <c r="I23" i="2"/>
  <c r="H23" i="2"/>
  <c r="L23" i="2" s="1"/>
  <c r="C23" i="2"/>
  <c r="I22" i="2"/>
  <c r="H22" i="2"/>
  <c r="L22" i="2" s="1"/>
  <c r="C22" i="2"/>
  <c r="I21" i="2"/>
  <c r="H21" i="2"/>
  <c r="L21" i="2" s="1"/>
  <c r="C21" i="2"/>
  <c r="I20" i="2"/>
  <c r="H20" i="2"/>
  <c r="L20" i="2" s="1"/>
  <c r="C20" i="2"/>
  <c r="I19" i="2"/>
  <c r="H19" i="2"/>
  <c r="L19" i="2" s="1"/>
  <c r="C19" i="2"/>
  <c r="I18" i="2"/>
  <c r="H18" i="2"/>
  <c r="L18" i="2" s="1"/>
  <c r="C18" i="2"/>
  <c r="I17" i="2"/>
  <c r="H17" i="2"/>
  <c r="L17" i="2" s="1"/>
  <c r="C17" i="2"/>
  <c r="I16" i="2"/>
  <c r="H16" i="2"/>
  <c r="L16" i="2" s="1"/>
  <c r="C16" i="2"/>
  <c r="I15" i="2"/>
  <c r="H15" i="2"/>
  <c r="L15" i="2" s="1"/>
  <c r="C15" i="2"/>
  <c r="I14" i="2"/>
  <c r="H14" i="2"/>
  <c r="L14" i="2" s="1"/>
  <c r="C14" i="2"/>
  <c r="I13" i="2"/>
  <c r="H13" i="2"/>
  <c r="L13" i="2" s="1"/>
  <c r="C13" i="2"/>
  <c r="I12" i="2"/>
  <c r="H12" i="2"/>
  <c r="L12" i="2" s="1"/>
  <c r="C12" i="2"/>
  <c r="I11" i="2"/>
  <c r="H11" i="2"/>
  <c r="L11" i="2" s="1"/>
  <c r="C11" i="2"/>
  <c r="I10" i="2"/>
  <c r="H10" i="2"/>
  <c r="L10" i="2" s="1"/>
  <c r="C10" i="2"/>
  <c r="H9" i="2"/>
  <c r="L9" i="2" s="1"/>
  <c r="C9" i="2"/>
  <c r="I8" i="2"/>
  <c r="H8" i="2"/>
  <c r="L8" i="2" s="1"/>
  <c r="C8" i="2"/>
  <c r="I7" i="2"/>
  <c r="H7" i="2"/>
  <c r="L7" i="2" s="1"/>
  <c r="C7" i="2"/>
  <c r="H6" i="2"/>
  <c r="L6" i="2" s="1"/>
  <c r="C6" i="2"/>
  <c r="I5" i="2"/>
  <c r="H5" i="2"/>
  <c r="L5" i="2" s="1"/>
  <c r="C5" i="2"/>
  <c r="I4" i="2"/>
  <c r="H4" i="2"/>
  <c r="L4" i="2" s="1"/>
  <c r="C4" i="2"/>
  <c r="I3" i="2"/>
  <c r="H3" i="2"/>
  <c r="L3" i="2" s="1"/>
  <c r="C3" i="2"/>
  <c r="L2" i="2"/>
  <c r="C2" i="2"/>
</calcChain>
</file>

<file path=xl/sharedStrings.xml><?xml version="1.0" encoding="utf-8"?>
<sst xmlns="http://schemas.openxmlformats.org/spreadsheetml/2006/main" count="536" uniqueCount="54">
  <si>
    <t>Open Date</t>
  </si>
  <si>
    <t>Open Time</t>
  </si>
  <si>
    <t>Weekday</t>
  </si>
  <si>
    <t>Open Session</t>
  </si>
  <si>
    <t>Symbol</t>
  </si>
  <si>
    <t>Type</t>
  </si>
  <si>
    <t>Open Price</t>
  </si>
  <si>
    <t>SL</t>
  </si>
  <si>
    <t>TP</t>
  </si>
  <si>
    <t>Close Price</t>
  </si>
  <si>
    <t>Close Date</t>
  </si>
  <si>
    <t>R Multiple</t>
  </si>
  <si>
    <t>Comments</t>
  </si>
  <si>
    <t>london/ny</t>
  </si>
  <si>
    <t>US2000</t>
  </si>
  <si>
    <t>sell</t>
  </si>
  <si>
    <t>(All)</t>
  </si>
  <si>
    <t>asian</t>
  </si>
  <si>
    <t>XAUUSD</t>
  </si>
  <si>
    <t>buy</t>
  </si>
  <si>
    <t>GBPCAD</t>
  </si>
  <si>
    <t>tokyo/london</t>
  </si>
  <si>
    <t>EURAUD</t>
  </si>
  <si>
    <t>Row Labels</t>
  </si>
  <si>
    <t>Sum of R Multiple</t>
  </si>
  <si>
    <t>Average of R Multiple</t>
  </si>
  <si>
    <t>Count of R Multiple</t>
  </si>
  <si>
    <t>EURHKD</t>
  </si>
  <si>
    <t>EURUSD</t>
  </si>
  <si>
    <t>USDDKK</t>
  </si>
  <si>
    <t>GBPSEK</t>
  </si>
  <si>
    <t>london</t>
  </si>
  <si>
    <t>USDPLN</t>
  </si>
  <si>
    <t>EURJPY</t>
  </si>
  <si>
    <t>GBPUSD</t>
  </si>
  <si>
    <t>AUDUSD</t>
  </si>
  <si>
    <t>AUDCHF</t>
  </si>
  <si>
    <t>XAGUSD</t>
  </si>
  <si>
    <t>GBPAUD</t>
  </si>
  <si>
    <t>tokyo/frankfurt</t>
  </si>
  <si>
    <t>huge spike by SEK - unexpected large drop in interest rates</t>
  </si>
  <si>
    <t>traded this. Helped by NFP news</t>
  </si>
  <si>
    <t>NFP</t>
  </si>
  <si>
    <t>USDJPY</t>
  </si>
  <si>
    <t>WTI</t>
  </si>
  <si>
    <t>EURNZD</t>
  </si>
  <si>
    <t>EURSEK</t>
  </si>
  <si>
    <t>NZDUSD</t>
  </si>
  <si>
    <t>Grand Total</t>
  </si>
  <si>
    <t>new york</t>
  </si>
  <si>
    <t>traded this.</t>
  </si>
  <si>
    <t>kiwi</t>
  </si>
  <si>
    <t>Helped by good GDP data from the US.</t>
  </si>
  <si>
    <t>(Multiple Items)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</si>
</sst>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16" fontId="0" fillId="0" borderId="0" xfId="0" applyNumberFormat="1"/>
    <xf numFmtId="20" fontId="0" fillId="0" borderId="0" xfId="0" applyNumberFormat="1"/>
    <xf numFmtId="0" fontId="0" fillId="0" borderId="0" xfId="0" applyNumberFormat="1"/>
    <xf numFmtId="0" fontId="0" fillId="0" borderId="0" xfId="0" applyFill="1" applyBorder="1"/>
    <xf numFmtId="2" fontId="0" fillId="0" borderId="0" xfId="0" applyNumberFormat="1"/>
    <xf numFmtId="0" fontId="0" fillId="0" borderId="0" xfId="0" applyAlignment="1">
      <alignment horizontal="left"/>
    </xf>
    <xf numFmtId="1" fontId="0" fillId="0" borderId="0" xfId="0" applyNumberFormat="1"/>
    <xf numFmtId="0" fontId="0" fillId="0" borderId="0" xfId="0" pivotButton="1"/>
  </cellXfs>
  <cellStyles count="1">
    <cellStyle name="Normal" xfId="0" builtinId="0"/>
  </cellStyles>
  <dxfs count="27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" formatCode="0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Ultimate%20trading%20database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ndy" refreshedDate="41859.903544444445" createdVersion="5" refreshedVersion="5" minRefreshableVersion="3" recordCount="163">
  <cacheSource type="worksheet">
    <worksheetSource ref="A1:N1048576" sheet="Forward Test Data" r:id="rId2"/>
  </cacheSource>
  <cacheFields count="14">
    <cacheField name="Open Date" numFmtId="0">
      <sharedItems containsNonDate="0" containsDate="1" containsString="0" containsBlank="1" minDate="2014-06-26T00:00:00" maxDate="2014-08-09T00:00:00"/>
    </cacheField>
    <cacheField name="Open Time" numFmtId="0">
      <sharedItems containsNonDate="0" containsDate="1" containsString="0" containsBlank="1" minDate="1899-12-30T00:15:00" maxDate="1899-12-30T23:40:00"/>
    </cacheField>
    <cacheField name="Weekday" numFmtId="0">
      <sharedItems containsString="0" containsBlank="1" containsNumber="1" containsInteger="1" minValue="1" maxValue="6" count="7">
        <n v="4"/>
        <n v="5"/>
        <n v="6"/>
        <n v="1"/>
        <n v="2"/>
        <n v="3"/>
        <m/>
      </sharedItems>
    </cacheField>
    <cacheField name="Open Session" numFmtId="0">
      <sharedItems containsBlank="1" count="8">
        <s v="london/ny"/>
        <s v="asian"/>
        <s v="tokyo/london"/>
        <s v="london"/>
        <s v="tokyo/frankfurt"/>
        <s v="new york"/>
        <s v="kiwi"/>
        <m/>
      </sharedItems>
    </cacheField>
    <cacheField name="Symbol" numFmtId="0">
      <sharedItems containsBlank="1" count="21">
        <s v="US2000"/>
        <s v="XAUUSD"/>
        <s v="GBPCAD"/>
        <s v="EURAUD"/>
        <s v="EURHKD"/>
        <s v="EURUSD"/>
        <s v="USDDKK"/>
        <s v="EURJPY"/>
        <s v="GBPUSD"/>
        <s v="AUDUSD"/>
        <s v="GBPAUD"/>
        <s v="GBPSEK"/>
        <s v="WTI"/>
        <s v="EURNZD"/>
        <s v="NZDUSD"/>
        <s v="AUDCHF"/>
        <s v="XAGUSD"/>
        <s v="EURSEK"/>
        <s v="USDJPY"/>
        <s v="USDPLN"/>
        <m/>
      </sharedItems>
    </cacheField>
    <cacheField name="Type" numFmtId="0">
      <sharedItems containsBlank="1" count="3">
        <s v="sell"/>
        <s v="buy"/>
        <m/>
      </sharedItems>
    </cacheField>
    <cacheField name="Open Price" numFmtId="0">
      <sharedItems containsString="0" containsBlank="1" containsNumber="1" minValue="0.83677000000000001" maxValue="1334.39"/>
    </cacheField>
    <cacheField name="SL" numFmtId="0">
      <sharedItems containsString="0" containsBlank="1" containsNumber="1" minValue="0.83527000000000007" maxValue="1336.39"/>
    </cacheField>
    <cacheField name="TP" numFmtId="0">
      <sharedItems containsString="0" containsBlank="1" containsNumber="1" minValue="0.84126999999999996" maxValue="1353.58"/>
    </cacheField>
    <cacheField name="Close Price" numFmtId="0">
      <sharedItems containsString="0" containsBlank="1" containsNumber="1" minValue="0.83701000000000003" maxValue="1336.39"/>
    </cacheField>
    <cacheField name="Close Date" numFmtId="0">
      <sharedItems containsNonDate="0" containsDate="1" containsString="0" containsBlank="1" minDate="2014-06-26T00:00:00" maxDate="2014-08-09T00:00:00"/>
    </cacheField>
    <cacheField name="R Multiple" numFmtId="0">
      <sharedItems containsString="0" containsBlank="1" containsNumber="1" minValue="-1.0666666666666036" maxValue="16.666666666666035" count="20">
        <n v="8"/>
        <n v="-1"/>
        <n v="-1.0000000000004441"/>
        <n v="2.4999999999994671"/>
        <n v="5"/>
        <n v="3"/>
        <n v="16.666666666666035"/>
        <n v="10.00000000000111"/>
        <n v="10.000000000000888"/>
        <n v="3.0000000000000742"/>
        <n v="4.6666666666665089"/>
        <n v="5.0000000000000471"/>
        <n v="-1.0666666666666036"/>
        <n v="0.32500000000001944"/>
        <n v="6"/>
        <n v="2"/>
        <n v="1.874999999999778"/>
        <n v="8.0000000000008882"/>
        <n v="-0.99999999999949252"/>
        <m/>
      </sharedItems>
    </cacheField>
    <cacheField name="Equity" numFmtId="0">
      <sharedItems containsString="0" containsBlank="1" containsNumber="1" minValue="-2.2204460492503131E-13" maxValue="26.98333333333591"/>
    </cacheField>
    <cacheField name="Comments" numFmtId="0">
      <sharedItems containsBlank="1" count="7">
        <s v="from here I changed resetboxsize parameter to 0 for all pairs to try and avoid curve fitting"/>
        <m/>
        <s v="huge spike by SEK - unexpected large drop in interest rates"/>
        <s v="traded this. Helped by NFP news"/>
        <s v="NFP"/>
        <s v="traded this."/>
        <s v="Helped by good GDP data from the US.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3">
  <r>
    <d v="2014-06-26T00:00:00"/>
    <d v="1899-12-30T23:35:00"/>
    <x v="0"/>
    <x v="0"/>
    <x v="0"/>
    <x v="0"/>
    <n v="1179.5"/>
    <n v="1180.5"/>
    <n v="1171.5"/>
    <n v="1171.5"/>
    <d v="2014-06-26T00:00:00"/>
    <x v="0"/>
    <n v="4"/>
    <x v="0"/>
  </r>
  <r>
    <d v="2014-06-27T00:00:00"/>
    <d v="1899-12-30T13:05:00"/>
    <x v="1"/>
    <x v="1"/>
    <x v="1"/>
    <x v="1"/>
    <n v="1318.74"/>
    <n v="1316.74"/>
    <n v="1343.74"/>
    <n v="1316.74"/>
    <d v="2014-06-27T00:00:00"/>
    <x v="1"/>
    <n v="3.5"/>
    <x v="1"/>
  </r>
  <r>
    <d v="2014-06-28T00:00:00"/>
    <d v="1899-12-30T00:25:00"/>
    <x v="2"/>
    <x v="0"/>
    <x v="2"/>
    <x v="0"/>
    <n v="1.81656"/>
    <n v="1.81806"/>
    <n v="1.8075600000000001"/>
    <n v="1.81806"/>
    <d v="2014-06-30T00:00:00"/>
    <x v="1"/>
    <n v="3"/>
    <x v="1"/>
  </r>
  <r>
    <d v="2014-06-30T00:00:00"/>
    <d v="1899-12-30T17:20:00"/>
    <x v="3"/>
    <x v="2"/>
    <x v="3"/>
    <x v="1"/>
    <n v="1.4515800000000001"/>
    <n v="1.4495800000000001"/>
    <n v="1.4675800000000001"/>
    <n v="1.4495800000000001"/>
    <d v="2014-07-01T00:00:00"/>
    <x v="1"/>
    <n v="2.5"/>
    <x v="1"/>
  </r>
  <r>
    <d v="2014-06-30T00:00:00"/>
    <d v="1899-12-30T17:40:00"/>
    <x v="3"/>
    <x v="2"/>
    <x v="4"/>
    <x v="1"/>
    <n v="10.584910000000001"/>
    <n v="10.581910000000001"/>
    <m/>
    <n v="10.581910000000001"/>
    <d v="2014-06-30T00:00:00"/>
    <x v="1"/>
    <n v="2"/>
    <x v="1"/>
  </r>
  <r>
    <d v="2014-06-30T00:00:00"/>
    <d v="1899-12-30T17:40:00"/>
    <x v="3"/>
    <x v="2"/>
    <x v="5"/>
    <x v="1"/>
    <n v="1.36572"/>
    <n v="1.3653200000000001"/>
    <n v="1.36972"/>
    <n v="1.3653200000000001"/>
    <d v="2014-06-30T00:00:00"/>
    <x v="1"/>
    <n v="1.5"/>
    <x v="1"/>
  </r>
  <r>
    <d v="2014-06-30T00:00:00"/>
    <d v="1899-12-30T17:40:00"/>
    <x v="3"/>
    <x v="2"/>
    <x v="6"/>
    <x v="0"/>
    <n v="5.4592799999999997"/>
    <n v="5.4612799999999995"/>
    <n v="5.4392800000000001"/>
    <n v="5.4612800000000004"/>
    <d v="2014-06-30T00:00:00"/>
    <x v="2"/>
    <n v="0.99999999999977796"/>
    <x v="1"/>
  </r>
  <r>
    <d v="2014-06-30T00:00:00"/>
    <d v="1899-12-30T18:05:00"/>
    <x v="3"/>
    <x v="3"/>
    <x v="0"/>
    <x v="0"/>
    <n v="1184.9000000000001"/>
    <n v="1185.9000000000001"/>
    <m/>
    <n v="1185.9000000000001"/>
    <d v="2014-06-30T00:00:00"/>
    <x v="1"/>
    <n v="0.49999999999977796"/>
    <x v="1"/>
  </r>
  <r>
    <d v="2014-06-30T00:00:00"/>
    <d v="1899-12-30T18:35:00"/>
    <x v="3"/>
    <x v="3"/>
    <x v="1"/>
    <x v="0"/>
    <n v="1312.98"/>
    <n v="1314.98"/>
    <n v="1287.98"/>
    <n v="1314.98"/>
    <d v="2014-06-30T00:00:00"/>
    <x v="1"/>
    <n v="-2.2204460492503131E-13"/>
    <x v="1"/>
  </r>
  <r>
    <d v="2014-07-01T00:00:00"/>
    <d v="1899-12-30T10:25:00"/>
    <x v="4"/>
    <x v="1"/>
    <x v="7"/>
    <x v="1"/>
    <n v="138.81899999999999"/>
    <n v="138.73899999999998"/>
    <n v="139.01899999999998"/>
    <n v="139.01899999999998"/>
    <d v="2014-07-01T00:00:00"/>
    <x v="3"/>
    <n v="1.2499999999995115"/>
    <x v="1"/>
  </r>
  <r>
    <d v="2014-07-01T00:00:00"/>
    <d v="1899-12-30T18:30:00"/>
    <x v="4"/>
    <x v="3"/>
    <x v="8"/>
    <x v="1"/>
    <n v="1.7124600000000001"/>
    <n v="1.7118600000000002"/>
    <n v="1.7184600000000001"/>
    <n v="1.7118600000000002"/>
    <d v="2014-07-03T00:00:00"/>
    <x v="1"/>
    <n v="0.7499999999995115"/>
    <x v="1"/>
  </r>
  <r>
    <d v="2014-07-02T00:00:00"/>
    <d v="1899-12-30T11:05:00"/>
    <x v="5"/>
    <x v="1"/>
    <x v="9"/>
    <x v="0"/>
    <n v="0.94857999999999998"/>
    <n v="0.95057999999999998"/>
    <n v="0.93857999999999997"/>
    <n v="0.93857999999999997"/>
    <d v="2014-07-03T00:00:00"/>
    <x v="4"/>
    <n v="3.2499999999995115"/>
    <x v="1"/>
  </r>
  <r>
    <d v="2014-07-02T00:00:00"/>
    <d v="1899-12-30T23:40:00"/>
    <x v="5"/>
    <x v="0"/>
    <x v="2"/>
    <x v="1"/>
    <n v="1.8282700000000001"/>
    <n v="1.82677"/>
    <n v="1.83727"/>
    <n v="1.82677"/>
    <d v="2014-07-03T00:00:00"/>
    <x v="1"/>
    <n v="2.7499999999995115"/>
    <x v="1"/>
  </r>
  <r>
    <d v="2014-07-02T00:00:00"/>
    <d v="1899-12-30T11:30:00"/>
    <x v="5"/>
    <x v="1"/>
    <x v="3"/>
    <x v="1"/>
    <n v="1.4439299999999999"/>
    <n v="1.4419299999999999"/>
    <n v="1.4599299999999999"/>
    <n v="1.4599299999999999"/>
    <d v="2014-07-03T00:00:00"/>
    <x v="0"/>
    <n v="6.7499999999995115"/>
    <x v="1"/>
  </r>
  <r>
    <d v="2014-07-02T00:00:00"/>
    <d v="1899-12-30T11:30:00"/>
    <x v="5"/>
    <x v="1"/>
    <x v="10"/>
    <x v="1"/>
    <n v="1.8113300000000001"/>
    <n v="1.8093300000000001"/>
    <n v="1.8173300000000001"/>
    <n v="1.8173300000000001"/>
    <d v="2014-07-02T00:00:00"/>
    <x v="5"/>
    <n v="8.2499999999995115"/>
    <x v="1"/>
  </r>
  <r>
    <d v="2014-07-02T00:00:00"/>
    <d v="1899-12-30T14:45:00"/>
    <x v="5"/>
    <x v="1"/>
    <x v="4"/>
    <x v="0"/>
    <n v="10.59357"/>
    <n v="10.59657"/>
    <n v="10.56357"/>
    <n v="10.59657"/>
    <d v="2014-07-02T00:00:00"/>
    <x v="1"/>
    <n v="7.7499999999995115"/>
    <x v="1"/>
  </r>
  <r>
    <d v="2014-07-02T00:00:00"/>
    <d v="1899-12-30T16:00:00"/>
    <x v="5"/>
    <x v="4"/>
    <x v="11"/>
    <x v="1"/>
    <n v="11.484299999999999"/>
    <n v="11.469299999999999"/>
    <n v="11.734299999999999"/>
    <n v="11.734299999999999"/>
    <d v="2014-07-03T00:00:00"/>
    <x v="6"/>
    <n v="16.083333333332529"/>
    <x v="2"/>
  </r>
  <r>
    <d v="2014-07-02T00:00:00"/>
    <d v="1899-12-30T18:05:00"/>
    <x v="5"/>
    <x v="3"/>
    <x v="5"/>
    <x v="0"/>
    <n v="1.3666400000000001"/>
    <n v="1.36704"/>
    <n v="1.3626400000000001"/>
    <n v="1.3626400000000001"/>
    <d v="2014-07-03T00:00:00"/>
    <x v="7"/>
    <n v="21.083333333333083"/>
    <x v="3"/>
  </r>
  <r>
    <d v="2014-07-02T00:00:00"/>
    <d v="1899-12-30T18:05:00"/>
    <x v="5"/>
    <x v="3"/>
    <x v="6"/>
    <x v="1"/>
    <n v="5.4556800000000001"/>
    <n v="5.4536800000000003"/>
    <n v="5.4756799999999997"/>
    <n v="5.4756799999999997"/>
    <d v="2014-07-03T00:00:00"/>
    <x v="8"/>
    <n v="26.083333333333528"/>
    <x v="4"/>
  </r>
  <r>
    <d v="2014-07-02T00:00:00"/>
    <d v="1899-12-30T19:05:00"/>
    <x v="5"/>
    <x v="3"/>
    <x v="12"/>
    <x v="0"/>
    <n v="105.22"/>
    <n v="105.37"/>
    <n v="104.52"/>
    <n v="105.37"/>
    <d v="2014-07-03T00:00:00"/>
    <x v="1"/>
    <n v="25.583333333333528"/>
    <x v="1"/>
  </r>
  <r>
    <d v="2014-07-02T00:00:00"/>
    <d v="1899-12-30T21:55:00"/>
    <x v="5"/>
    <x v="3"/>
    <x v="1"/>
    <x v="1"/>
    <n v="1328.58"/>
    <n v="1326.58"/>
    <n v="1353.58"/>
    <n v="1326.58"/>
    <d v="2014-07-02T00:00:00"/>
    <x v="1"/>
    <n v="25.083333333333528"/>
    <x v="1"/>
  </r>
  <r>
    <d v="2014-07-03T00:00:00"/>
    <d v="1899-12-30T11:00:00"/>
    <x v="0"/>
    <x v="1"/>
    <x v="13"/>
    <x v="1"/>
    <n v="1.5600799999999999"/>
    <n v="1.5580799999999999"/>
    <n v="1.5760799999999999"/>
    <n v="1.5580799999999999"/>
    <d v="2014-07-03T00:00:00"/>
    <x v="1"/>
    <n v="24.583333333333528"/>
    <x v="1"/>
  </r>
  <r>
    <d v="2014-07-03T00:00:00"/>
    <d v="1899-12-30T11:00:00"/>
    <x v="0"/>
    <x v="1"/>
    <x v="7"/>
    <x v="1"/>
    <n v="139.16499999999999"/>
    <n v="139.08499999999998"/>
    <n v="139.36499999999998"/>
    <n v="139.08499999999998"/>
    <d v="2014-07-03T00:00:00"/>
    <x v="1"/>
    <n v="24.083333333333528"/>
    <x v="1"/>
  </r>
  <r>
    <d v="2014-07-03T00:00:00"/>
    <d v="1899-12-30T20:50:00"/>
    <x v="0"/>
    <x v="3"/>
    <x v="12"/>
    <x v="0"/>
    <n v="103.86"/>
    <n v="104.01"/>
    <n v="103.16"/>
    <n v="104.01"/>
    <d v="2014-07-03T00:00:00"/>
    <x v="1"/>
    <n v="23.583333333333528"/>
    <x v="1"/>
  </r>
  <r>
    <d v="2014-07-04T00:00:00"/>
    <d v="1899-12-30T11:10:00"/>
    <x v="1"/>
    <x v="1"/>
    <x v="9"/>
    <x v="0"/>
    <n v="0.93439000000000005"/>
    <n v="0.93639000000000006"/>
    <n v="0.92439000000000004"/>
    <n v="0.93639000000000006"/>
    <d v="2014-07-04T00:00:00"/>
    <x v="1"/>
    <n v="23.083333333333528"/>
    <x v="1"/>
  </r>
  <r>
    <d v="2014-07-04T00:00:00"/>
    <d v="1899-12-30T11:15:00"/>
    <x v="1"/>
    <x v="1"/>
    <x v="7"/>
    <x v="0"/>
    <n v="138.934"/>
    <n v="139.01400000000001"/>
    <n v="138.73400000000001"/>
    <n v="138.73400000000001"/>
    <d v="2014-07-04T00:00:00"/>
    <x v="3"/>
    <n v="24.333333333333261"/>
    <x v="1"/>
  </r>
  <r>
    <d v="2014-07-04T00:00:00"/>
    <d v="1899-12-30T12:20:00"/>
    <x v="1"/>
    <x v="1"/>
    <x v="14"/>
    <x v="0"/>
    <n v="0.87417"/>
    <n v="0.87517"/>
    <n v="0.86917"/>
    <n v="0.87517"/>
    <d v="2014-07-04T00:00:00"/>
    <x v="1"/>
    <n v="23.833333333333261"/>
    <x v="1"/>
  </r>
  <r>
    <d v="2014-07-04T00:00:00"/>
    <d v="1899-12-30T13:45:00"/>
    <x v="1"/>
    <x v="1"/>
    <x v="14"/>
    <x v="1"/>
    <n v="0.87546999999999997"/>
    <n v="0.87446999999999997"/>
    <n v="0.88046999999999997"/>
    <n v="0.87446999999999997"/>
    <d v="2014-07-04T00:00:00"/>
    <x v="1"/>
    <n v="23.333333333333261"/>
    <x v="1"/>
  </r>
  <r>
    <d v="2014-07-04T00:00:00"/>
    <d v="1899-12-30T14:05:00"/>
    <x v="1"/>
    <x v="1"/>
    <x v="8"/>
    <x v="1"/>
    <n v="1.7168600000000001"/>
    <n v="1.7162600000000001"/>
    <n v="1.7228600000000001"/>
    <n v="1.7162600000000001"/>
    <d v="2014-07-04T00:00:00"/>
    <x v="1"/>
    <n v="22.833333333333261"/>
    <x v="1"/>
  </r>
  <r>
    <d v="2014-07-04T00:00:00"/>
    <d v="1899-12-30T15:10:00"/>
    <x v="1"/>
    <x v="1"/>
    <x v="10"/>
    <x v="0"/>
    <n v="1.83308"/>
    <n v="1.83508"/>
    <n v="1.82708"/>
    <n v="1.82708"/>
    <d v="2014-07-07T00:00:00"/>
    <x v="5"/>
    <n v="24.333333333333261"/>
    <x v="1"/>
  </r>
  <r>
    <d v="2014-07-04T00:00:00"/>
    <d v="1899-12-30T16:10:00"/>
    <x v="1"/>
    <x v="4"/>
    <x v="15"/>
    <x v="1"/>
    <n v="0.83677000000000001"/>
    <n v="0.83527000000000007"/>
    <n v="0.84126999999999996"/>
    <n v="0.84126999999999996"/>
    <d v="2014-07-10T00:00:00"/>
    <x v="9"/>
    <n v="25.833333333333297"/>
    <x v="1"/>
  </r>
  <r>
    <d v="2014-07-04T00:00:00"/>
    <d v="1899-12-30T16:15:00"/>
    <x v="1"/>
    <x v="4"/>
    <x v="3"/>
    <x v="0"/>
    <n v="1.45208"/>
    <n v="1.45408"/>
    <n v="1.43608"/>
    <n v="1.45408"/>
    <d v="2014-07-04T00:00:00"/>
    <x v="1"/>
    <n v="25.333333333333297"/>
    <x v="1"/>
  </r>
  <r>
    <d v="2014-07-04T00:00:00"/>
    <d v="1899-12-30T16:25:00"/>
    <x v="1"/>
    <x v="4"/>
    <x v="1"/>
    <x v="1"/>
    <n v="1321.58"/>
    <n v="1319.58"/>
    <n v="1346.58"/>
    <n v="1319.58"/>
    <d v="2014-07-05T00:00:00"/>
    <x v="1"/>
    <n v="24.833333333333297"/>
    <x v="1"/>
  </r>
  <r>
    <d v="2014-07-04T00:00:00"/>
    <d v="1899-12-30T21:10:00"/>
    <x v="1"/>
    <x v="3"/>
    <x v="12"/>
    <x v="0"/>
    <n v="103.72"/>
    <n v="103.87"/>
    <n v="103.02"/>
    <n v="103.87"/>
    <d v="2014-07-07T00:00:00"/>
    <x v="1"/>
    <n v="24.333333333333297"/>
    <x v="1"/>
  </r>
  <r>
    <d v="2014-07-05T00:00:00"/>
    <d v="1899-12-30T03:35:00"/>
    <x v="2"/>
    <x v="5"/>
    <x v="9"/>
    <x v="1"/>
    <n v="0.93603000000000003"/>
    <n v="0.93403000000000003"/>
    <n v="0.94603000000000004"/>
    <n v="0.93403000000000003"/>
    <d v="2014-07-16T00:00:00"/>
    <x v="1"/>
    <n v="23.833333333333297"/>
    <x v="1"/>
  </r>
  <r>
    <d v="2014-07-07T00:00:00"/>
    <d v="1899-12-30T08:15:00"/>
    <x v="3"/>
    <x v="1"/>
    <x v="1"/>
    <x v="0"/>
    <n v="1318.44"/>
    <n v="1320.44"/>
    <n v="1293.44"/>
    <n v="1320.44"/>
    <d v="2014-07-08T00:00:00"/>
    <x v="1"/>
    <n v="23.333333333333297"/>
    <x v="1"/>
  </r>
  <r>
    <d v="2014-07-07T00:00:00"/>
    <d v="1899-12-30T16:10:00"/>
    <x v="3"/>
    <x v="4"/>
    <x v="7"/>
    <x v="0"/>
    <n v="138.637"/>
    <n v="138.71700000000001"/>
    <n v="138.43700000000001"/>
    <n v="138.71700000000001"/>
    <d v="2014-07-07T00:00:00"/>
    <x v="1"/>
    <n v="22.833333333333297"/>
    <x v="1"/>
  </r>
  <r>
    <d v="2014-07-07T00:00:00"/>
    <d v="1899-12-30T17:00:00"/>
    <x v="3"/>
    <x v="2"/>
    <x v="11"/>
    <x v="1"/>
    <n v="11.76"/>
    <n v="11.744999999999999"/>
    <n v="12.01"/>
    <n v="11.744999999999999"/>
    <d v="2014-07-07T00:00:00"/>
    <x v="1"/>
    <n v="22.333333333333297"/>
    <x v="1"/>
  </r>
  <r>
    <d v="2014-07-07T00:00:00"/>
    <d v="1899-12-30T20:05:00"/>
    <x v="3"/>
    <x v="3"/>
    <x v="2"/>
    <x v="0"/>
    <n v="1.82375"/>
    <n v="1.82525"/>
    <n v="1.8147500000000001"/>
    <n v="1.82525"/>
    <d v="2014-07-08T00:00:00"/>
    <x v="1"/>
    <n v="21.833333333333297"/>
    <x v="1"/>
  </r>
  <r>
    <d v="2014-07-07T00:00:00"/>
    <d v="1899-12-30T22:10:00"/>
    <x v="3"/>
    <x v="0"/>
    <x v="0"/>
    <x v="0"/>
    <n v="1201.7"/>
    <n v="1202.7"/>
    <n v="1193.7"/>
    <n v="1202.7"/>
    <d v="2014-07-07T00:00:00"/>
    <x v="1"/>
    <n v="21.333333333333297"/>
    <x v="1"/>
  </r>
  <r>
    <d v="2014-07-08T00:00:00"/>
    <d v="1899-12-30T11:30:00"/>
    <x v="4"/>
    <x v="1"/>
    <x v="3"/>
    <x v="0"/>
    <n v="1.4489099999999999"/>
    <n v="1.4509099999999999"/>
    <n v="1.4329099999999999"/>
    <n v="1.4509099999999999"/>
    <d v="2014-07-10T00:00:00"/>
    <x v="1"/>
    <n v="20.833333333333297"/>
    <x v="1"/>
  </r>
  <r>
    <d v="2014-07-08T00:00:00"/>
    <d v="1899-12-30T11:30:00"/>
    <x v="4"/>
    <x v="1"/>
    <x v="10"/>
    <x v="0"/>
    <n v="1.8251599999999999"/>
    <n v="1.8271599999999999"/>
    <n v="1.8191599999999999"/>
    <n v="1.8191599999999999"/>
    <d v="2014-07-08T00:00:00"/>
    <x v="5"/>
    <n v="22.333333333333297"/>
    <x v="1"/>
  </r>
  <r>
    <d v="2014-07-08T00:00:00"/>
    <d v="1899-12-30T16:20:00"/>
    <x v="4"/>
    <x v="4"/>
    <x v="12"/>
    <x v="1"/>
    <n v="103.53"/>
    <n v="103.38"/>
    <n v="104.23"/>
    <n v="103.38"/>
    <d v="2014-07-08T00:00:00"/>
    <x v="1"/>
    <n v="21.833333333333297"/>
    <x v="1"/>
  </r>
  <r>
    <d v="2014-07-08T00:00:00"/>
    <d v="1899-12-30T16:35:00"/>
    <x v="4"/>
    <x v="4"/>
    <x v="5"/>
    <x v="0"/>
    <n v="1.3593999999999999"/>
    <n v="1.3597999999999999"/>
    <n v="1.3553999999999999"/>
    <n v="1.3597999999999999"/>
    <d v="2014-07-08T00:00:00"/>
    <x v="1"/>
    <n v="21.333333333333297"/>
    <x v="1"/>
  </r>
  <r>
    <d v="2014-07-08T00:00:00"/>
    <d v="1899-12-30T16:35:00"/>
    <x v="4"/>
    <x v="4"/>
    <x v="6"/>
    <x v="1"/>
    <n v="5.4839000000000002"/>
    <n v="5.4819000000000004"/>
    <n v="5.5038999999999998"/>
    <n v="5.4819000000000004"/>
    <d v="2014-07-08T00:00:00"/>
    <x v="1"/>
    <n v="20.833333333333297"/>
    <x v="1"/>
  </r>
  <r>
    <d v="2014-07-08T00:00:00"/>
    <d v="1899-12-30T16:35:00"/>
    <x v="4"/>
    <x v="4"/>
    <x v="4"/>
    <x v="0"/>
    <n v="10.53537"/>
    <n v="10.53837"/>
    <n v="10.505370000000001"/>
    <n v="10.53837"/>
    <d v="2014-07-08T00:00:00"/>
    <x v="1"/>
    <n v="20.333333333333297"/>
    <x v="1"/>
  </r>
  <r>
    <d v="2014-07-08T00:00:00"/>
    <d v="1899-12-30T17:45:00"/>
    <x v="4"/>
    <x v="2"/>
    <x v="11"/>
    <x v="1"/>
    <n v="11.7178"/>
    <n v="11.7028"/>
    <n v="11.9678"/>
    <n v="11.7028"/>
    <d v="2014-07-08T00:00:00"/>
    <x v="1"/>
    <n v="19.833333333333297"/>
    <x v="1"/>
  </r>
  <r>
    <d v="2014-07-08T00:00:00"/>
    <d v="1899-12-30T20:05:00"/>
    <x v="4"/>
    <x v="3"/>
    <x v="0"/>
    <x v="0"/>
    <n v="1182.7"/>
    <n v="1183.7"/>
    <n v="1174.7"/>
    <n v="1183.7"/>
    <d v="2014-07-08T00:00:00"/>
    <x v="1"/>
    <n v="19.333333333333297"/>
    <x v="1"/>
  </r>
  <r>
    <d v="2014-07-08T00:00:00"/>
    <d v="1899-12-30T20:15:00"/>
    <x v="4"/>
    <x v="3"/>
    <x v="12"/>
    <x v="0"/>
    <n v="103.26"/>
    <n v="103.41000000000001"/>
    <n v="102.56"/>
    <n v="103.41000000000001"/>
    <d v="2014-07-08T00:00:00"/>
    <x v="1"/>
    <n v="18.833333333333297"/>
    <x v="1"/>
  </r>
  <r>
    <d v="2014-07-09T00:00:00"/>
    <d v="1899-12-30T09:40:00"/>
    <x v="5"/>
    <x v="1"/>
    <x v="14"/>
    <x v="1"/>
    <n v="0.87939000000000001"/>
    <n v="0.87839"/>
    <n v="0.88439000000000001"/>
    <n v="0.87839"/>
    <d v="2014-07-09T00:00:00"/>
    <x v="1"/>
    <n v="18.333333333333297"/>
    <x v="1"/>
  </r>
  <r>
    <d v="2014-07-09T00:00:00"/>
    <d v="1899-12-30T12:45:00"/>
    <x v="5"/>
    <x v="1"/>
    <x v="7"/>
    <x v="1"/>
    <n v="138.33600000000001"/>
    <n v="138.256"/>
    <n v="138.536"/>
    <n v="138.536"/>
    <d v="2014-07-09T00:00:00"/>
    <x v="3"/>
    <n v="19.58333333333303"/>
    <x v="1"/>
  </r>
  <r>
    <d v="2014-07-09T00:00:00"/>
    <d v="1899-12-30T18:00:00"/>
    <x v="5"/>
    <x v="3"/>
    <x v="12"/>
    <x v="0"/>
    <n v="103.27"/>
    <n v="103.42"/>
    <n v="102.57"/>
    <n v="103.42"/>
    <d v="2014-07-09T00:00:00"/>
    <x v="1"/>
    <n v="19.08333333333303"/>
    <x v="1"/>
  </r>
  <r>
    <d v="2014-07-09T00:00:00"/>
    <d v="1899-12-30T21:05:00"/>
    <x v="5"/>
    <x v="3"/>
    <x v="2"/>
    <x v="0"/>
    <n v="1.82535"/>
    <n v="1.8268500000000001"/>
    <n v="1.8163500000000001"/>
    <n v="1.8268500000000001"/>
    <d v="2014-07-10T00:00:00"/>
    <x v="1"/>
    <n v="18.58333333333303"/>
    <x v="1"/>
  </r>
  <r>
    <d v="2014-07-11T00:00:00"/>
    <d v="1899-12-30T05:40:00"/>
    <x v="1"/>
    <x v="5"/>
    <x v="2"/>
    <x v="0"/>
    <n v="1.8239300000000001"/>
    <n v="1.8254300000000001"/>
    <n v="1.8149300000000002"/>
    <n v="1.8254300000000001"/>
    <d v="2014-07-11T00:00:00"/>
    <x v="1"/>
    <n v="18.08333333333303"/>
    <x v="1"/>
  </r>
  <r>
    <d v="2014-07-11T00:00:00"/>
    <d v="1899-12-30T10:10:00"/>
    <x v="1"/>
    <x v="1"/>
    <x v="10"/>
    <x v="1"/>
    <n v="1.82572"/>
    <n v="1.82372"/>
    <n v="1.83172"/>
    <n v="1.82372"/>
    <d v="2014-07-11T00:00:00"/>
    <x v="1"/>
    <n v="17.58333333333303"/>
    <x v="1"/>
  </r>
  <r>
    <d v="2014-07-11T00:00:00"/>
    <d v="1899-12-30T16:05:00"/>
    <x v="1"/>
    <x v="4"/>
    <x v="11"/>
    <x v="1"/>
    <n v="11.62143"/>
    <n v="11.60643"/>
    <n v="11.87143"/>
    <n v="11.60643"/>
    <d v="2014-07-11T00:00:00"/>
    <x v="1"/>
    <n v="17.08333333333303"/>
    <x v="1"/>
  </r>
  <r>
    <d v="2014-07-11T00:00:00"/>
    <d v="1899-12-30T16:35:00"/>
    <x v="1"/>
    <x v="4"/>
    <x v="12"/>
    <x v="0"/>
    <n v="102.64"/>
    <n v="102.79"/>
    <n v="101.94"/>
    <n v="101.94"/>
    <d v="2014-07-11T00:00:00"/>
    <x v="10"/>
    <n v="19.416666666666284"/>
    <x v="1"/>
  </r>
  <r>
    <d v="2014-07-11T00:00:00"/>
    <d v="1899-12-30T22:10:00"/>
    <x v="1"/>
    <x v="0"/>
    <x v="15"/>
    <x v="1"/>
    <n v="0.83957999999999999"/>
    <n v="0.83808000000000005"/>
    <n v="0.84407999999999994"/>
    <n v="0.83808000000000005"/>
    <d v="2014-07-12T00:00:00"/>
    <x v="1"/>
    <n v="18.916666666666284"/>
    <x v="5"/>
  </r>
  <r>
    <d v="2014-07-11T00:00:00"/>
    <d v="1899-12-30T22:55:00"/>
    <x v="1"/>
    <x v="0"/>
    <x v="3"/>
    <x v="0"/>
    <n v="1.4459599999999999"/>
    <n v="1.4479599999999999"/>
    <n v="1.4299599999999999"/>
    <n v="1.4479599999999999"/>
    <d v="2014-07-12T00:00:00"/>
    <x v="1"/>
    <n v="18.416666666666284"/>
    <x v="5"/>
  </r>
  <r>
    <d v="2014-07-11T00:00:00"/>
    <d v="1899-12-30T23:25:00"/>
    <x v="1"/>
    <x v="0"/>
    <x v="1"/>
    <x v="0"/>
    <n v="1334.39"/>
    <n v="1336.39"/>
    <n v="1309.3900000000001"/>
    <n v="1336.39"/>
    <d v="2014-07-11T00:00:00"/>
    <x v="1"/>
    <n v="17.916666666666284"/>
    <x v="1"/>
  </r>
  <r>
    <d v="2014-07-14T00:00:00"/>
    <d v="1899-12-30T11:10:00"/>
    <x v="3"/>
    <x v="1"/>
    <x v="15"/>
    <x v="1"/>
    <n v="0.83850999999999998"/>
    <n v="0.83701000000000003"/>
    <n v="0.84300999999999993"/>
    <n v="0.83701000000000003"/>
    <d v="2014-07-14T00:00:00"/>
    <x v="1"/>
    <n v="17.416666666666284"/>
    <x v="1"/>
  </r>
  <r>
    <d v="2014-07-14T00:00:00"/>
    <d v="1899-12-30T11:40:00"/>
    <x v="3"/>
    <x v="1"/>
    <x v="3"/>
    <x v="0"/>
    <n v="1.4467000000000001"/>
    <n v="1.4487000000000001"/>
    <n v="1.4307000000000001"/>
    <n v="1.4487000000000001"/>
    <d v="2014-07-14T00:00:00"/>
    <x v="1"/>
    <n v="16.916666666666284"/>
    <x v="1"/>
  </r>
  <r>
    <d v="2014-07-14T00:00:00"/>
    <d v="1899-12-30T13:40:00"/>
    <x v="3"/>
    <x v="1"/>
    <x v="16"/>
    <x v="0"/>
    <n v="21.247"/>
    <n v="21.396999999999998"/>
    <n v="20.497"/>
    <n v="20.497"/>
    <d v="2014-07-25T00:00:00"/>
    <x v="11"/>
    <n v="19.416666666666309"/>
    <x v="1"/>
  </r>
  <r>
    <d v="2014-07-14T00:00:00"/>
    <d v="1899-12-30T16:50:00"/>
    <x v="3"/>
    <x v="4"/>
    <x v="7"/>
    <x v="1"/>
    <n v="138.012"/>
    <n v="137.93199999999999"/>
    <n v="138.21199999999999"/>
    <n v="138.21199999999999"/>
    <d v="2014-07-14T00:00:00"/>
    <x v="3"/>
    <n v="20.666666666666043"/>
    <x v="1"/>
  </r>
  <r>
    <d v="2014-07-14T00:00:00"/>
    <d v="1899-12-30T17:00:00"/>
    <x v="3"/>
    <x v="2"/>
    <x v="14"/>
    <x v="0"/>
    <n v="0.88077000000000005"/>
    <n v="0.88177000000000005"/>
    <n v="0.87577000000000005"/>
    <n v="0.88177000000000005"/>
    <d v="2014-07-14T00:00:00"/>
    <x v="1"/>
    <n v="20.166666666666043"/>
    <x v="1"/>
  </r>
  <r>
    <d v="2014-07-14T00:00:00"/>
    <d v="1899-12-30T17:05:00"/>
    <x v="3"/>
    <x v="2"/>
    <x v="5"/>
    <x v="1"/>
    <n v="1.3615699999999999"/>
    <n v="1.36117"/>
    <n v="1.36557"/>
    <n v="1.36117"/>
    <d v="2014-07-15T00:00:00"/>
    <x v="1"/>
    <n v="19.666666666666043"/>
    <x v="1"/>
  </r>
  <r>
    <d v="2014-07-14T00:00:00"/>
    <d v="1899-12-30T17:05:00"/>
    <x v="3"/>
    <x v="2"/>
    <x v="4"/>
    <x v="1"/>
    <n v="10.552009999999999"/>
    <n v="10.549009999999999"/>
    <n v="10.582009999999999"/>
    <n v="10.549009999999999"/>
    <d v="2014-07-15T00:00:00"/>
    <x v="1"/>
    <n v="19.166666666666043"/>
    <x v="1"/>
  </r>
  <r>
    <d v="2014-07-14T00:00:00"/>
    <d v="1899-12-30T18:15:00"/>
    <x v="3"/>
    <x v="3"/>
    <x v="2"/>
    <x v="1"/>
    <n v="1.8411900000000001"/>
    <n v="1.83969"/>
    <n v="1.85019"/>
    <n v="1.83969"/>
    <d v="2014-07-14T00:00:00"/>
    <x v="1"/>
    <n v="18.666666666666043"/>
    <x v="1"/>
  </r>
  <r>
    <d v="2014-07-14T00:00:00"/>
    <d v="1899-12-30T23:05:00"/>
    <x v="3"/>
    <x v="0"/>
    <x v="14"/>
    <x v="0"/>
    <n v="0.88070000000000004"/>
    <n v="0.88170000000000004"/>
    <n v="0.87570000000000003"/>
    <n v="0.88170000000000004"/>
    <d v="2014-07-16T00:00:00"/>
    <x v="1"/>
    <n v="18.166666666666043"/>
    <x v="1"/>
  </r>
  <r>
    <d v="2014-07-15T00:00:00"/>
    <d v="1899-12-30T11:25:00"/>
    <x v="4"/>
    <x v="1"/>
    <x v="10"/>
    <x v="1"/>
    <n v="1.8204499999999999"/>
    <n v="1.8184499999999999"/>
    <n v="1.8264499999999999"/>
    <n v="1.8184499999999999"/>
    <d v="2014-07-15T00:00:00"/>
    <x v="1"/>
    <n v="17.666666666666043"/>
    <x v="1"/>
  </r>
  <r>
    <d v="2014-07-15T00:00:00"/>
    <d v="1899-12-30T16:05:00"/>
    <x v="4"/>
    <x v="4"/>
    <x v="3"/>
    <x v="1"/>
    <n v="1.4524900000000001"/>
    <n v="1.4504900000000001"/>
    <n v="1.4684900000000001"/>
    <n v="1.4504900000000001"/>
    <d v="2014-07-15T00:00:00"/>
    <x v="1"/>
    <n v="17.166666666666043"/>
    <x v="1"/>
  </r>
  <r>
    <d v="2014-07-15T00:00:00"/>
    <d v="1899-12-30T16:10:00"/>
    <x v="4"/>
    <x v="4"/>
    <x v="0"/>
    <x v="0"/>
    <n v="1164.3"/>
    <n v="1165.3"/>
    <n v="1156.3"/>
    <n v="1165.3"/>
    <d v="2014-07-15T00:00:00"/>
    <x v="1"/>
    <n v="16.666666666666043"/>
    <x v="1"/>
  </r>
  <r>
    <d v="2014-07-15T00:00:00"/>
    <d v="1899-12-30T18:30:00"/>
    <x v="4"/>
    <x v="3"/>
    <x v="7"/>
    <x v="0"/>
    <n v="138.131"/>
    <n v="138.21100000000001"/>
    <n v="137.93100000000001"/>
    <n v="138.21100000000001"/>
    <d v="2014-07-15T00:00:00"/>
    <x v="1"/>
    <n v="16.166666666666043"/>
    <x v="1"/>
  </r>
  <r>
    <d v="2014-07-16T00:00:00"/>
    <d v="1899-12-30T01:10:00"/>
    <x v="5"/>
    <x v="0"/>
    <x v="15"/>
    <x v="1"/>
    <n v="0.83870999999999996"/>
    <n v="0.83721000000000001"/>
    <n v="0.8432099999999999"/>
    <n v="0.83721000000000001"/>
    <d v="2014-07-16T00:00:00"/>
    <x v="1"/>
    <n v="15.666666666666043"/>
    <x v="1"/>
  </r>
  <r>
    <d v="2014-07-16T00:00:00"/>
    <d v="1899-12-30T15:30:00"/>
    <x v="5"/>
    <x v="1"/>
    <x v="5"/>
    <x v="0"/>
    <n v="1.3557300000000001"/>
    <n v="1.3561300000000001"/>
    <n v="1.3517300000000001"/>
    <n v="1.3561300000000001"/>
    <d v="2014-07-16T00:00:00"/>
    <x v="1"/>
    <n v="15.166666666666043"/>
    <x v="1"/>
  </r>
  <r>
    <d v="2014-07-16T00:00:00"/>
    <d v="1899-12-30T17:00:00"/>
    <x v="5"/>
    <x v="2"/>
    <x v="4"/>
    <x v="0"/>
    <n v="10.50517"/>
    <n v="10.50817"/>
    <n v="10.47517"/>
    <n v="10.50817"/>
    <d v="2014-07-16T00:00:00"/>
    <x v="1"/>
    <n v="14.666666666666043"/>
    <x v="1"/>
  </r>
  <r>
    <d v="2014-07-16T00:00:00"/>
    <d v="1899-12-30T23:35:00"/>
    <x v="5"/>
    <x v="0"/>
    <x v="1"/>
    <x v="1"/>
    <n v="1300.47"/>
    <n v="1298.47"/>
    <n v="1325.47"/>
    <n v="1298.47"/>
    <d v="2014-07-17T00:00:00"/>
    <x v="1"/>
    <n v="14.166666666666043"/>
    <x v="1"/>
  </r>
  <r>
    <d v="2014-07-17T00:00:00"/>
    <d v="1899-12-30T09:30:00"/>
    <x v="0"/>
    <x v="1"/>
    <x v="9"/>
    <x v="1"/>
    <n v="0.93684000000000001"/>
    <n v="0.93484"/>
    <n v="0.94684000000000001"/>
    <n v="0.93484"/>
    <d v="2014-07-18T00:00:00"/>
    <x v="1"/>
    <n v="13.666666666666043"/>
    <x v="1"/>
  </r>
  <r>
    <d v="2014-07-17T00:00:00"/>
    <d v="1899-12-30T11:15:00"/>
    <x v="0"/>
    <x v="1"/>
    <x v="10"/>
    <x v="1"/>
    <n v="1.83111"/>
    <n v="1.82911"/>
    <n v="1.83711"/>
    <n v="1.82911"/>
    <d v="2014-07-17T00:00:00"/>
    <x v="1"/>
    <n v="13.166666666666043"/>
    <x v="1"/>
  </r>
  <r>
    <d v="2014-07-17T00:00:00"/>
    <d v="1899-12-30T12:35:00"/>
    <x v="0"/>
    <x v="1"/>
    <x v="7"/>
    <x v="0"/>
    <n v="137.37799999999999"/>
    <n v="137.458"/>
    <n v="137.178"/>
    <n v="137.178"/>
    <d v="2014-07-18T00:00:00"/>
    <x v="3"/>
    <n v="14.416666666665776"/>
    <x v="1"/>
  </r>
  <r>
    <d v="2014-07-17T00:00:00"/>
    <d v="1899-12-30T15:35:00"/>
    <x v="0"/>
    <x v="1"/>
    <x v="15"/>
    <x v="1"/>
    <n v="0.84240999999999999"/>
    <n v="0.84091000000000005"/>
    <n v="0.84690999999999994"/>
    <n v="0.84091000000000005"/>
    <d v="2014-07-17T00:00:00"/>
    <x v="1"/>
    <n v="13.916666666665776"/>
    <x v="1"/>
  </r>
  <r>
    <d v="2014-07-17T00:00:00"/>
    <d v="1899-12-30T16:50:00"/>
    <x v="0"/>
    <x v="4"/>
    <x v="8"/>
    <x v="0"/>
    <n v="1.7122299999999999"/>
    <n v="1.7128299999999999"/>
    <n v="1.7062299999999999"/>
    <n v="1.7062299999999999"/>
    <d v="2014-07-19T00:00:00"/>
    <x v="7"/>
    <n v="18.91666666666633"/>
    <x v="1"/>
  </r>
  <r>
    <d v="2014-07-17T00:00:00"/>
    <d v="1899-12-30T17:15:00"/>
    <x v="0"/>
    <x v="2"/>
    <x v="12"/>
    <x v="0"/>
    <n v="101.26"/>
    <n v="101.41000000000001"/>
    <n v="100.56"/>
    <n v="101.42"/>
    <d v="2014-07-17T00:00:00"/>
    <x v="12"/>
    <n v="18.383333333333027"/>
    <x v="1"/>
  </r>
  <r>
    <d v="2014-07-17T00:00:00"/>
    <d v="1899-12-30T20:35:00"/>
    <x v="0"/>
    <x v="3"/>
    <x v="17"/>
    <x v="1"/>
    <n v="9.2403999999999993"/>
    <n v="9.2368999999999986"/>
    <n v="9.2904"/>
    <n v="9.2368999999999986"/>
    <d v="2014-07-17T00:00:00"/>
    <x v="1"/>
    <n v="17.883333333333027"/>
    <x v="1"/>
  </r>
  <r>
    <d v="2014-07-17T00:00:00"/>
    <d v="1899-12-30T22:20:00"/>
    <x v="0"/>
    <x v="0"/>
    <x v="3"/>
    <x v="0"/>
    <n v="1.4413800000000001"/>
    <n v="1.4433800000000001"/>
    <n v="1.4253800000000001"/>
    <n v="1.4433800000000001"/>
    <d v="2014-07-18T00:00:00"/>
    <x v="1"/>
    <n v="17.383333333333027"/>
    <x v="1"/>
  </r>
  <r>
    <d v="2014-07-21T00:00:00"/>
    <d v="1899-12-30T11:30:00"/>
    <x v="3"/>
    <x v="1"/>
    <x v="9"/>
    <x v="0"/>
    <n v="0.93850999999999996"/>
    <n v="0.94050999999999996"/>
    <n v="0.92850999999999995"/>
    <n v="0.94050999999999996"/>
    <d v="2014-07-22T00:00:00"/>
    <x v="1"/>
    <n v="16.883333333333027"/>
    <x v="1"/>
  </r>
  <r>
    <d v="2014-07-21T00:00:00"/>
    <d v="1899-12-30T15:55:00"/>
    <x v="3"/>
    <x v="1"/>
    <x v="3"/>
    <x v="1"/>
    <n v="1.4424999999999999"/>
    <n v="1.4404999999999999"/>
    <n v="1.4584999999999999"/>
    <n v="1.4404999999999999"/>
    <d v="2014-07-21T00:00:00"/>
    <x v="1"/>
    <n v="16.383333333333027"/>
    <x v="1"/>
  </r>
  <r>
    <d v="2014-07-21T00:00:00"/>
    <d v="1899-12-30T17:40:00"/>
    <x v="3"/>
    <x v="2"/>
    <x v="7"/>
    <x v="0"/>
    <n v="136.947"/>
    <n v="137.02700000000002"/>
    <n v="136.74700000000001"/>
    <n v="137.02700000000002"/>
    <d v="2014-07-21T00:00:00"/>
    <x v="1"/>
    <n v="15.883333333333027"/>
    <x v="5"/>
  </r>
  <r>
    <d v="2014-07-21T00:00:00"/>
    <d v="1899-12-30T20:05:00"/>
    <x v="3"/>
    <x v="3"/>
    <x v="11"/>
    <x v="1"/>
    <n v="11.695119999999999"/>
    <n v="11.680119999999999"/>
    <n v="11.945119999999999"/>
    <n v="11.680119999999999"/>
    <d v="2014-07-22T00:00:00"/>
    <x v="1"/>
    <n v="15.383333333333027"/>
    <x v="1"/>
  </r>
  <r>
    <d v="2014-07-22T00:00:00"/>
    <d v="1899-12-30T04:35:00"/>
    <x v="4"/>
    <x v="5"/>
    <x v="14"/>
    <x v="0"/>
    <n v="0.86867000000000005"/>
    <n v="0.86967000000000005"/>
    <n v="0.86367000000000005"/>
    <n v="0.86967000000000005"/>
    <d v="2014-07-22T00:00:00"/>
    <x v="1"/>
    <n v="14.883333333333027"/>
    <x v="1"/>
  </r>
  <r>
    <d v="2014-07-22T00:00:00"/>
    <d v="1899-12-30T07:40:00"/>
    <x v="4"/>
    <x v="6"/>
    <x v="7"/>
    <x v="1"/>
    <n v="137.148"/>
    <n v="137.06799999999998"/>
    <n v="137.34799999999998"/>
    <n v="137.06799999999998"/>
    <d v="2014-07-22T00:00:00"/>
    <x v="1"/>
    <n v="14.383333333333027"/>
    <x v="1"/>
  </r>
  <r>
    <d v="2014-07-22T00:00:00"/>
    <d v="1899-12-30T14:30:00"/>
    <x v="4"/>
    <x v="1"/>
    <x v="1"/>
    <x v="0"/>
    <n v="1309.43"/>
    <n v="1311.43"/>
    <n v="1284.43"/>
    <n v="1311.43"/>
    <d v="2014-07-22T00:00:00"/>
    <x v="1"/>
    <n v="13.883333333333027"/>
    <x v="1"/>
  </r>
  <r>
    <d v="2014-07-22T00:00:00"/>
    <d v="1899-12-30T16:15:00"/>
    <x v="4"/>
    <x v="4"/>
    <x v="15"/>
    <x v="1"/>
    <n v="0.84360000000000002"/>
    <n v="0.84210000000000007"/>
    <n v="0.84809999999999997"/>
    <n v="0.84809999999999997"/>
    <d v="2014-07-22T00:00:00"/>
    <x v="9"/>
    <n v="15.383333333333065"/>
    <x v="1"/>
  </r>
  <r>
    <d v="2014-07-22T00:00:00"/>
    <d v="1899-12-30T17:00:00"/>
    <x v="4"/>
    <x v="2"/>
    <x v="3"/>
    <x v="0"/>
    <n v="1.4389400000000001"/>
    <n v="1.4409400000000001"/>
    <n v="1.4229400000000001"/>
    <n v="1.4229400000000001"/>
    <d v="2014-07-24T00:00:00"/>
    <x v="0"/>
    <n v="19.383333333333063"/>
    <x v="1"/>
  </r>
  <r>
    <d v="2014-07-22T00:00:00"/>
    <d v="1899-12-30T17:25:00"/>
    <x v="4"/>
    <x v="2"/>
    <x v="5"/>
    <x v="0"/>
    <n v="1.35144"/>
    <n v="1.3518399999999999"/>
    <n v="1.34744"/>
    <n v="1.34744"/>
    <d v="2014-07-22T00:00:00"/>
    <x v="7"/>
    <n v="24.383333333333617"/>
    <x v="1"/>
  </r>
  <r>
    <d v="2014-07-23T00:00:00"/>
    <d v="1899-12-30T00:15:00"/>
    <x v="5"/>
    <x v="0"/>
    <x v="2"/>
    <x v="0"/>
    <n v="1.83002"/>
    <n v="1.83152"/>
    <n v="1.8210200000000001"/>
    <n v="1.83152"/>
    <d v="2014-07-23T00:00:00"/>
    <x v="1"/>
    <n v="23.883333333333617"/>
    <x v="1"/>
  </r>
  <r>
    <d v="2014-07-23T00:00:00"/>
    <d v="1899-12-30T10:00:00"/>
    <x v="5"/>
    <x v="1"/>
    <x v="9"/>
    <x v="0"/>
    <n v="0.93845999999999996"/>
    <n v="0.94045999999999996"/>
    <n v="0.92845999999999995"/>
    <n v="0.94045999999999996"/>
    <d v="2014-07-23T00:00:00"/>
    <x v="1"/>
    <n v="23.383333333333617"/>
    <x v="1"/>
  </r>
  <r>
    <d v="2014-07-23T00:00:00"/>
    <d v="1899-12-30T10:05:00"/>
    <x v="5"/>
    <x v="1"/>
    <x v="10"/>
    <x v="1"/>
    <n v="1.8182"/>
    <n v="1.8162"/>
    <n v="1.8242"/>
    <n v="1.8162"/>
    <d v="2014-07-23T00:00:00"/>
    <x v="1"/>
    <n v="22.883333333333617"/>
    <x v="1"/>
  </r>
  <r>
    <d v="2014-07-23T00:00:00"/>
    <d v="1899-12-30T11:30:00"/>
    <x v="5"/>
    <x v="1"/>
    <x v="15"/>
    <x v="1"/>
    <n v="0.85072000000000003"/>
    <n v="0.84922000000000009"/>
    <n v="0.85521999999999998"/>
    <n v="0.84922000000000009"/>
    <d v="2014-07-25T00:00:00"/>
    <x v="1"/>
    <n v="22.383333333333617"/>
    <x v="1"/>
  </r>
  <r>
    <d v="2014-07-23T00:00:00"/>
    <d v="1899-12-30T17:35:00"/>
    <x v="5"/>
    <x v="2"/>
    <x v="5"/>
    <x v="0"/>
    <n v="1.34565"/>
    <n v="1.34605"/>
    <n v="1.34165"/>
    <n v="1.34605"/>
    <d v="2014-07-23T00:00:00"/>
    <x v="1"/>
    <n v="21.883333333333617"/>
    <x v="1"/>
  </r>
  <r>
    <d v="2014-07-23T00:00:00"/>
    <d v="1899-12-30T22:20:00"/>
    <x v="5"/>
    <x v="0"/>
    <x v="1"/>
    <x v="1"/>
    <n v="1309.83"/>
    <n v="1307.83"/>
    <n v="1334.83"/>
    <n v="1307.83"/>
    <d v="2014-07-23T00:00:00"/>
    <x v="1"/>
    <n v="21.383333333333617"/>
    <x v="1"/>
  </r>
  <r>
    <d v="2014-07-24T00:00:00"/>
    <d v="1899-12-30T05:25:00"/>
    <x v="0"/>
    <x v="5"/>
    <x v="9"/>
    <x v="1"/>
    <n v="0.94543999999999995"/>
    <n v="0.94343999999999995"/>
    <n v="0.95543999999999996"/>
    <n v="0.94343999999999995"/>
    <d v="2014-07-24T00:00:00"/>
    <x v="1"/>
    <n v="20.883333333333617"/>
    <x v="1"/>
  </r>
  <r>
    <d v="2014-07-24T00:00:00"/>
    <d v="1899-12-30T14:45:00"/>
    <x v="0"/>
    <x v="1"/>
    <x v="7"/>
    <x v="0"/>
    <n v="136.553"/>
    <n v="136.63300000000001"/>
    <n v="136.35300000000001"/>
    <n v="136.63300000000001"/>
    <d v="2014-07-24T00:00:00"/>
    <x v="1"/>
    <n v="20.383333333333617"/>
    <x v="1"/>
  </r>
  <r>
    <d v="2014-07-24T00:00:00"/>
    <d v="1899-12-30T16:00:00"/>
    <x v="0"/>
    <x v="4"/>
    <x v="5"/>
    <x v="0"/>
    <n v="1.34446"/>
    <n v="1.3448599999999999"/>
    <n v="1.34046"/>
    <n v="1.3448599999999999"/>
    <d v="2014-07-24T00:00:00"/>
    <x v="1"/>
    <n v="19.883333333333617"/>
    <x v="1"/>
  </r>
  <r>
    <d v="2014-07-24T00:00:00"/>
    <d v="1899-12-30T16:50:00"/>
    <x v="0"/>
    <x v="4"/>
    <x v="11"/>
    <x v="1"/>
    <n v="11.66696"/>
    <n v="11.651959999999999"/>
    <n v="11.91696"/>
    <n v="11.651959999999999"/>
    <d v="2014-07-24T00:00:00"/>
    <x v="1"/>
    <n v="19.383333333333617"/>
    <x v="1"/>
  </r>
  <r>
    <d v="2014-07-25T00:00:00"/>
    <d v="1899-12-30T10:27:00"/>
    <x v="1"/>
    <x v="1"/>
    <x v="9"/>
    <x v="1"/>
    <n v="0.94233999999999996"/>
    <n v="0.94033999999999995"/>
    <n v="0.95233999999999996"/>
    <n v="0.94033999999999995"/>
    <d v="2014-07-25T00:00:00"/>
    <x v="1"/>
    <n v="18.883333333333617"/>
    <x v="1"/>
  </r>
  <r>
    <d v="2014-07-25T00:00:00"/>
    <d v="1899-12-30T13:05:00"/>
    <x v="1"/>
    <x v="1"/>
    <x v="10"/>
    <x v="1"/>
    <n v="1.80616"/>
    <n v="1.80416"/>
    <n v="1.81216"/>
    <n v="1.80416"/>
    <d v="2014-07-25T00:00:00"/>
    <x v="1"/>
    <n v="18.383333333333617"/>
    <x v="1"/>
  </r>
  <r>
    <d v="2014-07-25T00:00:00"/>
    <d v="1899-12-30T17:55:00"/>
    <x v="1"/>
    <x v="2"/>
    <x v="7"/>
    <x v="1"/>
    <n v="137.185"/>
    <n v="137.10499999999999"/>
    <n v="137.38499999999999"/>
    <n v="137.10499999999999"/>
    <d v="2014-07-25T00:00:00"/>
    <x v="1"/>
    <n v="17.883333333333617"/>
    <x v="1"/>
  </r>
  <r>
    <d v="2014-07-25T00:00:00"/>
    <d v="1899-12-30T18:00:18"/>
    <x v="1"/>
    <x v="3"/>
    <x v="8"/>
    <x v="0"/>
    <n v="1.6972799999999999"/>
    <n v="1.6978799999999998"/>
    <n v="1.6912799999999999"/>
    <n v="1.6978799999999998"/>
    <d v="2014-07-25T00:00:00"/>
    <x v="1"/>
    <n v="17.383333333333617"/>
    <x v="1"/>
  </r>
  <r>
    <d v="2014-07-25T00:00:00"/>
    <d v="1899-12-30T18:05:00"/>
    <x v="1"/>
    <x v="3"/>
    <x v="5"/>
    <x v="0"/>
    <n v="1.34493"/>
    <n v="1.3453299999999999"/>
    <n v="1.34093"/>
    <n v="1.3453299999999999"/>
    <d v="2014-07-25T00:00:00"/>
    <x v="1"/>
    <n v="16.883333333333617"/>
    <x v="1"/>
  </r>
  <r>
    <d v="2014-07-25T00:00:00"/>
    <d v="1899-12-30T19:10:00"/>
    <x v="1"/>
    <x v="3"/>
    <x v="0"/>
    <x v="0"/>
    <n v="1149.2"/>
    <n v="1150.2"/>
    <n v="1141.2"/>
    <n v="1141.2"/>
    <d v="2014-07-25T00:00:00"/>
    <x v="0"/>
    <n v="20.883333333333617"/>
    <x v="1"/>
  </r>
  <r>
    <d v="2014-07-25T00:00:00"/>
    <d v="1899-12-30T20:17:00"/>
    <x v="1"/>
    <x v="3"/>
    <x v="1"/>
    <x v="1"/>
    <n v="1295.3699999999999"/>
    <n v="1293.3699999999999"/>
    <n v="1320.37"/>
    <n v="1293.3699999999999"/>
    <d v="2014-07-25T00:00:00"/>
    <x v="1"/>
    <n v="20.383333333333617"/>
    <x v="1"/>
  </r>
  <r>
    <d v="2014-07-25T00:00:00"/>
    <d v="1899-12-30T22:08:00"/>
    <x v="1"/>
    <x v="0"/>
    <x v="2"/>
    <x v="1"/>
    <n v="1.8289200000000001"/>
    <n v="1.82742"/>
    <n v="1.83792"/>
    <n v="1.82742"/>
    <d v="2014-07-25T00:00:00"/>
    <x v="1"/>
    <n v="19.883333333333617"/>
    <x v="1"/>
  </r>
  <r>
    <d v="2014-07-25T00:00:00"/>
    <d v="1899-12-30T22:30:00"/>
    <x v="1"/>
    <x v="0"/>
    <x v="9"/>
    <x v="0"/>
    <n v="0.94025000000000003"/>
    <n v="0.94225000000000003"/>
    <n v="0.93025000000000002"/>
    <n v="0.93959999999999999"/>
    <d v="2014-07-27T00:00:00"/>
    <x v="13"/>
    <n v="20.045833333333626"/>
    <x v="1"/>
  </r>
  <r>
    <d v="2014-07-25T00:00:00"/>
    <d v="1899-12-30T22:50:00"/>
    <x v="1"/>
    <x v="0"/>
    <x v="15"/>
    <x v="1"/>
    <n v="0.85099999999999998"/>
    <n v="0.84950000000000003"/>
    <n v="0.85549999999999993"/>
    <n v="0.84950000000000003"/>
    <d v="2014-07-28T00:00:00"/>
    <x v="1"/>
    <n v="19.545833333333626"/>
    <x v="1"/>
  </r>
  <r>
    <d v="2014-07-25T00:00:00"/>
    <d v="1899-12-30T23:08:00"/>
    <x v="1"/>
    <x v="0"/>
    <x v="3"/>
    <x v="0"/>
    <n v="1.42665"/>
    <n v="1.42865"/>
    <n v="1.41065"/>
    <n v="1.42865"/>
    <d v="2014-07-26T00:00:00"/>
    <x v="1"/>
    <n v="19.045833333333626"/>
    <x v="1"/>
  </r>
  <r>
    <d v="2014-07-28T00:00:00"/>
    <d v="1899-12-30T10:51:00"/>
    <x v="3"/>
    <x v="1"/>
    <x v="9"/>
    <x v="0"/>
    <n v="0.93923000000000001"/>
    <n v="0.94023000000000001"/>
    <n v="0.93323"/>
    <n v="0.94023000000000001"/>
    <d v="2014-07-28T00:00:00"/>
    <x v="1"/>
    <n v="18.545833333333626"/>
    <x v="1"/>
  </r>
  <r>
    <d v="2014-07-28T00:00:00"/>
    <d v="1899-12-30T15:15:00"/>
    <x v="3"/>
    <x v="1"/>
    <x v="2"/>
    <x v="0"/>
    <n v="1.8349500000000001"/>
    <n v="1.83595"/>
    <n v="1.8249500000000001"/>
    <n v="1.83595"/>
    <d v="2014-07-28T00:00:00"/>
    <x v="1"/>
    <n v="18.045833333333626"/>
    <x v="1"/>
  </r>
  <r>
    <d v="2014-07-28T00:00:00"/>
    <d v="1899-12-30T17:35:00"/>
    <x v="3"/>
    <x v="2"/>
    <x v="18"/>
    <x v="1"/>
    <n v="101.896"/>
    <n v="101.836"/>
    <n v="101.996"/>
    <n v="101.836"/>
    <d v="2014-07-28T00:00:00"/>
    <x v="1"/>
    <n v="17.545833333333626"/>
    <x v="1"/>
  </r>
  <r>
    <d v="2014-07-28T00:00:00"/>
    <d v="1899-12-30T22:15:00"/>
    <x v="3"/>
    <x v="0"/>
    <x v="3"/>
    <x v="0"/>
    <n v="1.4271799999999999"/>
    <n v="1.4291799999999999"/>
    <n v="1.4111799999999999"/>
    <n v="1.4291799999999999"/>
    <d v="2014-07-29T00:00:00"/>
    <x v="1"/>
    <n v="17.045833333333626"/>
    <x v="1"/>
  </r>
  <r>
    <d v="2014-07-28T00:00:00"/>
    <d v="1899-12-30T22:15:00"/>
    <x v="3"/>
    <x v="0"/>
    <x v="15"/>
    <x v="1"/>
    <n v="0.85097999999999996"/>
    <n v="0.84948000000000001"/>
    <n v="0.85547999999999991"/>
    <n v="0.84948000000000001"/>
    <d v="2014-07-29T00:00:00"/>
    <x v="1"/>
    <n v="16.545833333333626"/>
    <x v="1"/>
  </r>
  <r>
    <d v="2014-07-28T00:00:00"/>
    <d v="1899-12-30T22:42:00"/>
    <x v="3"/>
    <x v="0"/>
    <x v="8"/>
    <x v="1"/>
    <n v="1.69953"/>
    <n v="1.6989300000000001"/>
    <n v="1.70553"/>
    <n v="1.6989300000000001"/>
    <d v="2014-07-28T00:00:00"/>
    <x v="1"/>
    <n v="16.045833333333626"/>
    <x v="1"/>
  </r>
  <r>
    <d v="2014-07-28T00:00:00"/>
    <d v="1899-12-30T23:40:00"/>
    <x v="3"/>
    <x v="0"/>
    <x v="11"/>
    <x v="1"/>
    <n v="11.594340000000001"/>
    <n v="11.57934"/>
    <n v="11.844340000000001"/>
    <n v="11.57934"/>
    <d v="2014-07-29T00:00:00"/>
    <x v="1"/>
    <n v="15.545833333333626"/>
    <x v="1"/>
  </r>
  <r>
    <d v="2014-07-29T00:00:00"/>
    <d v="1899-12-30T01:45:00"/>
    <x v="4"/>
    <x v="0"/>
    <x v="5"/>
    <x v="1"/>
    <n v="1.34415"/>
    <n v="1.34375"/>
    <n v="1.34815"/>
    <n v="1.34375"/>
    <d v="2014-07-29T00:00:00"/>
    <x v="1"/>
    <n v="15.045833333333626"/>
    <x v="1"/>
  </r>
  <r>
    <d v="2014-07-29T00:00:00"/>
    <d v="1899-12-30T08:16:00"/>
    <x v="4"/>
    <x v="1"/>
    <x v="14"/>
    <x v="0"/>
    <n v="0.85436999999999996"/>
    <n v="0.85536999999999996"/>
    <n v="0.85236999999999996"/>
    <n v="0.85536999999999996"/>
    <d v="2014-07-29T00:00:00"/>
    <x v="1"/>
    <n v="14.545833333333626"/>
    <x v="1"/>
  </r>
  <r>
    <d v="2014-07-29T00:00:00"/>
    <d v="1899-12-30T09:45:00"/>
    <x v="4"/>
    <x v="1"/>
    <x v="9"/>
    <x v="1"/>
    <n v="0.94116999999999995"/>
    <n v="0.94016999999999995"/>
    <n v="0.95116999999999996"/>
    <n v="0.94016999999999995"/>
    <d v="2014-07-29T00:00:00"/>
    <x v="1"/>
    <n v="14.045833333333626"/>
    <x v="1"/>
  </r>
  <r>
    <d v="2014-07-29T00:00:00"/>
    <d v="1899-12-30T11:36:00"/>
    <x v="4"/>
    <x v="1"/>
    <x v="14"/>
    <x v="1"/>
    <n v="0.85565000000000002"/>
    <n v="0.85465000000000002"/>
    <n v="0.85765000000000002"/>
    <n v="0.85465000000000002"/>
    <d v="2014-07-29T00:00:00"/>
    <x v="1"/>
    <n v="13.545833333333626"/>
    <x v="1"/>
  </r>
  <r>
    <d v="2014-07-29T00:00:00"/>
    <d v="1899-12-30T13:55:00"/>
    <x v="4"/>
    <x v="1"/>
    <x v="18"/>
    <x v="1"/>
    <n v="101.95099999999999"/>
    <n v="101.89099999999999"/>
    <n v="102.05099999999999"/>
    <n v="101.89099999999999"/>
    <d v="2014-07-29T00:00:00"/>
    <x v="1"/>
    <n v="13.045833333333626"/>
    <x v="1"/>
  </r>
  <r>
    <d v="2014-07-29T00:00:00"/>
    <d v="1899-12-30T14:05:00"/>
    <x v="4"/>
    <x v="1"/>
    <x v="7"/>
    <x v="1"/>
    <n v="139.99"/>
    <n v="139.91"/>
    <n v="140.19"/>
    <n v="139.91"/>
    <d v="2014-07-29T00:00:00"/>
    <x v="1"/>
    <n v="12.545833333333626"/>
    <x v="1"/>
  </r>
  <r>
    <d v="2014-07-29T00:00:00"/>
    <d v="1899-12-30T14:25:00"/>
    <x v="4"/>
    <x v="1"/>
    <x v="8"/>
    <x v="0"/>
    <n v="1.6967300000000001"/>
    <n v="1.69733"/>
    <n v="1.6907300000000001"/>
    <n v="1.69733"/>
    <d v="2014-07-29T00:00:00"/>
    <x v="1"/>
    <n v="12.045833333333626"/>
    <x v="1"/>
  </r>
  <r>
    <d v="2014-07-29T00:00:00"/>
    <d v="1899-12-30T16:01:00"/>
    <x v="4"/>
    <x v="4"/>
    <x v="2"/>
    <x v="1"/>
    <n v="1.8349800000000001"/>
    <n v="1.8339800000000002"/>
    <n v="1.8449800000000001"/>
    <n v="1.8339800000000002"/>
    <d v="2014-07-29T00:00:00"/>
    <x v="1"/>
    <n v="11.545833333333626"/>
    <x v="1"/>
  </r>
  <r>
    <d v="2014-07-29T00:00:00"/>
    <d v="1899-12-30T17:50:00"/>
    <x v="4"/>
    <x v="2"/>
    <x v="16"/>
    <x v="1"/>
    <n v="20.725999999999999"/>
    <n v="20.625999999999998"/>
    <n v="21.175999999999998"/>
    <n v="20.625999999999998"/>
    <d v="2014-07-29T00:00:00"/>
    <x v="1"/>
    <n v="11.045833333333626"/>
    <x v="1"/>
  </r>
  <r>
    <d v="2014-07-29T00:00:00"/>
    <d v="1899-12-30T22:15:00"/>
    <x v="4"/>
    <x v="0"/>
    <x v="9"/>
    <x v="0"/>
    <n v="0.93896000000000002"/>
    <n v="0.93996000000000002"/>
    <n v="0.93296000000000001"/>
    <n v="0.93296000000000001"/>
    <d v="2014-07-31T00:00:00"/>
    <x v="14"/>
    <n v="14.045833333333626"/>
    <x v="6"/>
  </r>
  <r>
    <d v="2014-07-29T00:00:00"/>
    <d v="1899-12-30T22:18:00"/>
    <x v="4"/>
    <x v="0"/>
    <x v="3"/>
    <x v="1"/>
    <n v="1.43109"/>
    <n v="1.42909"/>
    <n v="1.44709"/>
    <n v="1.42909"/>
    <d v="2014-07-29T00:00:00"/>
    <x v="1"/>
    <n v="13.545833333333626"/>
    <x v="1"/>
  </r>
  <r>
    <d v="2014-07-29T00:00:00"/>
    <d v="1899-12-30T22:26:00"/>
    <x v="4"/>
    <x v="0"/>
    <x v="5"/>
    <x v="0"/>
    <n v="1.3420700000000001"/>
    <n v="1.3424700000000001"/>
    <n v="1.3380700000000001"/>
    <n v="1.3380700000000001"/>
    <d v="2014-07-30T00:00:00"/>
    <x v="7"/>
    <n v="18.54583333333418"/>
    <x v="6"/>
  </r>
  <r>
    <d v="2014-07-30T00:00:00"/>
    <d v="1899-12-30T01:24:00"/>
    <x v="5"/>
    <x v="0"/>
    <x v="14"/>
    <x v="0"/>
    <n v="0.85062000000000004"/>
    <n v="0.85162000000000004"/>
    <n v="0.84862000000000004"/>
    <n v="0.84862000000000004"/>
    <d v="2014-07-30T00:00:00"/>
    <x v="15"/>
    <n v="19.54583333333418"/>
    <x v="1"/>
  </r>
  <r>
    <d v="2014-07-30T00:00:00"/>
    <d v="1899-12-30T17:05:00"/>
    <x v="5"/>
    <x v="2"/>
    <x v="17"/>
    <x v="1"/>
    <n v="9.1968300000000003"/>
    <n v="9.1933299999999996"/>
    <n v="9.246830000000001"/>
    <n v="9.1933299999999996"/>
    <d v="2014-07-30T00:00:00"/>
    <x v="1"/>
    <n v="19.04583333333418"/>
    <x v="1"/>
  </r>
  <r>
    <d v="2014-07-30T00:00:00"/>
    <d v="1899-12-30T17:25:00"/>
    <x v="5"/>
    <x v="2"/>
    <x v="11"/>
    <x v="1"/>
    <n v="11.62007"/>
    <n v="11.60507"/>
    <n v="11.87007"/>
    <n v="11.60507"/>
    <d v="2014-07-30T00:00:00"/>
    <x v="1"/>
    <n v="18.54583333333418"/>
    <x v="1"/>
  </r>
  <r>
    <d v="2014-07-30T00:00:00"/>
    <d v="1899-12-30T20:35:00"/>
    <x v="5"/>
    <x v="3"/>
    <x v="7"/>
    <x v="1"/>
    <n v="137.041"/>
    <n v="136.96099999999998"/>
    <n v="137.191"/>
    <n v="137.191"/>
    <d v="2014-07-30T00:00:00"/>
    <x v="16"/>
    <n v="19.48333333333407"/>
    <x v="1"/>
  </r>
  <r>
    <d v="2014-07-30T00:00:00"/>
    <d v="1899-12-30T22:50:00"/>
    <x v="5"/>
    <x v="0"/>
    <x v="16"/>
    <x v="1"/>
    <n v="20.678000000000001"/>
    <n v="20.577999999999999"/>
    <n v="21.128"/>
    <n v="20.577999999999999"/>
    <d v="2014-07-30T00:00:00"/>
    <x v="1"/>
    <n v="18.98333333333407"/>
    <x v="1"/>
  </r>
  <r>
    <d v="2014-07-30T00:00:00"/>
    <d v="1899-12-30T23:19:00"/>
    <x v="5"/>
    <x v="0"/>
    <x v="3"/>
    <x v="1"/>
    <n v="1.4324699999999999"/>
    <n v="1.4304699999999999"/>
    <n v="1.4484699999999999"/>
    <n v="1.4304699999999999"/>
    <d v="2014-08-07T00:00:00"/>
    <x v="1"/>
    <n v="18.48333333333407"/>
    <x v="1"/>
  </r>
  <r>
    <d v="2014-07-31T00:00:00"/>
    <d v="1899-12-30T16:10:00"/>
    <x v="0"/>
    <x v="4"/>
    <x v="19"/>
    <x v="1"/>
    <n v="3.1044100000000001"/>
    <n v="3.1024100000000003"/>
    <n v="3.1204100000000001"/>
    <n v="3.1204100000000001"/>
    <d v="2014-07-31T00:00:00"/>
    <x v="17"/>
    <n v="22.483333333334514"/>
    <x v="1"/>
  </r>
  <r>
    <d v="2014-07-31T00:00:00"/>
    <d v="1899-12-30T17:45:00"/>
    <x v="0"/>
    <x v="2"/>
    <x v="16"/>
    <x v="1"/>
    <n v="20.701000000000001"/>
    <n v="20.600999999999999"/>
    <n v="21.151"/>
    <n v="20.600999999999999"/>
    <d v="2014-07-31T00:00:00"/>
    <x v="1"/>
    <n v="21.983333333334514"/>
    <x v="1"/>
  </r>
  <r>
    <d v="2014-07-31T00:00:00"/>
    <d v="1899-12-30T19:35:00"/>
    <x v="0"/>
    <x v="3"/>
    <x v="5"/>
    <x v="0"/>
    <n v="1.3384499999999999"/>
    <n v="1.3388499999999999"/>
    <n v="1.3344499999999999"/>
    <n v="1.3388499999999999"/>
    <d v="2014-07-31T00:00:00"/>
    <x v="1"/>
    <n v="21.483333333334514"/>
    <x v="1"/>
  </r>
  <r>
    <d v="2014-08-01T00:00:00"/>
    <d v="1899-12-30T16:49:00"/>
    <x v="1"/>
    <x v="4"/>
    <x v="19"/>
    <x v="1"/>
    <n v="3.1233200000000001"/>
    <n v="3.1213200000000003"/>
    <n v="3.1393200000000001"/>
    <n v="3.1213200000000003"/>
    <d v="2014-08-01T00:00:00"/>
    <x v="1"/>
    <n v="20.983333333334514"/>
    <x v="1"/>
  </r>
  <r>
    <d v="2014-08-01T00:00:00"/>
    <d v="1899-12-30T20:21:00"/>
    <x v="1"/>
    <x v="3"/>
    <x v="5"/>
    <x v="1"/>
    <n v="1.33999"/>
    <n v="1.3395900000000001"/>
    <n v="1.34399"/>
    <n v="1.3395900000000001"/>
    <d v="2014-08-01T00:00:00"/>
    <x v="1"/>
    <n v="20.483333333334514"/>
    <x v="1"/>
  </r>
  <r>
    <d v="2014-08-04T00:00:00"/>
    <d v="1899-12-30T20:16:00"/>
    <x v="3"/>
    <x v="3"/>
    <x v="17"/>
    <x v="1"/>
    <n v="9.2399199999999997"/>
    <n v="9.236419999999999"/>
    <n v="9.2899200000000004"/>
    <n v="9.2364200000000007"/>
    <d v="2014-08-04T00:00:00"/>
    <x v="18"/>
    <n v="19.983333333334766"/>
    <x v="1"/>
  </r>
  <r>
    <d v="2014-08-04T00:00:00"/>
    <d v="1899-12-30T22:58:00"/>
    <x v="3"/>
    <x v="0"/>
    <x v="9"/>
    <x v="1"/>
    <n v="0.93228"/>
    <n v="0.93128"/>
    <n v="0.94228000000000001"/>
    <n v="0.93128"/>
    <d v="2014-08-05T00:00:00"/>
    <x v="1"/>
    <n v="19.483333333334766"/>
    <x v="1"/>
  </r>
  <r>
    <d v="2014-08-05T00:00:00"/>
    <d v="1899-12-30T01:15:00"/>
    <x v="4"/>
    <x v="0"/>
    <x v="15"/>
    <x v="1"/>
    <n v="0.84567999999999999"/>
    <n v="0.84418000000000004"/>
    <n v="0.85017999999999994"/>
    <n v="0.85017999999999994"/>
    <d v="2014-08-07T00:00:00"/>
    <x v="9"/>
    <n v="20.983333333334802"/>
    <x v="1"/>
  </r>
  <r>
    <d v="2014-08-05T00:00:00"/>
    <d v="1899-12-30T08:39:00"/>
    <x v="4"/>
    <x v="1"/>
    <x v="14"/>
    <x v="1"/>
    <n v="0.85277000000000003"/>
    <n v="0.85177000000000003"/>
    <n v="0.85477000000000003"/>
    <n v="0.85177000000000003"/>
    <d v="2014-08-05T00:00:00"/>
    <x v="1"/>
    <n v="20.483333333334802"/>
    <x v="1"/>
  </r>
  <r>
    <d v="2014-08-05T00:00:00"/>
    <d v="1899-12-30T10:33:00"/>
    <x v="4"/>
    <x v="1"/>
    <x v="10"/>
    <x v="1"/>
    <n v="1.80874"/>
    <n v="1.8057400000000001"/>
    <n v="1.82474"/>
    <n v="1.8057400000000001"/>
    <d v="2014-08-05T00:00:00"/>
    <x v="1"/>
    <n v="19.983333333334802"/>
    <x v="1"/>
  </r>
  <r>
    <d v="2014-08-05T00:00:00"/>
    <d v="1899-12-30T10:55:00"/>
    <x v="4"/>
    <x v="1"/>
    <x v="14"/>
    <x v="0"/>
    <n v="0.85165000000000002"/>
    <n v="0.85265000000000002"/>
    <n v="0.84965000000000002"/>
    <n v="0.85265000000000002"/>
    <d v="2014-08-05T00:00:00"/>
    <x v="1"/>
    <n v="19.483333333334802"/>
    <x v="1"/>
  </r>
  <r>
    <d v="2014-08-05T00:00:00"/>
    <d v="1899-12-30T15:25:00"/>
    <x v="4"/>
    <x v="1"/>
    <x v="7"/>
    <x v="0"/>
    <n v="137.541"/>
    <n v="137.62100000000001"/>
    <n v="137.34100000000001"/>
    <n v="137.62100000000001"/>
    <d v="2014-08-05T00:00:00"/>
    <x v="1"/>
    <n v="18.983333333334802"/>
    <x v="1"/>
  </r>
  <r>
    <d v="2014-08-05T00:00:00"/>
    <d v="1899-12-30T17:12:00"/>
    <x v="4"/>
    <x v="2"/>
    <x v="19"/>
    <x v="0"/>
    <n v="3.1052599999999999"/>
    <n v="3.1072599999999997"/>
    <n v="3.0892599999999999"/>
    <n v="3.1072599999999997"/>
    <d v="2014-08-05T00:00:00"/>
    <x v="1"/>
    <n v="18.483333333334802"/>
    <x v="1"/>
  </r>
  <r>
    <d v="2014-08-05T00:00:00"/>
    <d v="1899-12-30T17:50:00"/>
    <x v="4"/>
    <x v="2"/>
    <x v="5"/>
    <x v="0"/>
    <n v="1.3407199999999999"/>
    <n v="1.3411199999999999"/>
    <n v="1.3367199999999999"/>
    <n v="1.3367199999999999"/>
    <d v="2014-08-06T00:00:00"/>
    <x v="7"/>
    <n v="23.483333333335356"/>
    <x v="1"/>
  </r>
  <r>
    <d v="2014-08-06T00:00:00"/>
    <d v="1899-12-30T00:30:00"/>
    <x v="5"/>
    <x v="0"/>
    <x v="11"/>
    <x v="1"/>
    <n v="11.6203"/>
    <n v="11.6053"/>
    <n v="11.8703"/>
    <n v="11.6053"/>
    <d v="2014-08-07T00:00:00"/>
    <x v="1"/>
    <n v="22.983333333335356"/>
    <x v="1"/>
  </r>
  <r>
    <d v="2014-08-06T00:00:00"/>
    <d v="1899-12-30T10:42:00"/>
    <x v="5"/>
    <x v="1"/>
    <x v="9"/>
    <x v="0"/>
    <n v="0.92934000000000005"/>
    <n v="0.93034000000000006"/>
    <n v="0.92334000000000005"/>
    <n v="0.93034000000000006"/>
    <d v="2014-08-06T00:00:00"/>
    <x v="1"/>
    <n v="22.483333333335356"/>
    <x v="1"/>
  </r>
  <r>
    <d v="2014-08-06T00:00:00"/>
    <d v="1899-12-30T16:22:00"/>
    <x v="5"/>
    <x v="4"/>
    <x v="10"/>
    <x v="0"/>
    <n v="1.8114300000000001"/>
    <n v="1.81443"/>
    <n v="1.7954300000000001"/>
    <n v="1.81443"/>
    <d v="2014-08-07T00:00:00"/>
    <x v="1"/>
    <n v="21.983333333335356"/>
    <x v="1"/>
  </r>
  <r>
    <d v="2014-08-06T00:00:00"/>
    <d v="1899-12-30T18:04:00"/>
    <x v="5"/>
    <x v="3"/>
    <x v="2"/>
    <x v="0"/>
    <n v="1.84937"/>
    <n v="1.8503699999999998"/>
    <n v="1.8393699999999999"/>
    <n v="1.8393699999999999"/>
    <d v="2014-08-07T00:00:00"/>
    <x v="7"/>
    <n v="26.98333333333591"/>
    <x v="1"/>
  </r>
  <r>
    <d v="2014-08-07T00:00:00"/>
    <d v="1899-12-30T11:30:00"/>
    <x v="0"/>
    <x v="1"/>
    <x v="3"/>
    <x v="1"/>
    <n v="1.43407"/>
    <n v="1.43207"/>
    <n v="1.45007"/>
    <m/>
    <m/>
    <x v="19"/>
    <m/>
    <x v="1"/>
  </r>
  <r>
    <d v="2014-08-07T00:00:00"/>
    <d v="1899-12-30T11:30:00"/>
    <x v="0"/>
    <x v="1"/>
    <x v="13"/>
    <x v="1"/>
    <n v="1.5816699999999999"/>
    <n v="1.57867"/>
    <n v="1.5976699999999999"/>
    <n v="1.57867"/>
    <d v="2014-08-07T00:00:00"/>
    <x v="1"/>
    <m/>
    <x v="1"/>
  </r>
  <r>
    <d v="2014-08-08T00:00:00"/>
    <d v="1899-12-30T12:12:00"/>
    <x v="1"/>
    <x v="1"/>
    <x v="10"/>
    <x v="1"/>
    <n v="1.8185"/>
    <n v="1.8155000000000001"/>
    <n v="1.8345"/>
    <n v="1.8155000000000001"/>
    <d v="2014-08-08T00:00:00"/>
    <x v="1"/>
    <m/>
    <x v="1"/>
  </r>
  <r>
    <m/>
    <m/>
    <x v="6"/>
    <x v="7"/>
    <x v="20"/>
    <x v="2"/>
    <m/>
    <m/>
    <m/>
    <m/>
    <m/>
    <x v="19"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56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O5:R26" firstHeaderRow="0" firstDataRow="1" firstDataCol="1" rowPageCount="2" colPageCount="1"/>
  <pivotFields count="14">
    <pivotField showAll="0"/>
    <pivotField showAll="0" defaultSubtotal="0"/>
    <pivotField axis="axisPage" multipleItemSelectionAllowed="1" showAll="0" sortType="descending">
      <items count="8">
        <item h="1" x="3"/>
        <item x="4"/>
        <item x="5"/>
        <item x="0"/>
        <item h="1" x="1"/>
        <item h="1" x="2"/>
        <item h="1" x="6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Page" multipleItemSelectionAllowed="1" showAll="0" sortType="descending" defaultSubtotal="0">
      <items count="8">
        <item x="1"/>
        <item x="6"/>
        <item x="3"/>
        <item x="0"/>
        <item x="5"/>
        <item x="4"/>
        <item x="2"/>
        <item x="7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showAll="0" sortType="descending">
      <items count="22">
        <item x="15"/>
        <item x="9"/>
        <item x="3"/>
        <item x="4"/>
        <item x="7"/>
        <item x="13"/>
        <item x="17"/>
        <item x="5"/>
        <item x="10"/>
        <item x="2"/>
        <item x="11"/>
        <item x="8"/>
        <item x="14"/>
        <item x="0"/>
        <item x="6"/>
        <item x="18"/>
        <item x="12"/>
        <item x="16"/>
        <item x="1"/>
        <item x="20"/>
        <item x="1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dataField="1" showAll="0"/>
    <pivotField showAll="0" defaultSubtotal="0"/>
    <pivotField showAll="0"/>
  </pivotFields>
  <rowFields count="1">
    <field x="4"/>
  </rowFields>
  <rowItems count="21">
    <i>
      <x v="7"/>
    </i>
    <i>
      <x v="10"/>
    </i>
    <i>
      <x v="2"/>
    </i>
    <i>
      <x v="14"/>
    </i>
    <i>
      <x v="11"/>
    </i>
    <i>
      <x v="20"/>
    </i>
    <i>
      <x v="9"/>
    </i>
    <i>
      <x v="1"/>
    </i>
    <i>
      <x v="13"/>
    </i>
    <i>
      <x v="4"/>
    </i>
    <i>
      <x/>
    </i>
    <i>
      <x v="8"/>
    </i>
    <i>
      <x v="15"/>
    </i>
    <i>
      <x v="6"/>
    </i>
    <i>
      <x v="5"/>
    </i>
    <i>
      <x v="3"/>
    </i>
    <i>
      <x v="17"/>
    </i>
    <i>
      <x v="12"/>
    </i>
    <i>
      <x v="18"/>
    </i>
    <i>
      <x v="16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3" hier="-1"/>
    <pageField fld="2" hier="-1"/>
  </pageFields>
  <dataFields count="3">
    <dataField name="Sum of R Multiple" fld="11" baseField="1" baseItem="0" numFmtId="2"/>
    <dataField name="Average of R Multiple" fld="11" subtotal="average" baseField="4" baseItem="17"/>
    <dataField name="Count of R Multiple" fld="11" subtotal="count" baseField="0" baseItem="0"/>
  </dataFields>
  <formats count="9">
    <format dxfId="18">
      <pivotArea collapsedLevelsAreSubtotals="1" fieldPosition="0">
        <references count="1">
          <reference field="4" count="1">
            <x v="0"/>
          </reference>
        </references>
      </pivotArea>
    </format>
    <format dxfId="19">
      <pivotArea collapsedLevelsAreSubtotals="1" fieldPosition="0">
        <references count="1">
          <reference field="4" count="1">
            <x v="16"/>
          </reference>
        </references>
      </pivotArea>
    </format>
    <format dxfId="20">
      <pivotArea collapsedLevelsAreSubtotals="1" fieldPosition="0">
        <references count="1">
          <reference field="4" count="1">
            <x v="10"/>
          </reference>
        </references>
      </pivotArea>
    </format>
    <format dxfId="21">
      <pivotArea collapsedLevelsAreSubtotals="1" fieldPosition="0">
        <references count="1">
          <reference field="4" count="1">
            <x v="7"/>
          </reference>
        </references>
      </pivotArea>
    </format>
    <format dxfId="22">
      <pivotArea collapsedLevelsAreSubtotals="1" fieldPosition="0">
        <references count="2">
          <reference field="4294967294" count="1" selected="0">
            <x v="1"/>
          </reference>
          <reference field="4" count="2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20"/>
          </reference>
        </references>
      </pivotArea>
    </format>
    <format dxfId="23">
      <pivotArea field="4" grandRow="1" outline="0" collapsedLevelsAreSubtotals="1" axis="axisRow" fieldPosition="0">
        <references count="1">
          <reference field="4294967294" count="1" selected="0">
            <x v="1"/>
          </reference>
        </references>
      </pivotArea>
    </format>
    <format dxfId="24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5">
      <pivotArea collapsedLevelsAreSubtotals="1" fieldPosition="0">
        <references count="2">
          <reference field="4294967294" count="1" selected="0">
            <x v="2"/>
          </reference>
          <reference field="4" count="1">
            <x v="7"/>
          </reference>
        </references>
      </pivotArea>
    </format>
    <format dxfId="26">
      <pivotArea collapsedLevelsAreSubtotals="1" fieldPosition="0">
        <references count="2">
          <reference field="4294967294" count="1" selected="0">
            <x v="2"/>
          </reference>
          <reference field="4" count="16">
            <x v="0"/>
            <x v="1"/>
            <x v="2"/>
            <x v="3"/>
            <x v="4"/>
            <x v="6"/>
            <x v="9"/>
            <x v="10"/>
            <x v="11"/>
            <x v="12"/>
            <x v="13"/>
            <x v="14"/>
            <x v="16"/>
            <x v="17"/>
            <x v="18"/>
            <x v="2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3"/>
  <sheetViews>
    <sheetView tabSelected="1" zoomScale="85" zoomScaleNormal="85" workbookViewId="0">
      <pane ySplit="1" topLeftCell="A2" activePane="bottomLeft" state="frozen"/>
      <selection pane="bottomLeft" activeCell="O161" sqref="O161"/>
    </sheetView>
  </sheetViews>
  <sheetFormatPr defaultRowHeight="15" x14ac:dyDescent="0.25"/>
  <cols>
    <col min="1" max="1" width="9" customWidth="1"/>
    <col min="2" max="2" width="7.85546875" customWidth="1"/>
    <col min="3" max="3" width="5.140625" customWidth="1"/>
    <col min="4" max="4" width="15" customWidth="1"/>
    <col min="5" max="5" width="9.85546875" customWidth="1"/>
    <col min="6" max="6" width="6" customWidth="1"/>
    <col min="7" max="7" width="8.28515625" customWidth="1"/>
    <col min="8" max="8" width="10.140625" customWidth="1"/>
    <col min="9" max="10" width="8.28515625" customWidth="1"/>
    <col min="11" max="11" width="9.42578125" customWidth="1"/>
    <col min="12" max="12" width="7.28515625" customWidth="1"/>
    <col min="13" max="13" width="85.7109375" bestFit="1" customWidth="1"/>
    <col min="14" max="14" width="4.7109375" customWidth="1"/>
    <col min="15" max="15" width="13.85546875" customWidth="1"/>
    <col min="16" max="16" width="19" customWidth="1"/>
    <col min="17" max="17" width="20.5703125" customWidth="1"/>
    <col min="18" max="18" width="18.5703125" customWidth="1"/>
    <col min="19" max="19" width="7.28515625" customWidth="1"/>
    <col min="20" max="20" width="12.85546875" customWidth="1"/>
    <col min="21" max="21" width="5.85546875" customWidth="1"/>
    <col min="22" max="22" width="12.28515625" bestFit="1" customWidth="1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8" x14ac:dyDescent="0.25">
      <c r="A2" s="2">
        <v>41816</v>
      </c>
      <c r="B2" s="3">
        <v>0.98263888888888884</v>
      </c>
      <c r="C2" s="4">
        <f>WEEKDAY(A2,2)</f>
        <v>4</v>
      </c>
      <c r="D2" t="s">
        <v>13</v>
      </c>
      <c r="E2" s="5" t="s">
        <v>14</v>
      </c>
      <c r="F2" s="5" t="s">
        <v>15</v>
      </c>
      <c r="G2">
        <v>1179.5</v>
      </c>
      <c r="H2">
        <v>1180.5</v>
      </c>
      <c r="I2">
        <v>1171.5</v>
      </c>
      <c r="J2">
        <v>1171.5</v>
      </c>
      <c r="K2" s="2">
        <v>41816</v>
      </c>
      <c r="L2" s="6">
        <f t="shared" ref="L2:L13" si="0">(J2-G2)/(G2-H2)</f>
        <v>8</v>
      </c>
      <c r="O2" s="9" t="s">
        <v>3</v>
      </c>
      <c r="P2" t="s">
        <v>16</v>
      </c>
    </row>
    <row r="3" spans="1:18" x14ac:dyDescent="0.25">
      <c r="A3" s="2">
        <v>41817</v>
      </c>
      <c r="B3" s="3">
        <v>0.54513888888888895</v>
      </c>
      <c r="C3" s="4">
        <f t="shared" ref="C3:C66" si="1">WEEKDAY(A3,2)</f>
        <v>5</v>
      </c>
      <c r="D3" s="4" t="s">
        <v>17</v>
      </c>
      <c r="E3" s="5" t="s">
        <v>18</v>
      </c>
      <c r="F3" s="5" t="s">
        <v>19</v>
      </c>
      <c r="G3">
        <v>1318.74</v>
      </c>
      <c r="H3">
        <f>G3-2</f>
        <v>1316.74</v>
      </c>
      <c r="I3">
        <f>G3+25</f>
        <v>1343.74</v>
      </c>
      <c r="J3">
        <v>1316.74</v>
      </c>
      <c r="K3" s="2">
        <v>41817</v>
      </c>
      <c r="L3" s="6">
        <f t="shared" si="0"/>
        <v>-1</v>
      </c>
      <c r="O3" s="9" t="s">
        <v>2</v>
      </c>
      <c r="P3" t="s">
        <v>53</v>
      </c>
    </row>
    <row r="4" spans="1:18" x14ac:dyDescent="0.25">
      <c r="A4" s="2">
        <v>41818</v>
      </c>
      <c r="B4" s="3">
        <v>1.7361111111111112E-2</v>
      </c>
      <c r="C4" s="4">
        <f t="shared" si="1"/>
        <v>6</v>
      </c>
      <c r="D4" s="4" t="s">
        <v>13</v>
      </c>
      <c r="E4" s="5" t="s">
        <v>20</v>
      </c>
      <c r="F4" s="5" t="s">
        <v>15</v>
      </c>
      <c r="G4">
        <v>1.81656</v>
      </c>
      <c r="H4">
        <f>G4+0.0015</f>
        <v>1.81806</v>
      </c>
      <c r="I4">
        <f>G4-0.009</f>
        <v>1.8075600000000001</v>
      </c>
      <c r="J4">
        <v>1.81806</v>
      </c>
      <c r="K4" s="2">
        <v>41820</v>
      </c>
      <c r="L4" s="6">
        <f t="shared" si="0"/>
        <v>-1</v>
      </c>
    </row>
    <row r="5" spans="1:18" x14ac:dyDescent="0.25">
      <c r="A5" s="2">
        <v>41820</v>
      </c>
      <c r="B5" s="3">
        <v>0.72222222222222221</v>
      </c>
      <c r="C5" s="4">
        <f t="shared" si="1"/>
        <v>1</v>
      </c>
      <c r="D5" s="4" t="s">
        <v>21</v>
      </c>
      <c r="E5" s="5" t="s">
        <v>22</v>
      </c>
      <c r="F5" s="5" t="s">
        <v>19</v>
      </c>
      <c r="G5">
        <v>1.4515800000000001</v>
      </c>
      <c r="H5">
        <f>G5-0.002</f>
        <v>1.4495800000000001</v>
      </c>
      <c r="I5">
        <f>G5+0.016</f>
        <v>1.4675800000000001</v>
      </c>
      <c r="J5">
        <v>1.4495800000000001</v>
      </c>
      <c r="K5" s="2">
        <v>41821</v>
      </c>
      <c r="L5" s="6">
        <f t="shared" si="0"/>
        <v>-1</v>
      </c>
      <c r="O5" s="9" t="s">
        <v>23</v>
      </c>
      <c r="P5" t="s">
        <v>24</v>
      </c>
      <c r="Q5" t="s">
        <v>25</v>
      </c>
      <c r="R5" t="s">
        <v>26</v>
      </c>
    </row>
    <row r="6" spans="1:18" x14ac:dyDescent="0.25">
      <c r="A6" s="2">
        <v>41820</v>
      </c>
      <c r="B6" s="3">
        <v>0.73611111111111116</v>
      </c>
      <c r="C6" s="4">
        <f t="shared" si="1"/>
        <v>1</v>
      </c>
      <c r="D6" s="4" t="s">
        <v>21</v>
      </c>
      <c r="E6" s="5" t="s">
        <v>27</v>
      </c>
      <c r="F6" s="5" t="s">
        <v>19</v>
      </c>
      <c r="G6">
        <v>10.584910000000001</v>
      </c>
      <c r="H6">
        <f>G6-0.003</f>
        <v>10.581910000000001</v>
      </c>
      <c r="J6">
        <v>10.581910000000001</v>
      </c>
      <c r="K6" s="2">
        <v>41820</v>
      </c>
      <c r="L6" s="6">
        <f t="shared" si="0"/>
        <v>-1</v>
      </c>
      <c r="O6" s="7" t="s">
        <v>28</v>
      </c>
      <c r="P6" s="6">
        <v>34.000000000004441</v>
      </c>
      <c r="Q6" s="6">
        <v>3.400000000000444</v>
      </c>
      <c r="R6" s="8">
        <v>10</v>
      </c>
    </row>
    <row r="7" spans="1:18" x14ac:dyDescent="0.25">
      <c r="A7" s="2">
        <v>41820</v>
      </c>
      <c r="B7" s="3">
        <v>0.73611111111111116</v>
      </c>
      <c r="C7" s="4">
        <f t="shared" si="1"/>
        <v>1</v>
      </c>
      <c r="D7" s="4" t="s">
        <v>21</v>
      </c>
      <c r="E7" s="5" t="s">
        <v>28</v>
      </c>
      <c r="F7" s="5" t="s">
        <v>19</v>
      </c>
      <c r="G7">
        <v>1.36572</v>
      </c>
      <c r="H7">
        <f>G7-0.0004</f>
        <v>1.3653200000000001</v>
      </c>
      <c r="I7">
        <f>G7+0.004</f>
        <v>1.36972</v>
      </c>
      <c r="J7">
        <v>1.3653200000000001</v>
      </c>
      <c r="K7" s="2">
        <v>41820</v>
      </c>
      <c r="L7" s="6">
        <f t="shared" si="0"/>
        <v>-1</v>
      </c>
      <c r="O7" s="7" t="s">
        <v>30</v>
      </c>
      <c r="P7" s="6">
        <v>12.666666666666035</v>
      </c>
      <c r="Q7" s="6">
        <v>2.5333333333332071</v>
      </c>
      <c r="R7" s="8">
        <v>5</v>
      </c>
    </row>
    <row r="8" spans="1:18" x14ac:dyDescent="0.25">
      <c r="A8" s="2">
        <v>41820</v>
      </c>
      <c r="B8" s="3">
        <v>0.73611111111111116</v>
      </c>
      <c r="C8" s="4">
        <f t="shared" si="1"/>
        <v>1</v>
      </c>
      <c r="D8" s="4" t="s">
        <v>21</v>
      </c>
      <c r="E8" s="5" t="s">
        <v>29</v>
      </c>
      <c r="F8" s="5" t="s">
        <v>15</v>
      </c>
      <c r="G8">
        <v>5.4592799999999997</v>
      </c>
      <c r="H8">
        <f>G8+0.002</f>
        <v>5.4612799999999995</v>
      </c>
      <c r="I8">
        <f>G8-0.02</f>
        <v>5.4392800000000001</v>
      </c>
      <c r="J8">
        <v>5.4612800000000004</v>
      </c>
      <c r="K8" s="2">
        <v>41820</v>
      </c>
      <c r="L8" s="6">
        <f t="shared" si="0"/>
        <v>-1.0000000000004441</v>
      </c>
      <c r="O8" s="7" t="s">
        <v>22</v>
      </c>
      <c r="P8" s="6">
        <v>11</v>
      </c>
      <c r="Q8" s="6">
        <v>1.5714285714285714</v>
      </c>
      <c r="R8" s="8">
        <v>7</v>
      </c>
    </row>
    <row r="9" spans="1:18" x14ac:dyDescent="0.25">
      <c r="A9" s="2">
        <v>41820</v>
      </c>
      <c r="B9" s="3">
        <v>0.75347222222222221</v>
      </c>
      <c r="C9" s="4">
        <f t="shared" si="1"/>
        <v>1</v>
      </c>
      <c r="D9" s="4" t="s">
        <v>31</v>
      </c>
      <c r="E9" s="5" t="s">
        <v>14</v>
      </c>
      <c r="F9" s="5" t="s">
        <v>15</v>
      </c>
      <c r="G9">
        <v>1184.9000000000001</v>
      </c>
      <c r="H9">
        <f>G9+1</f>
        <v>1185.9000000000001</v>
      </c>
      <c r="J9">
        <v>1185.9000000000001</v>
      </c>
      <c r="K9" s="2">
        <v>41820</v>
      </c>
      <c r="L9" s="6">
        <f t="shared" si="0"/>
        <v>-1</v>
      </c>
      <c r="O9" s="7" t="s">
        <v>29</v>
      </c>
      <c r="P9" s="6">
        <v>9.0000000000008882</v>
      </c>
      <c r="Q9" s="6">
        <v>4.5000000000004441</v>
      </c>
      <c r="R9" s="8">
        <v>2</v>
      </c>
    </row>
    <row r="10" spans="1:18" x14ac:dyDescent="0.25">
      <c r="A10" s="2">
        <v>41820</v>
      </c>
      <c r="B10" s="3">
        <v>0.77430555555555547</v>
      </c>
      <c r="C10" s="4">
        <f t="shared" si="1"/>
        <v>1</v>
      </c>
      <c r="D10" s="4" t="s">
        <v>31</v>
      </c>
      <c r="E10" s="5" t="s">
        <v>18</v>
      </c>
      <c r="F10" s="5" t="s">
        <v>15</v>
      </c>
      <c r="G10">
        <v>1312.98</v>
      </c>
      <c r="H10">
        <f>G10+2</f>
        <v>1314.98</v>
      </c>
      <c r="I10">
        <f>G10-25</f>
        <v>1287.98</v>
      </c>
      <c r="J10">
        <v>1314.98</v>
      </c>
      <c r="K10" s="2">
        <v>41820</v>
      </c>
      <c r="L10" s="6">
        <f t="shared" si="0"/>
        <v>-1</v>
      </c>
      <c r="O10" s="7" t="s">
        <v>34</v>
      </c>
      <c r="P10" s="6">
        <v>8.0000000000011102</v>
      </c>
      <c r="Q10" s="6">
        <v>2.6666666666670369</v>
      </c>
      <c r="R10" s="8">
        <v>3</v>
      </c>
    </row>
    <row r="11" spans="1:18" x14ac:dyDescent="0.25">
      <c r="A11" s="2">
        <v>41821</v>
      </c>
      <c r="B11" s="3">
        <v>0.43402777777777773</v>
      </c>
      <c r="C11" s="4">
        <f t="shared" si="1"/>
        <v>2</v>
      </c>
      <c r="D11" s="4" t="s">
        <v>17</v>
      </c>
      <c r="E11" s="5" t="s">
        <v>33</v>
      </c>
      <c r="F11" s="5" t="s">
        <v>19</v>
      </c>
      <c r="G11">
        <v>138.81899999999999</v>
      </c>
      <c r="H11">
        <f>G11-0.08</f>
        <v>138.73899999999998</v>
      </c>
      <c r="I11">
        <f>G11+0.2</f>
        <v>139.01899999999998</v>
      </c>
      <c r="J11">
        <v>139.01899999999998</v>
      </c>
      <c r="K11" s="2">
        <v>41821</v>
      </c>
      <c r="L11" s="6">
        <f t="shared" si="0"/>
        <v>2.4999999999994671</v>
      </c>
      <c r="O11" s="7" t="s">
        <v>32</v>
      </c>
      <c r="P11" s="6">
        <v>7.0000000000008882</v>
      </c>
      <c r="Q11" s="6">
        <v>3.5000000000004441</v>
      </c>
      <c r="R11" s="8">
        <v>2</v>
      </c>
    </row>
    <row r="12" spans="1:18" x14ac:dyDescent="0.25">
      <c r="A12" s="2">
        <v>41821</v>
      </c>
      <c r="B12" s="3">
        <v>0.77083333333333337</v>
      </c>
      <c r="C12" s="4">
        <f t="shared" si="1"/>
        <v>2</v>
      </c>
      <c r="D12" s="4" t="s">
        <v>31</v>
      </c>
      <c r="E12" s="5" t="s">
        <v>34</v>
      </c>
      <c r="F12" s="5" t="s">
        <v>19</v>
      </c>
      <c r="G12">
        <v>1.7124600000000001</v>
      </c>
      <c r="H12">
        <f>G12-0.0006</f>
        <v>1.7118600000000002</v>
      </c>
      <c r="I12">
        <f>G12+0.006</f>
        <v>1.7184600000000001</v>
      </c>
      <c r="J12">
        <v>1.7118600000000002</v>
      </c>
      <c r="K12" s="2">
        <v>41823</v>
      </c>
      <c r="L12" s="6">
        <f t="shared" si="0"/>
        <v>-1</v>
      </c>
      <c r="O12" s="7" t="s">
        <v>20</v>
      </c>
      <c r="P12" s="6">
        <v>6.0000000000011102</v>
      </c>
      <c r="Q12" s="6">
        <v>1.200000000000222</v>
      </c>
      <c r="R12" s="8">
        <v>5</v>
      </c>
    </row>
    <row r="13" spans="1:18" x14ac:dyDescent="0.25">
      <c r="A13" s="2">
        <v>41822</v>
      </c>
      <c r="B13" s="3">
        <v>0.46180555555555558</v>
      </c>
      <c r="C13" s="4">
        <f t="shared" si="1"/>
        <v>3</v>
      </c>
      <c r="D13" s="3" t="s">
        <v>17</v>
      </c>
      <c r="E13" s="5" t="s">
        <v>35</v>
      </c>
      <c r="F13" s="5" t="s">
        <v>15</v>
      </c>
      <c r="G13">
        <v>0.94857999999999998</v>
      </c>
      <c r="H13">
        <f>G13+0.002</f>
        <v>0.95057999999999998</v>
      </c>
      <c r="I13">
        <f>G13-0.01</f>
        <v>0.93857999999999997</v>
      </c>
      <c r="J13">
        <v>0.93857999999999997</v>
      </c>
      <c r="K13" s="2">
        <v>41823</v>
      </c>
      <c r="L13" s="6">
        <f t="shared" si="0"/>
        <v>5</v>
      </c>
      <c r="O13" s="7" t="s">
        <v>35</v>
      </c>
      <c r="P13" s="6">
        <v>6</v>
      </c>
      <c r="Q13" s="6">
        <v>0.8571428571428571</v>
      </c>
      <c r="R13" s="8">
        <v>7</v>
      </c>
    </row>
    <row r="14" spans="1:18" x14ac:dyDescent="0.25">
      <c r="A14" s="2">
        <v>41822</v>
      </c>
      <c r="B14" s="3">
        <v>0.98611111111111116</v>
      </c>
      <c r="C14" s="4">
        <f t="shared" si="1"/>
        <v>3</v>
      </c>
      <c r="D14" s="4" t="s">
        <v>13</v>
      </c>
      <c r="E14" s="5" t="s">
        <v>20</v>
      </c>
      <c r="F14" s="5" t="s">
        <v>19</v>
      </c>
      <c r="G14">
        <v>1.8282700000000001</v>
      </c>
      <c r="H14">
        <f>G14-0.0015</f>
        <v>1.82677</v>
      </c>
      <c r="I14">
        <f>G14+0.009</f>
        <v>1.83727</v>
      </c>
      <c r="J14">
        <v>1.82677</v>
      </c>
      <c r="K14" s="2">
        <v>41823</v>
      </c>
      <c r="L14" s="6">
        <f>(J14-G14)/(G14-H14)</f>
        <v>-1</v>
      </c>
      <c r="O14" s="7" t="s">
        <v>14</v>
      </c>
      <c r="P14" s="6">
        <v>6</v>
      </c>
      <c r="Q14" s="6">
        <v>2</v>
      </c>
      <c r="R14" s="8">
        <v>3</v>
      </c>
    </row>
    <row r="15" spans="1:18" x14ac:dyDescent="0.25">
      <c r="A15" s="2">
        <v>41822</v>
      </c>
      <c r="B15" s="3">
        <v>0.47916666666666669</v>
      </c>
      <c r="C15" s="4">
        <f t="shared" si="1"/>
        <v>3</v>
      </c>
      <c r="D15" s="4" t="s">
        <v>17</v>
      </c>
      <c r="E15" s="5" t="s">
        <v>22</v>
      </c>
      <c r="F15" s="5" t="s">
        <v>19</v>
      </c>
      <c r="G15">
        <v>1.4439299999999999</v>
      </c>
      <c r="H15">
        <f>G15-0.002</f>
        <v>1.4419299999999999</v>
      </c>
      <c r="I15">
        <f>G15+0.016</f>
        <v>1.4599299999999999</v>
      </c>
      <c r="J15">
        <v>1.4599299999999999</v>
      </c>
      <c r="K15" s="2">
        <v>41823</v>
      </c>
      <c r="L15" s="6">
        <f>(J15-G15)/(G15-H15)</f>
        <v>8</v>
      </c>
      <c r="O15" s="7" t="s">
        <v>33</v>
      </c>
      <c r="P15" s="6">
        <v>3.3749999999981792</v>
      </c>
      <c r="Q15" s="6">
        <v>0.33749999999981795</v>
      </c>
      <c r="R15" s="8">
        <v>10</v>
      </c>
    </row>
    <row r="16" spans="1:18" x14ac:dyDescent="0.25">
      <c r="A16" s="2">
        <v>41822</v>
      </c>
      <c r="B16" s="3">
        <v>0.47916666666666669</v>
      </c>
      <c r="C16" s="4">
        <f t="shared" si="1"/>
        <v>3</v>
      </c>
      <c r="D16" s="4" t="s">
        <v>17</v>
      </c>
      <c r="E16" s="5" t="s">
        <v>38</v>
      </c>
      <c r="F16" s="5" t="s">
        <v>19</v>
      </c>
      <c r="G16">
        <v>1.8113300000000001</v>
      </c>
      <c r="H16">
        <f>G16-0.002</f>
        <v>1.8093300000000001</v>
      </c>
      <c r="I16">
        <f>G16+0.006</f>
        <v>1.8173300000000001</v>
      </c>
      <c r="J16">
        <v>1.8173300000000001</v>
      </c>
      <c r="K16" s="2">
        <v>41822</v>
      </c>
      <c r="L16" s="6">
        <f t="shared" ref="L16:L79" si="2">(J16-G16)/(G16-H16)</f>
        <v>3</v>
      </c>
      <c r="O16" s="7" t="s">
        <v>36</v>
      </c>
      <c r="P16" s="6">
        <v>3.0000000000001483</v>
      </c>
      <c r="Q16" s="6">
        <v>0.60000000000002962</v>
      </c>
      <c r="R16" s="8">
        <v>5</v>
      </c>
    </row>
    <row r="17" spans="1:18" x14ac:dyDescent="0.25">
      <c r="A17" s="2">
        <v>41822</v>
      </c>
      <c r="B17" s="3">
        <v>0.61458333333333337</v>
      </c>
      <c r="C17" s="4">
        <f t="shared" si="1"/>
        <v>3</v>
      </c>
      <c r="D17" s="4" t="s">
        <v>17</v>
      </c>
      <c r="E17" s="5" t="s">
        <v>27</v>
      </c>
      <c r="F17" s="5" t="s">
        <v>15</v>
      </c>
      <c r="G17">
        <v>10.59357</v>
      </c>
      <c r="H17">
        <f>G17+0.003</f>
        <v>10.59657</v>
      </c>
      <c r="I17">
        <f>G17-0.03</f>
        <v>10.56357</v>
      </c>
      <c r="J17">
        <v>10.59657</v>
      </c>
      <c r="K17" s="2">
        <v>41822</v>
      </c>
      <c r="L17" s="6">
        <f t="shared" si="2"/>
        <v>-1</v>
      </c>
      <c r="O17" s="7" t="s">
        <v>38</v>
      </c>
      <c r="P17" s="6">
        <v>1</v>
      </c>
      <c r="Q17" s="6">
        <v>0.14285714285714285</v>
      </c>
      <c r="R17" s="4">
        <v>7</v>
      </c>
    </row>
    <row r="18" spans="1:18" x14ac:dyDescent="0.25">
      <c r="A18" s="2">
        <v>41822</v>
      </c>
      <c r="B18" s="3">
        <v>0.66666666666666663</v>
      </c>
      <c r="C18" s="4">
        <f t="shared" si="1"/>
        <v>3</v>
      </c>
      <c r="D18" s="4" t="s">
        <v>39</v>
      </c>
      <c r="E18" s="5" t="s">
        <v>30</v>
      </c>
      <c r="F18" s="5" t="s">
        <v>19</v>
      </c>
      <c r="G18">
        <v>11.484299999999999</v>
      </c>
      <c r="H18">
        <f>G18-0.015</f>
        <v>11.469299999999999</v>
      </c>
      <c r="I18">
        <f>G18+0.25</f>
        <v>11.734299999999999</v>
      </c>
      <c r="J18">
        <v>11.734299999999999</v>
      </c>
      <c r="K18" s="2">
        <v>41823</v>
      </c>
      <c r="L18" s="6">
        <f t="shared" si="2"/>
        <v>16.666666666666035</v>
      </c>
      <c r="M18" t="s">
        <v>40</v>
      </c>
      <c r="O18" s="7" t="s">
        <v>43</v>
      </c>
      <c r="P18" s="6">
        <v>-1</v>
      </c>
      <c r="Q18" s="6">
        <v>-1</v>
      </c>
      <c r="R18" s="4">
        <v>1</v>
      </c>
    </row>
    <row r="19" spans="1:18" x14ac:dyDescent="0.25">
      <c r="A19" s="2">
        <v>41822</v>
      </c>
      <c r="B19" s="3">
        <v>0.75347222222222221</v>
      </c>
      <c r="C19" s="4">
        <f t="shared" si="1"/>
        <v>3</v>
      </c>
      <c r="D19" s="4" t="s">
        <v>31</v>
      </c>
      <c r="E19" s="5" t="s">
        <v>28</v>
      </c>
      <c r="F19" s="5" t="s">
        <v>15</v>
      </c>
      <c r="G19">
        <v>1.3666400000000001</v>
      </c>
      <c r="H19">
        <f>G19+0.0004</f>
        <v>1.36704</v>
      </c>
      <c r="I19">
        <f>G19-0.004</f>
        <v>1.3626400000000001</v>
      </c>
      <c r="J19">
        <v>1.3626400000000001</v>
      </c>
      <c r="K19" s="2">
        <v>41823</v>
      </c>
      <c r="L19" s="6">
        <f t="shared" si="2"/>
        <v>10.00000000000111</v>
      </c>
      <c r="M19" t="s">
        <v>41</v>
      </c>
      <c r="O19" s="7" t="s">
        <v>46</v>
      </c>
      <c r="P19" s="6">
        <v>-2</v>
      </c>
      <c r="Q19" s="6">
        <v>-1</v>
      </c>
      <c r="R19" s="8">
        <v>2</v>
      </c>
    </row>
    <row r="20" spans="1:18" x14ac:dyDescent="0.25">
      <c r="A20" s="2">
        <v>41822</v>
      </c>
      <c r="B20" s="3">
        <v>0.75347222222222221</v>
      </c>
      <c r="C20" s="4">
        <f t="shared" si="1"/>
        <v>3</v>
      </c>
      <c r="D20" s="4" t="s">
        <v>31</v>
      </c>
      <c r="E20" s="5" t="s">
        <v>29</v>
      </c>
      <c r="F20" s="5" t="s">
        <v>19</v>
      </c>
      <c r="G20">
        <v>5.4556800000000001</v>
      </c>
      <c r="H20">
        <f>G20-0.002</f>
        <v>5.4536800000000003</v>
      </c>
      <c r="I20">
        <f>G20+0.02</f>
        <v>5.4756799999999997</v>
      </c>
      <c r="J20">
        <v>5.4756799999999997</v>
      </c>
      <c r="K20" s="2">
        <v>41823</v>
      </c>
      <c r="L20" s="6">
        <f t="shared" si="2"/>
        <v>10.000000000000888</v>
      </c>
      <c r="M20" t="s">
        <v>42</v>
      </c>
      <c r="O20" s="7" t="s">
        <v>45</v>
      </c>
      <c r="P20" s="6">
        <v>-2</v>
      </c>
      <c r="Q20" s="6">
        <v>-1</v>
      </c>
      <c r="R20" s="4">
        <v>2</v>
      </c>
    </row>
    <row r="21" spans="1:18" x14ac:dyDescent="0.25">
      <c r="A21" s="2">
        <v>41822</v>
      </c>
      <c r="B21" s="3">
        <v>0.79513888888888884</v>
      </c>
      <c r="C21" s="4">
        <f t="shared" si="1"/>
        <v>3</v>
      </c>
      <c r="D21" s="4" t="s">
        <v>31</v>
      </c>
      <c r="E21" s="5" t="s">
        <v>44</v>
      </c>
      <c r="F21" s="5" t="s">
        <v>15</v>
      </c>
      <c r="G21">
        <v>105.22</v>
      </c>
      <c r="H21">
        <f>G21+0.15</f>
        <v>105.37</v>
      </c>
      <c r="I21">
        <f>G21-0.7</f>
        <v>104.52</v>
      </c>
      <c r="J21">
        <v>105.37</v>
      </c>
      <c r="K21" s="2">
        <v>41823</v>
      </c>
      <c r="L21" s="6">
        <f t="shared" si="2"/>
        <v>-1</v>
      </c>
      <c r="O21" s="7" t="s">
        <v>27</v>
      </c>
      <c r="P21" s="6">
        <v>-3</v>
      </c>
      <c r="Q21" s="6">
        <v>-1</v>
      </c>
      <c r="R21" s="8">
        <v>3</v>
      </c>
    </row>
    <row r="22" spans="1:18" x14ac:dyDescent="0.25">
      <c r="A22" s="2">
        <v>41822</v>
      </c>
      <c r="B22" s="3">
        <v>0.91319444444444453</v>
      </c>
      <c r="C22" s="4">
        <f t="shared" si="1"/>
        <v>3</v>
      </c>
      <c r="D22" s="4" t="s">
        <v>31</v>
      </c>
      <c r="E22" s="5" t="s">
        <v>18</v>
      </c>
      <c r="F22" s="5" t="s">
        <v>19</v>
      </c>
      <c r="G22">
        <v>1328.58</v>
      </c>
      <c r="H22">
        <f>G22-2</f>
        <v>1326.58</v>
      </c>
      <c r="I22">
        <f>G22+25</f>
        <v>1353.58</v>
      </c>
      <c r="J22">
        <v>1326.58</v>
      </c>
      <c r="K22" s="2">
        <v>41822</v>
      </c>
      <c r="L22" s="6">
        <f t="shared" si="2"/>
        <v>-1</v>
      </c>
      <c r="O22" s="7" t="s">
        <v>37</v>
      </c>
      <c r="P22" s="6">
        <v>-3</v>
      </c>
      <c r="Q22" s="6">
        <v>-1</v>
      </c>
      <c r="R22" s="8">
        <v>3</v>
      </c>
    </row>
    <row r="23" spans="1:18" x14ac:dyDescent="0.25">
      <c r="A23" s="2">
        <v>41823</v>
      </c>
      <c r="B23" s="3">
        <v>0.45833333333333331</v>
      </c>
      <c r="C23" s="4">
        <f t="shared" si="1"/>
        <v>4</v>
      </c>
      <c r="D23" s="4" t="s">
        <v>17</v>
      </c>
      <c r="E23" s="5" t="s">
        <v>45</v>
      </c>
      <c r="F23" s="5" t="s">
        <v>19</v>
      </c>
      <c r="G23">
        <v>1.5600799999999999</v>
      </c>
      <c r="H23">
        <f>G23-0.002</f>
        <v>1.5580799999999999</v>
      </c>
      <c r="I23">
        <f>G23+0.016</f>
        <v>1.5760799999999999</v>
      </c>
      <c r="J23">
        <v>1.5580799999999999</v>
      </c>
      <c r="K23" s="2">
        <v>41823</v>
      </c>
      <c r="L23" s="6">
        <f t="shared" si="2"/>
        <v>-1</v>
      </c>
      <c r="O23" s="7" t="s">
        <v>47</v>
      </c>
      <c r="P23" s="6">
        <v>-4</v>
      </c>
      <c r="Q23" s="6">
        <v>-0.5714285714285714</v>
      </c>
      <c r="R23" s="8">
        <v>7</v>
      </c>
    </row>
    <row r="24" spans="1:18" x14ac:dyDescent="0.25">
      <c r="A24" s="2">
        <v>41823</v>
      </c>
      <c r="B24" s="3">
        <v>0.45833333333333331</v>
      </c>
      <c r="C24" s="4">
        <f t="shared" si="1"/>
        <v>4</v>
      </c>
      <c r="D24" s="4" t="s">
        <v>17</v>
      </c>
      <c r="E24" s="5" t="s">
        <v>33</v>
      </c>
      <c r="F24" s="5" t="s">
        <v>19</v>
      </c>
      <c r="G24">
        <v>139.16499999999999</v>
      </c>
      <c r="H24">
        <f>G24-0.08</f>
        <v>139.08499999999998</v>
      </c>
      <c r="I24">
        <f>G24+0.2</f>
        <v>139.36499999999998</v>
      </c>
      <c r="J24">
        <v>139.08499999999998</v>
      </c>
      <c r="K24" s="2">
        <v>41823</v>
      </c>
      <c r="L24" s="6">
        <f t="shared" si="2"/>
        <v>-1</v>
      </c>
      <c r="O24" s="7" t="s">
        <v>18</v>
      </c>
      <c r="P24" s="6">
        <v>-4</v>
      </c>
      <c r="Q24" s="6">
        <v>-1</v>
      </c>
      <c r="R24" s="8">
        <v>4</v>
      </c>
    </row>
    <row r="25" spans="1:18" x14ac:dyDescent="0.25">
      <c r="A25" s="2">
        <v>41823</v>
      </c>
      <c r="B25" s="3">
        <v>0.86805555555555547</v>
      </c>
      <c r="C25" s="4">
        <f t="shared" si="1"/>
        <v>4</v>
      </c>
      <c r="D25" s="4" t="s">
        <v>31</v>
      </c>
      <c r="E25" s="5" t="s">
        <v>44</v>
      </c>
      <c r="F25" s="5" t="s">
        <v>15</v>
      </c>
      <c r="G25">
        <v>103.86</v>
      </c>
      <c r="H25">
        <f>G25+0.15</f>
        <v>104.01</v>
      </c>
      <c r="I25">
        <f>G25-0.7</f>
        <v>103.16</v>
      </c>
      <c r="J25">
        <v>104.01</v>
      </c>
      <c r="K25" s="2">
        <v>41823</v>
      </c>
      <c r="L25" s="6">
        <f t="shared" si="2"/>
        <v>-1</v>
      </c>
      <c r="O25" s="7" t="s">
        <v>44</v>
      </c>
      <c r="P25" s="6">
        <v>-6.0666666666666034</v>
      </c>
      <c r="Q25" s="6">
        <v>-1.0111111111111006</v>
      </c>
      <c r="R25" s="8">
        <v>6</v>
      </c>
    </row>
    <row r="26" spans="1:18" x14ac:dyDescent="0.25">
      <c r="A26" s="2">
        <v>41824</v>
      </c>
      <c r="B26" s="3">
        <v>0.46527777777777773</v>
      </c>
      <c r="C26" s="4">
        <f t="shared" si="1"/>
        <v>5</v>
      </c>
      <c r="D26" s="3" t="s">
        <v>17</v>
      </c>
      <c r="E26" s="5" t="s">
        <v>35</v>
      </c>
      <c r="F26" s="5" t="s">
        <v>15</v>
      </c>
      <c r="G26">
        <v>0.93439000000000005</v>
      </c>
      <c r="H26">
        <f>G26+0.002</f>
        <v>0.93639000000000006</v>
      </c>
      <c r="I26">
        <f>G26-0.01</f>
        <v>0.92439000000000004</v>
      </c>
      <c r="J26">
        <v>0.93639000000000006</v>
      </c>
      <c r="K26" s="2">
        <v>41824</v>
      </c>
      <c r="L26" s="6">
        <f t="shared" si="2"/>
        <v>-1</v>
      </c>
      <c r="O26" s="7" t="s">
        <v>48</v>
      </c>
      <c r="P26" s="6">
        <v>81.97500000000619</v>
      </c>
      <c r="Q26" s="6">
        <v>0.87207446808517219</v>
      </c>
      <c r="R26" s="4">
        <v>94</v>
      </c>
    </row>
    <row r="27" spans="1:18" x14ac:dyDescent="0.25">
      <c r="A27" s="2">
        <v>41824</v>
      </c>
      <c r="B27" s="3">
        <v>0.46875</v>
      </c>
      <c r="C27" s="4">
        <f t="shared" si="1"/>
        <v>5</v>
      </c>
      <c r="D27" s="4" t="s">
        <v>17</v>
      </c>
      <c r="E27" s="5" t="s">
        <v>33</v>
      </c>
      <c r="F27" s="5" t="s">
        <v>15</v>
      </c>
      <c r="G27">
        <v>138.934</v>
      </c>
      <c r="H27">
        <f>G27+0.08</f>
        <v>139.01400000000001</v>
      </c>
      <c r="I27">
        <f>G27-0.2</f>
        <v>138.73400000000001</v>
      </c>
      <c r="J27">
        <v>138.73400000000001</v>
      </c>
      <c r="K27" s="2">
        <v>41824</v>
      </c>
      <c r="L27" s="6">
        <f t="shared" si="2"/>
        <v>2.4999999999994671</v>
      </c>
    </row>
    <row r="28" spans="1:18" x14ac:dyDescent="0.25">
      <c r="A28" s="2">
        <v>41824</v>
      </c>
      <c r="B28" s="3">
        <v>0.51388888888888895</v>
      </c>
      <c r="C28" s="4">
        <f t="shared" si="1"/>
        <v>5</v>
      </c>
      <c r="D28" s="4" t="s">
        <v>17</v>
      </c>
      <c r="E28" s="5" t="s">
        <v>47</v>
      </c>
      <c r="F28" s="5" t="s">
        <v>15</v>
      </c>
      <c r="G28">
        <v>0.87417</v>
      </c>
      <c r="H28">
        <f>G28+0.001</f>
        <v>0.87517</v>
      </c>
      <c r="I28">
        <f>G28-0.005</f>
        <v>0.86917</v>
      </c>
      <c r="J28">
        <v>0.87517</v>
      </c>
      <c r="K28" s="2">
        <v>41824</v>
      </c>
      <c r="L28" s="6">
        <f t="shared" si="2"/>
        <v>-1</v>
      </c>
    </row>
    <row r="29" spans="1:18" x14ac:dyDescent="0.25">
      <c r="A29" s="2">
        <v>41824</v>
      </c>
      <c r="B29" s="3">
        <v>0.57291666666666663</v>
      </c>
      <c r="C29" s="4">
        <f t="shared" si="1"/>
        <v>5</v>
      </c>
      <c r="D29" s="4" t="s">
        <v>17</v>
      </c>
      <c r="E29" s="5" t="s">
        <v>47</v>
      </c>
      <c r="F29" s="5" t="s">
        <v>19</v>
      </c>
      <c r="G29">
        <v>0.87546999999999997</v>
      </c>
      <c r="H29">
        <f>G29-0.001</f>
        <v>0.87446999999999997</v>
      </c>
      <c r="I29">
        <f>G29+0.005</f>
        <v>0.88046999999999997</v>
      </c>
      <c r="J29">
        <v>0.87446999999999997</v>
      </c>
      <c r="K29" s="2">
        <v>41824</v>
      </c>
      <c r="L29" s="6">
        <f t="shared" si="2"/>
        <v>-1</v>
      </c>
    </row>
    <row r="30" spans="1:18" x14ac:dyDescent="0.25">
      <c r="A30" s="2">
        <v>41824</v>
      </c>
      <c r="B30" s="3">
        <v>0.58680555555555558</v>
      </c>
      <c r="C30" s="4">
        <f t="shared" si="1"/>
        <v>5</v>
      </c>
      <c r="D30" s="4" t="s">
        <v>17</v>
      </c>
      <c r="E30" s="5" t="s">
        <v>34</v>
      </c>
      <c r="F30" s="5" t="s">
        <v>19</v>
      </c>
      <c r="G30">
        <v>1.7168600000000001</v>
      </c>
      <c r="H30">
        <f>G30-0.0006</f>
        <v>1.7162600000000001</v>
      </c>
      <c r="I30">
        <f>G30+0.006</f>
        <v>1.7228600000000001</v>
      </c>
      <c r="J30">
        <v>1.7162600000000001</v>
      </c>
      <c r="K30" s="2">
        <v>41824</v>
      </c>
      <c r="L30" s="6">
        <f t="shared" si="2"/>
        <v>-1</v>
      </c>
    </row>
    <row r="31" spans="1:18" x14ac:dyDescent="0.25">
      <c r="A31" s="2">
        <v>41824</v>
      </c>
      <c r="B31" s="3">
        <v>0.63194444444444442</v>
      </c>
      <c r="C31" s="4">
        <f t="shared" si="1"/>
        <v>5</v>
      </c>
      <c r="D31" s="4" t="s">
        <v>17</v>
      </c>
      <c r="E31" s="5" t="s">
        <v>38</v>
      </c>
      <c r="F31" s="5" t="s">
        <v>15</v>
      </c>
      <c r="G31">
        <v>1.83308</v>
      </c>
      <c r="H31">
        <f>G31+0.002</f>
        <v>1.83508</v>
      </c>
      <c r="I31">
        <f>G31-0.006</f>
        <v>1.82708</v>
      </c>
      <c r="J31">
        <v>1.82708</v>
      </c>
      <c r="K31" s="2">
        <v>41827</v>
      </c>
      <c r="L31" s="6">
        <f t="shared" si="2"/>
        <v>3</v>
      </c>
    </row>
    <row r="32" spans="1:18" x14ac:dyDescent="0.25">
      <c r="A32" s="2">
        <v>41824</v>
      </c>
      <c r="B32" s="3">
        <v>0.67361111111111116</v>
      </c>
      <c r="C32" s="4">
        <f t="shared" si="1"/>
        <v>5</v>
      </c>
      <c r="D32" s="4" t="s">
        <v>39</v>
      </c>
      <c r="E32" s="5" t="s">
        <v>36</v>
      </c>
      <c r="F32" s="5" t="s">
        <v>19</v>
      </c>
      <c r="G32">
        <v>0.83677000000000001</v>
      </c>
      <c r="H32">
        <f>G32-0.0015</f>
        <v>0.83527000000000007</v>
      </c>
      <c r="I32">
        <f>G32+0.0045</f>
        <v>0.84126999999999996</v>
      </c>
      <c r="J32">
        <v>0.84126999999999996</v>
      </c>
      <c r="K32" s="2">
        <v>41830</v>
      </c>
      <c r="L32" s="6">
        <f t="shared" si="2"/>
        <v>3.0000000000000742</v>
      </c>
    </row>
    <row r="33" spans="1:12" x14ac:dyDescent="0.25">
      <c r="A33" s="2">
        <v>41824</v>
      </c>
      <c r="B33" s="3">
        <v>0.67708333333333337</v>
      </c>
      <c r="C33" s="4">
        <f t="shared" si="1"/>
        <v>5</v>
      </c>
      <c r="D33" s="4" t="s">
        <v>39</v>
      </c>
      <c r="E33" s="5" t="s">
        <v>22</v>
      </c>
      <c r="F33" s="5" t="s">
        <v>15</v>
      </c>
      <c r="G33">
        <v>1.45208</v>
      </c>
      <c r="H33">
        <f>G33+0.002</f>
        <v>1.45408</v>
      </c>
      <c r="I33">
        <f>G33-0.016</f>
        <v>1.43608</v>
      </c>
      <c r="J33">
        <v>1.45408</v>
      </c>
      <c r="K33" s="2">
        <v>41824</v>
      </c>
      <c r="L33" s="6">
        <f t="shared" si="2"/>
        <v>-1</v>
      </c>
    </row>
    <row r="34" spans="1:12" x14ac:dyDescent="0.25">
      <c r="A34" s="2">
        <v>41824</v>
      </c>
      <c r="B34" s="3">
        <v>0.68402777777777779</v>
      </c>
      <c r="C34" s="4">
        <f t="shared" si="1"/>
        <v>5</v>
      </c>
      <c r="D34" s="4" t="s">
        <v>39</v>
      </c>
      <c r="E34" s="5" t="s">
        <v>18</v>
      </c>
      <c r="F34" s="5" t="s">
        <v>19</v>
      </c>
      <c r="G34">
        <v>1321.58</v>
      </c>
      <c r="H34">
        <f>G34-2</f>
        <v>1319.58</v>
      </c>
      <c r="I34">
        <f>G34+25</f>
        <v>1346.58</v>
      </c>
      <c r="J34">
        <v>1319.58</v>
      </c>
      <c r="K34" s="2">
        <v>41825</v>
      </c>
      <c r="L34" s="6">
        <f t="shared" si="2"/>
        <v>-1</v>
      </c>
    </row>
    <row r="35" spans="1:12" x14ac:dyDescent="0.25">
      <c r="A35" s="2">
        <v>41824</v>
      </c>
      <c r="B35" s="3">
        <v>0.88194444444444453</v>
      </c>
      <c r="C35" s="4">
        <f t="shared" si="1"/>
        <v>5</v>
      </c>
      <c r="D35" s="4" t="s">
        <v>31</v>
      </c>
      <c r="E35" s="5" t="s">
        <v>44</v>
      </c>
      <c r="F35" s="5" t="s">
        <v>15</v>
      </c>
      <c r="G35">
        <v>103.72</v>
      </c>
      <c r="H35">
        <f>G35+0.15</f>
        <v>103.87</v>
      </c>
      <c r="I35">
        <f>G35-0.7</f>
        <v>103.02</v>
      </c>
      <c r="J35">
        <v>103.87</v>
      </c>
      <c r="K35" s="2">
        <v>41827</v>
      </c>
      <c r="L35" s="6">
        <f t="shared" si="2"/>
        <v>-1</v>
      </c>
    </row>
    <row r="36" spans="1:12" x14ac:dyDescent="0.25">
      <c r="A36" s="2">
        <v>41825</v>
      </c>
      <c r="B36" s="3">
        <v>0.14930555555555555</v>
      </c>
      <c r="C36" s="4">
        <f t="shared" si="1"/>
        <v>6</v>
      </c>
      <c r="D36" s="4" t="s">
        <v>49</v>
      </c>
      <c r="E36" s="5" t="s">
        <v>35</v>
      </c>
      <c r="F36" s="5" t="s">
        <v>19</v>
      </c>
      <c r="G36">
        <v>0.93603000000000003</v>
      </c>
      <c r="H36">
        <f>G36-0.002</f>
        <v>0.93403000000000003</v>
      </c>
      <c r="I36">
        <f>G36+0.01</f>
        <v>0.94603000000000004</v>
      </c>
      <c r="J36">
        <v>0.93403000000000003</v>
      </c>
      <c r="K36" s="2">
        <v>41836</v>
      </c>
      <c r="L36" s="6">
        <f t="shared" si="2"/>
        <v>-1</v>
      </c>
    </row>
    <row r="37" spans="1:12" x14ac:dyDescent="0.25">
      <c r="A37" s="2">
        <v>41827</v>
      </c>
      <c r="B37" s="3">
        <v>0.34375</v>
      </c>
      <c r="C37" s="4">
        <f t="shared" si="1"/>
        <v>1</v>
      </c>
      <c r="D37" s="4" t="s">
        <v>17</v>
      </c>
      <c r="E37" s="5" t="s">
        <v>18</v>
      </c>
      <c r="F37" s="5" t="s">
        <v>15</v>
      </c>
      <c r="G37">
        <v>1318.44</v>
      </c>
      <c r="H37">
        <f>G37+2</f>
        <v>1320.44</v>
      </c>
      <c r="I37">
        <f>G37-25</f>
        <v>1293.44</v>
      </c>
      <c r="J37">
        <v>1320.44</v>
      </c>
      <c r="K37" s="2">
        <v>41828</v>
      </c>
      <c r="L37" s="6">
        <f t="shared" si="2"/>
        <v>-1</v>
      </c>
    </row>
    <row r="38" spans="1:12" x14ac:dyDescent="0.25">
      <c r="A38" s="2">
        <v>41827</v>
      </c>
      <c r="B38" s="3">
        <v>0.67361111111111116</v>
      </c>
      <c r="C38" s="4">
        <f t="shared" si="1"/>
        <v>1</v>
      </c>
      <c r="D38" s="4" t="s">
        <v>39</v>
      </c>
      <c r="E38" s="5" t="s">
        <v>33</v>
      </c>
      <c r="F38" s="5" t="s">
        <v>15</v>
      </c>
      <c r="G38">
        <v>138.637</v>
      </c>
      <c r="H38">
        <f>G38+0.08</f>
        <v>138.71700000000001</v>
      </c>
      <c r="I38">
        <f>G38-0.2</f>
        <v>138.43700000000001</v>
      </c>
      <c r="J38">
        <v>138.71700000000001</v>
      </c>
      <c r="K38" s="2">
        <v>41827</v>
      </c>
      <c r="L38" s="6">
        <f t="shared" si="2"/>
        <v>-1</v>
      </c>
    </row>
    <row r="39" spans="1:12" x14ac:dyDescent="0.25">
      <c r="A39" s="2">
        <v>41827</v>
      </c>
      <c r="B39" s="3">
        <v>0.70833333333333337</v>
      </c>
      <c r="C39" s="4">
        <f t="shared" si="1"/>
        <v>1</v>
      </c>
      <c r="D39" s="4" t="s">
        <v>21</v>
      </c>
      <c r="E39" s="5" t="s">
        <v>30</v>
      </c>
      <c r="F39" s="5" t="s">
        <v>19</v>
      </c>
      <c r="G39">
        <v>11.76</v>
      </c>
      <c r="H39">
        <f>G39-0.015</f>
        <v>11.744999999999999</v>
      </c>
      <c r="I39">
        <f>G39+0.25</f>
        <v>12.01</v>
      </c>
      <c r="J39">
        <v>11.744999999999999</v>
      </c>
      <c r="K39" s="2">
        <v>41827</v>
      </c>
      <c r="L39" s="6">
        <f t="shared" si="2"/>
        <v>-1</v>
      </c>
    </row>
    <row r="40" spans="1:12" x14ac:dyDescent="0.25">
      <c r="A40" s="2">
        <v>41827</v>
      </c>
      <c r="B40" s="3">
        <v>0.83680555555555547</v>
      </c>
      <c r="C40" s="4">
        <f t="shared" si="1"/>
        <v>1</v>
      </c>
      <c r="D40" s="4" t="s">
        <v>31</v>
      </c>
      <c r="E40" s="5" t="s">
        <v>20</v>
      </c>
      <c r="F40" s="5" t="s">
        <v>15</v>
      </c>
      <c r="G40">
        <v>1.82375</v>
      </c>
      <c r="H40">
        <f>G40+0.0015</f>
        <v>1.82525</v>
      </c>
      <c r="I40">
        <f>G40-0.009</f>
        <v>1.8147500000000001</v>
      </c>
      <c r="J40">
        <v>1.82525</v>
      </c>
      <c r="K40" s="2">
        <v>41828</v>
      </c>
      <c r="L40" s="6">
        <f t="shared" si="2"/>
        <v>-1</v>
      </c>
    </row>
    <row r="41" spans="1:12" x14ac:dyDescent="0.25">
      <c r="A41" s="2">
        <v>41827</v>
      </c>
      <c r="B41" s="3">
        <v>0.92361111111111116</v>
      </c>
      <c r="C41" s="4">
        <f t="shared" si="1"/>
        <v>1</v>
      </c>
      <c r="D41" t="s">
        <v>13</v>
      </c>
      <c r="E41" s="5" t="s">
        <v>14</v>
      </c>
      <c r="F41" s="5" t="s">
        <v>15</v>
      </c>
      <c r="G41">
        <v>1201.7</v>
      </c>
      <c r="H41">
        <f>G41+1</f>
        <v>1202.7</v>
      </c>
      <c r="I41">
        <f>G41-8</f>
        <v>1193.7</v>
      </c>
      <c r="J41">
        <v>1202.7</v>
      </c>
      <c r="K41" s="2">
        <v>41827</v>
      </c>
      <c r="L41" s="6">
        <f t="shared" si="2"/>
        <v>-1</v>
      </c>
    </row>
    <row r="42" spans="1:12" x14ac:dyDescent="0.25">
      <c r="A42" s="2">
        <v>41828</v>
      </c>
      <c r="B42" s="3">
        <v>0.47916666666666669</v>
      </c>
      <c r="C42" s="4">
        <f t="shared" si="1"/>
        <v>2</v>
      </c>
      <c r="D42" s="4" t="s">
        <v>17</v>
      </c>
      <c r="E42" s="5" t="s">
        <v>22</v>
      </c>
      <c r="F42" s="5" t="s">
        <v>15</v>
      </c>
      <c r="G42">
        <v>1.4489099999999999</v>
      </c>
      <c r="H42">
        <f>G42+0.002</f>
        <v>1.4509099999999999</v>
      </c>
      <c r="I42">
        <f>G42-0.016</f>
        <v>1.4329099999999999</v>
      </c>
      <c r="J42">
        <v>1.4509099999999999</v>
      </c>
      <c r="K42" s="2">
        <v>41830</v>
      </c>
      <c r="L42" s="6">
        <f t="shared" si="2"/>
        <v>-1</v>
      </c>
    </row>
    <row r="43" spans="1:12" x14ac:dyDescent="0.25">
      <c r="A43" s="2">
        <v>41828</v>
      </c>
      <c r="B43" s="3">
        <v>0.47916666666666669</v>
      </c>
      <c r="C43" s="4">
        <f t="shared" si="1"/>
        <v>2</v>
      </c>
      <c r="D43" s="4" t="s">
        <v>17</v>
      </c>
      <c r="E43" s="5" t="s">
        <v>38</v>
      </c>
      <c r="F43" s="5" t="s">
        <v>15</v>
      </c>
      <c r="G43">
        <v>1.8251599999999999</v>
      </c>
      <c r="H43">
        <f>G43+0.002</f>
        <v>1.8271599999999999</v>
      </c>
      <c r="I43">
        <f>G43-0.006</f>
        <v>1.8191599999999999</v>
      </c>
      <c r="J43">
        <v>1.8191599999999999</v>
      </c>
      <c r="K43" s="2">
        <v>41828</v>
      </c>
      <c r="L43" s="6">
        <f t="shared" si="2"/>
        <v>3</v>
      </c>
    </row>
    <row r="44" spans="1:12" x14ac:dyDescent="0.25">
      <c r="A44" s="2">
        <v>41828</v>
      </c>
      <c r="B44" s="3">
        <v>0.68055555555555547</v>
      </c>
      <c r="C44" s="4">
        <f t="shared" si="1"/>
        <v>2</v>
      </c>
      <c r="D44" s="4" t="s">
        <v>39</v>
      </c>
      <c r="E44" s="5" t="s">
        <v>44</v>
      </c>
      <c r="F44" s="5" t="s">
        <v>19</v>
      </c>
      <c r="G44">
        <v>103.53</v>
      </c>
      <c r="H44">
        <f>G44-0.15</f>
        <v>103.38</v>
      </c>
      <c r="I44">
        <f>G44+0.7</f>
        <v>104.23</v>
      </c>
      <c r="J44">
        <v>103.38</v>
      </c>
      <c r="K44" s="2">
        <v>41828</v>
      </c>
      <c r="L44" s="6">
        <f t="shared" si="2"/>
        <v>-1</v>
      </c>
    </row>
    <row r="45" spans="1:12" x14ac:dyDescent="0.25">
      <c r="A45" s="2">
        <v>41828</v>
      </c>
      <c r="B45" s="3">
        <v>0.69097222222222221</v>
      </c>
      <c r="C45" s="4">
        <f t="shared" si="1"/>
        <v>2</v>
      </c>
      <c r="D45" s="4" t="s">
        <v>39</v>
      </c>
      <c r="E45" s="5" t="s">
        <v>28</v>
      </c>
      <c r="F45" s="5" t="s">
        <v>15</v>
      </c>
      <c r="G45">
        <v>1.3593999999999999</v>
      </c>
      <c r="H45">
        <f>G45+0.0004</f>
        <v>1.3597999999999999</v>
      </c>
      <c r="I45">
        <f>G45-0.004</f>
        <v>1.3553999999999999</v>
      </c>
      <c r="J45">
        <v>1.3597999999999999</v>
      </c>
      <c r="K45" s="2">
        <v>41828</v>
      </c>
      <c r="L45" s="6">
        <f t="shared" si="2"/>
        <v>-1</v>
      </c>
    </row>
    <row r="46" spans="1:12" x14ac:dyDescent="0.25">
      <c r="A46" s="2">
        <v>41828</v>
      </c>
      <c r="B46" s="3">
        <v>0.69097222222222221</v>
      </c>
      <c r="C46" s="4">
        <f t="shared" si="1"/>
        <v>2</v>
      </c>
      <c r="D46" s="4" t="s">
        <v>39</v>
      </c>
      <c r="E46" s="5" t="s">
        <v>29</v>
      </c>
      <c r="F46" s="5" t="s">
        <v>19</v>
      </c>
      <c r="G46">
        <v>5.4839000000000002</v>
      </c>
      <c r="H46">
        <f>G46-0.002</f>
        <v>5.4819000000000004</v>
      </c>
      <c r="I46">
        <f>G46+0.02</f>
        <v>5.5038999999999998</v>
      </c>
      <c r="J46">
        <v>5.4819000000000004</v>
      </c>
      <c r="K46" s="2">
        <v>41828</v>
      </c>
      <c r="L46" s="6">
        <f t="shared" si="2"/>
        <v>-1</v>
      </c>
    </row>
    <row r="47" spans="1:12" x14ac:dyDescent="0.25">
      <c r="A47" s="2">
        <v>41828</v>
      </c>
      <c r="B47" s="3">
        <v>0.69097222222222221</v>
      </c>
      <c r="C47" s="4">
        <f t="shared" si="1"/>
        <v>2</v>
      </c>
      <c r="D47" s="4" t="s">
        <v>39</v>
      </c>
      <c r="E47" s="5" t="s">
        <v>27</v>
      </c>
      <c r="F47" s="5" t="s">
        <v>15</v>
      </c>
      <c r="G47">
        <v>10.53537</v>
      </c>
      <c r="H47">
        <f>G47+0.003</f>
        <v>10.53837</v>
      </c>
      <c r="I47">
        <f>G47-0.03</f>
        <v>10.505370000000001</v>
      </c>
      <c r="J47">
        <v>10.53837</v>
      </c>
      <c r="K47" s="2">
        <v>41828</v>
      </c>
      <c r="L47" s="6">
        <f t="shared" si="2"/>
        <v>-1</v>
      </c>
    </row>
    <row r="48" spans="1:12" x14ac:dyDescent="0.25">
      <c r="A48" s="2">
        <v>41828</v>
      </c>
      <c r="B48" s="3">
        <v>0.73958333333333337</v>
      </c>
      <c r="C48" s="4">
        <f t="shared" si="1"/>
        <v>2</v>
      </c>
      <c r="D48" s="4" t="s">
        <v>21</v>
      </c>
      <c r="E48" s="5" t="s">
        <v>30</v>
      </c>
      <c r="F48" s="5" t="s">
        <v>19</v>
      </c>
      <c r="G48">
        <v>11.7178</v>
      </c>
      <c r="H48">
        <f>G48-0.015</f>
        <v>11.7028</v>
      </c>
      <c r="I48">
        <f>G48+0.25</f>
        <v>11.9678</v>
      </c>
      <c r="J48">
        <v>11.7028</v>
      </c>
      <c r="K48" s="2">
        <v>41828</v>
      </c>
      <c r="L48" s="6">
        <f t="shared" si="2"/>
        <v>-1</v>
      </c>
    </row>
    <row r="49" spans="1:13" x14ac:dyDescent="0.25">
      <c r="A49" s="2">
        <v>41828</v>
      </c>
      <c r="B49" s="3">
        <v>0.83680555555555547</v>
      </c>
      <c r="C49" s="4">
        <f t="shared" si="1"/>
        <v>2</v>
      </c>
      <c r="D49" s="4" t="s">
        <v>31</v>
      </c>
      <c r="E49" s="5" t="s">
        <v>14</v>
      </c>
      <c r="F49" s="5" t="s">
        <v>15</v>
      </c>
      <c r="G49">
        <v>1182.7</v>
      </c>
      <c r="H49">
        <f>G49+1</f>
        <v>1183.7</v>
      </c>
      <c r="I49">
        <f>G49-8</f>
        <v>1174.7</v>
      </c>
      <c r="J49">
        <v>1183.7</v>
      </c>
      <c r="K49" s="2">
        <v>41828</v>
      </c>
      <c r="L49" s="6">
        <f t="shared" si="2"/>
        <v>-1</v>
      </c>
    </row>
    <row r="50" spans="1:13" x14ac:dyDescent="0.25">
      <c r="A50" s="2">
        <v>41828</v>
      </c>
      <c r="B50" s="3">
        <v>0.84375</v>
      </c>
      <c r="C50" s="4">
        <f t="shared" si="1"/>
        <v>2</v>
      </c>
      <c r="D50" s="4" t="s">
        <v>31</v>
      </c>
      <c r="E50" s="5" t="s">
        <v>44</v>
      </c>
      <c r="F50" s="5" t="s">
        <v>15</v>
      </c>
      <c r="G50">
        <v>103.26</v>
      </c>
      <c r="H50">
        <f>G50+0.15</f>
        <v>103.41000000000001</v>
      </c>
      <c r="I50">
        <f>G50-0.7</f>
        <v>102.56</v>
      </c>
      <c r="J50">
        <v>103.41000000000001</v>
      </c>
      <c r="K50" s="2">
        <v>41828</v>
      </c>
      <c r="L50" s="6">
        <f t="shared" si="2"/>
        <v>-1</v>
      </c>
    </row>
    <row r="51" spans="1:13" x14ac:dyDescent="0.25">
      <c r="A51" s="2">
        <v>41829</v>
      </c>
      <c r="B51" s="3">
        <v>0.40277777777777773</v>
      </c>
      <c r="C51" s="4">
        <f t="shared" si="1"/>
        <v>3</v>
      </c>
      <c r="D51" s="4" t="s">
        <v>17</v>
      </c>
      <c r="E51" s="5" t="s">
        <v>47</v>
      </c>
      <c r="F51" s="5" t="s">
        <v>19</v>
      </c>
      <c r="G51">
        <v>0.87939000000000001</v>
      </c>
      <c r="H51">
        <f>G51-0.001</f>
        <v>0.87839</v>
      </c>
      <c r="I51">
        <f>G51+0.005</f>
        <v>0.88439000000000001</v>
      </c>
      <c r="J51">
        <v>0.87839</v>
      </c>
      <c r="K51" s="2">
        <v>41829</v>
      </c>
      <c r="L51" s="6">
        <f t="shared" si="2"/>
        <v>-1</v>
      </c>
    </row>
    <row r="52" spans="1:13" x14ac:dyDescent="0.25">
      <c r="A52" s="2">
        <v>41829</v>
      </c>
      <c r="B52" s="3">
        <v>0.53125</v>
      </c>
      <c r="C52" s="4">
        <f t="shared" si="1"/>
        <v>3</v>
      </c>
      <c r="D52" s="4" t="s">
        <v>17</v>
      </c>
      <c r="E52" s="5" t="s">
        <v>33</v>
      </c>
      <c r="F52" s="5" t="s">
        <v>19</v>
      </c>
      <c r="G52">
        <v>138.33600000000001</v>
      </c>
      <c r="H52">
        <f>G52-0.08</f>
        <v>138.256</v>
      </c>
      <c r="I52">
        <f>G52+0.2</f>
        <v>138.536</v>
      </c>
      <c r="J52">
        <v>138.536</v>
      </c>
      <c r="K52" s="2">
        <v>41829</v>
      </c>
      <c r="L52" s="6">
        <f t="shared" si="2"/>
        <v>2.4999999999994671</v>
      </c>
    </row>
    <row r="53" spans="1:13" x14ac:dyDescent="0.25">
      <c r="A53" s="2">
        <v>41829</v>
      </c>
      <c r="B53" s="3">
        <v>0.75</v>
      </c>
      <c r="C53" s="4">
        <f t="shared" si="1"/>
        <v>3</v>
      </c>
      <c r="D53" s="4" t="s">
        <v>31</v>
      </c>
      <c r="E53" s="5" t="s">
        <v>44</v>
      </c>
      <c r="F53" s="5" t="s">
        <v>15</v>
      </c>
      <c r="G53">
        <v>103.27</v>
      </c>
      <c r="H53">
        <f>G53+0.15</f>
        <v>103.42</v>
      </c>
      <c r="I53">
        <f>G53-0.7</f>
        <v>102.57</v>
      </c>
      <c r="J53">
        <v>103.42</v>
      </c>
      <c r="K53" s="2">
        <v>41829</v>
      </c>
      <c r="L53" s="6">
        <f t="shared" si="2"/>
        <v>-1</v>
      </c>
    </row>
    <row r="54" spans="1:13" x14ac:dyDescent="0.25">
      <c r="A54" s="2">
        <v>41829</v>
      </c>
      <c r="B54" s="3">
        <v>0.87847222222222221</v>
      </c>
      <c r="C54" s="4">
        <f t="shared" si="1"/>
        <v>3</v>
      </c>
      <c r="D54" s="4" t="s">
        <v>31</v>
      </c>
      <c r="E54" s="5" t="s">
        <v>20</v>
      </c>
      <c r="F54" s="5" t="s">
        <v>15</v>
      </c>
      <c r="G54">
        <v>1.82535</v>
      </c>
      <c r="H54">
        <f>G54+0.0015</f>
        <v>1.8268500000000001</v>
      </c>
      <c r="I54">
        <f>G54-0.009</f>
        <v>1.8163500000000001</v>
      </c>
      <c r="J54">
        <v>1.8268500000000001</v>
      </c>
      <c r="K54" s="2">
        <v>41830</v>
      </c>
      <c r="L54" s="6">
        <f t="shared" si="2"/>
        <v>-1</v>
      </c>
    </row>
    <row r="55" spans="1:13" x14ac:dyDescent="0.25">
      <c r="A55" s="2">
        <v>41831</v>
      </c>
      <c r="B55" s="3">
        <v>0.23611111111111113</v>
      </c>
      <c r="C55" s="4">
        <f t="shared" si="1"/>
        <v>5</v>
      </c>
      <c r="D55" s="4" t="s">
        <v>49</v>
      </c>
      <c r="E55" s="5" t="s">
        <v>20</v>
      </c>
      <c r="F55" s="5" t="s">
        <v>15</v>
      </c>
      <c r="G55">
        <v>1.8239300000000001</v>
      </c>
      <c r="H55">
        <f>G55+0.0015</f>
        <v>1.8254300000000001</v>
      </c>
      <c r="I55">
        <f>G55-0.009</f>
        <v>1.8149300000000002</v>
      </c>
      <c r="J55">
        <v>1.8254300000000001</v>
      </c>
      <c r="K55" s="2">
        <v>41831</v>
      </c>
      <c r="L55" s="6">
        <f t="shared" si="2"/>
        <v>-1</v>
      </c>
    </row>
    <row r="56" spans="1:13" x14ac:dyDescent="0.25">
      <c r="A56" s="2">
        <v>41831</v>
      </c>
      <c r="B56" s="3">
        <v>0.4236111111111111</v>
      </c>
      <c r="C56" s="4">
        <f t="shared" si="1"/>
        <v>5</v>
      </c>
      <c r="D56" s="4" t="s">
        <v>17</v>
      </c>
      <c r="E56" s="5" t="s">
        <v>38</v>
      </c>
      <c r="F56" s="5" t="s">
        <v>19</v>
      </c>
      <c r="G56">
        <v>1.82572</v>
      </c>
      <c r="H56">
        <f>G56-0.002</f>
        <v>1.82372</v>
      </c>
      <c r="I56">
        <f>G56+0.006</f>
        <v>1.83172</v>
      </c>
      <c r="J56">
        <v>1.82372</v>
      </c>
      <c r="K56" s="2">
        <v>41831</v>
      </c>
      <c r="L56" s="6">
        <f t="shared" si="2"/>
        <v>-1</v>
      </c>
    </row>
    <row r="57" spans="1:13" x14ac:dyDescent="0.25">
      <c r="A57" s="2">
        <v>41831</v>
      </c>
      <c r="B57" s="3">
        <v>0.67013888888888884</v>
      </c>
      <c r="C57" s="4">
        <f t="shared" si="1"/>
        <v>5</v>
      </c>
      <c r="D57" s="4" t="s">
        <v>39</v>
      </c>
      <c r="E57" s="5" t="s">
        <v>30</v>
      </c>
      <c r="F57" s="5" t="s">
        <v>19</v>
      </c>
      <c r="G57">
        <v>11.62143</v>
      </c>
      <c r="H57">
        <f>G57-0.015</f>
        <v>11.60643</v>
      </c>
      <c r="I57">
        <f>G57+0.25</f>
        <v>11.87143</v>
      </c>
      <c r="J57">
        <v>11.60643</v>
      </c>
      <c r="K57" s="2">
        <v>41831</v>
      </c>
      <c r="L57" s="6">
        <f t="shared" si="2"/>
        <v>-1</v>
      </c>
    </row>
    <row r="58" spans="1:13" x14ac:dyDescent="0.25">
      <c r="A58" s="2">
        <v>41831</v>
      </c>
      <c r="B58" s="3">
        <v>0.69097222222222221</v>
      </c>
      <c r="C58" s="4">
        <f t="shared" si="1"/>
        <v>5</v>
      </c>
      <c r="D58" s="4" t="s">
        <v>39</v>
      </c>
      <c r="E58" s="5" t="s">
        <v>44</v>
      </c>
      <c r="F58" s="5" t="s">
        <v>15</v>
      </c>
      <c r="G58">
        <v>102.64</v>
      </c>
      <c r="H58">
        <f>G58+0.15</f>
        <v>102.79</v>
      </c>
      <c r="I58">
        <f>G58-0.7</f>
        <v>101.94</v>
      </c>
      <c r="J58">
        <v>101.94</v>
      </c>
      <c r="K58" s="2">
        <v>41831</v>
      </c>
      <c r="L58" s="6">
        <f t="shared" si="2"/>
        <v>4.6666666666665089</v>
      </c>
    </row>
    <row r="59" spans="1:13" x14ac:dyDescent="0.25">
      <c r="A59" s="2">
        <v>41831</v>
      </c>
      <c r="B59" s="3">
        <v>0.92361111111111116</v>
      </c>
      <c r="C59" s="4">
        <f t="shared" si="1"/>
        <v>5</v>
      </c>
      <c r="D59" t="s">
        <v>13</v>
      </c>
      <c r="E59" s="5" t="s">
        <v>36</v>
      </c>
      <c r="F59" s="5" t="s">
        <v>19</v>
      </c>
      <c r="G59">
        <v>0.83957999999999999</v>
      </c>
      <c r="H59">
        <f>G59-0.0015</f>
        <v>0.83808000000000005</v>
      </c>
      <c r="I59">
        <f>G59+0.0045</f>
        <v>0.84407999999999994</v>
      </c>
      <c r="J59">
        <v>0.83808000000000005</v>
      </c>
      <c r="K59" s="2">
        <v>41832</v>
      </c>
      <c r="L59" s="6">
        <f t="shared" si="2"/>
        <v>-1</v>
      </c>
      <c r="M59" t="s">
        <v>50</v>
      </c>
    </row>
    <row r="60" spans="1:13" x14ac:dyDescent="0.25">
      <c r="A60" s="2">
        <v>41831</v>
      </c>
      <c r="B60" s="3">
        <v>0.95486111111111116</v>
      </c>
      <c r="C60" s="4">
        <f t="shared" si="1"/>
        <v>5</v>
      </c>
      <c r="D60" s="4" t="s">
        <v>13</v>
      </c>
      <c r="E60" s="5" t="s">
        <v>22</v>
      </c>
      <c r="F60" s="5" t="s">
        <v>15</v>
      </c>
      <c r="G60">
        <v>1.4459599999999999</v>
      </c>
      <c r="H60">
        <f>G60+0.002</f>
        <v>1.4479599999999999</v>
      </c>
      <c r="I60">
        <f>G60-0.016</f>
        <v>1.4299599999999999</v>
      </c>
      <c r="J60">
        <v>1.4479599999999999</v>
      </c>
      <c r="K60" s="2">
        <v>41832</v>
      </c>
      <c r="L60" s="6">
        <f t="shared" si="2"/>
        <v>-1</v>
      </c>
      <c r="M60" t="s">
        <v>50</v>
      </c>
    </row>
    <row r="61" spans="1:13" x14ac:dyDescent="0.25">
      <c r="A61" s="2">
        <v>41831</v>
      </c>
      <c r="B61" s="3">
        <v>0.97569444444444453</v>
      </c>
      <c r="C61" s="4">
        <f t="shared" si="1"/>
        <v>5</v>
      </c>
      <c r="D61" s="4" t="s">
        <v>13</v>
      </c>
      <c r="E61" s="5" t="s">
        <v>18</v>
      </c>
      <c r="F61" s="5" t="s">
        <v>15</v>
      </c>
      <c r="G61">
        <v>1334.39</v>
      </c>
      <c r="H61">
        <f>G61+2</f>
        <v>1336.39</v>
      </c>
      <c r="I61">
        <f>G61-25</f>
        <v>1309.3900000000001</v>
      </c>
      <c r="J61">
        <v>1336.39</v>
      </c>
      <c r="K61" s="2">
        <v>41831</v>
      </c>
      <c r="L61" s="6">
        <f t="shared" si="2"/>
        <v>-1</v>
      </c>
    </row>
    <row r="62" spans="1:13" x14ac:dyDescent="0.25">
      <c r="A62" s="2">
        <v>41834</v>
      </c>
      <c r="B62" s="3">
        <v>0.46527777777777773</v>
      </c>
      <c r="C62" s="4">
        <f t="shared" si="1"/>
        <v>1</v>
      </c>
      <c r="D62" s="4" t="s">
        <v>17</v>
      </c>
      <c r="E62" s="5" t="s">
        <v>36</v>
      </c>
      <c r="F62" s="5" t="s">
        <v>19</v>
      </c>
      <c r="G62">
        <v>0.83850999999999998</v>
      </c>
      <c r="H62">
        <f>G62-0.0015</f>
        <v>0.83701000000000003</v>
      </c>
      <c r="I62">
        <f>G62+0.0045</f>
        <v>0.84300999999999993</v>
      </c>
      <c r="J62">
        <v>0.83701000000000003</v>
      </c>
      <c r="K62" s="2">
        <v>41834</v>
      </c>
      <c r="L62" s="6">
        <f t="shared" si="2"/>
        <v>-1</v>
      </c>
    </row>
    <row r="63" spans="1:13" x14ac:dyDescent="0.25">
      <c r="A63" s="2">
        <v>41834</v>
      </c>
      <c r="B63" s="3">
        <v>0.4861111111111111</v>
      </c>
      <c r="C63" s="4">
        <f t="shared" si="1"/>
        <v>1</v>
      </c>
      <c r="D63" s="4" t="s">
        <v>17</v>
      </c>
      <c r="E63" s="5" t="s">
        <v>22</v>
      </c>
      <c r="F63" s="5" t="s">
        <v>15</v>
      </c>
      <c r="G63">
        <v>1.4467000000000001</v>
      </c>
      <c r="H63">
        <f>G63+0.002</f>
        <v>1.4487000000000001</v>
      </c>
      <c r="I63">
        <f>G63-0.016</f>
        <v>1.4307000000000001</v>
      </c>
      <c r="J63">
        <v>1.4487000000000001</v>
      </c>
      <c r="K63" s="2">
        <v>41834</v>
      </c>
      <c r="L63" s="6">
        <f t="shared" si="2"/>
        <v>-1</v>
      </c>
    </row>
    <row r="64" spans="1:13" x14ac:dyDescent="0.25">
      <c r="A64" s="2">
        <v>41834</v>
      </c>
      <c r="B64" s="3">
        <v>0.56944444444444442</v>
      </c>
      <c r="C64" s="4">
        <f t="shared" si="1"/>
        <v>1</v>
      </c>
      <c r="D64" s="4" t="s">
        <v>17</v>
      </c>
      <c r="E64" s="5" t="s">
        <v>37</v>
      </c>
      <c r="F64" s="5" t="s">
        <v>15</v>
      </c>
      <c r="G64">
        <v>21.247</v>
      </c>
      <c r="H64">
        <f>G64+0.15</f>
        <v>21.396999999999998</v>
      </c>
      <c r="I64">
        <f>G64-0.75</f>
        <v>20.497</v>
      </c>
      <c r="J64">
        <v>20.497</v>
      </c>
      <c r="K64" s="2">
        <v>41845</v>
      </c>
      <c r="L64" s="6">
        <f t="shared" si="2"/>
        <v>5.0000000000000471</v>
      </c>
    </row>
    <row r="65" spans="1:12" x14ac:dyDescent="0.25">
      <c r="A65" s="2">
        <v>41834</v>
      </c>
      <c r="B65" s="3">
        <v>0.70138888888888884</v>
      </c>
      <c r="C65" s="4">
        <f t="shared" si="1"/>
        <v>1</v>
      </c>
      <c r="D65" s="4" t="s">
        <v>39</v>
      </c>
      <c r="E65" s="5" t="s">
        <v>33</v>
      </c>
      <c r="F65" s="5" t="s">
        <v>19</v>
      </c>
      <c r="G65">
        <v>138.012</v>
      </c>
      <c r="H65">
        <f>G65-0.08</f>
        <v>137.93199999999999</v>
      </c>
      <c r="I65">
        <f>G65+0.2</f>
        <v>138.21199999999999</v>
      </c>
      <c r="J65">
        <v>138.21199999999999</v>
      </c>
      <c r="K65" s="2">
        <v>41834</v>
      </c>
      <c r="L65" s="6">
        <f t="shared" si="2"/>
        <v>2.4999999999994671</v>
      </c>
    </row>
    <row r="66" spans="1:12" x14ac:dyDescent="0.25">
      <c r="A66" s="2">
        <v>41834</v>
      </c>
      <c r="B66" s="3">
        <v>0.70833333333333337</v>
      </c>
      <c r="C66" s="4">
        <f t="shared" si="1"/>
        <v>1</v>
      </c>
      <c r="D66" s="4" t="s">
        <v>21</v>
      </c>
      <c r="E66" s="5" t="s">
        <v>47</v>
      </c>
      <c r="F66" s="5" t="s">
        <v>15</v>
      </c>
      <c r="G66">
        <v>0.88077000000000005</v>
      </c>
      <c r="H66">
        <f>G66+0.001</f>
        <v>0.88177000000000005</v>
      </c>
      <c r="I66">
        <f>G66-0.005</f>
        <v>0.87577000000000005</v>
      </c>
      <c r="J66">
        <v>0.88177000000000005</v>
      </c>
      <c r="K66" s="2">
        <v>41834</v>
      </c>
      <c r="L66" s="6">
        <f t="shared" si="2"/>
        <v>-1</v>
      </c>
    </row>
    <row r="67" spans="1:12" x14ac:dyDescent="0.25">
      <c r="A67" s="2">
        <v>41834</v>
      </c>
      <c r="B67" s="3">
        <v>0.71180555555555547</v>
      </c>
      <c r="C67" s="4">
        <f t="shared" ref="C67:C130" si="3">WEEKDAY(A67,2)</f>
        <v>1</v>
      </c>
      <c r="D67" s="4" t="s">
        <v>21</v>
      </c>
      <c r="E67" s="5" t="s">
        <v>28</v>
      </c>
      <c r="F67" s="5" t="s">
        <v>19</v>
      </c>
      <c r="G67">
        <v>1.3615699999999999</v>
      </c>
      <c r="H67">
        <f>G67-0.0004</f>
        <v>1.36117</v>
      </c>
      <c r="I67">
        <f>G67+0.004</f>
        <v>1.36557</v>
      </c>
      <c r="J67">
        <v>1.36117</v>
      </c>
      <c r="K67" s="2">
        <v>41835</v>
      </c>
      <c r="L67" s="6">
        <f t="shared" si="2"/>
        <v>-1</v>
      </c>
    </row>
    <row r="68" spans="1:12" x14ac:dyDescent="0.25">
      <c r="A68" s="2">
        <v>41834</v>
      </c>
      <c r="B68" s="3">
        <v>0.71180555555555547</v>
      </c>
      <c r="C68" s="4">
        <f t="shared" si="3"/>
        <v>1</v>
      </c>
      <c r="D68" s="4" t="s">
        <v>21</v>
      </c>
      <c r="E68" s="5" t="s">
        <v>27</v>
      </c>
      <c r="F68" s="5" t="s">
        <v>19</v>
      </c>
      <c r="G68">
        <v>10.552009999999999</v>
      </c>
      <c r="H68">
        <f>G68-0.003</f>
        <v>10.549009999999999</v>
      </c>
      <c r="I68">
        <f>G68+0.03</f>
        <v>10.582009999999999</v>
      </c>
      <c r="J68">
        <v>10.549009999999999</v>
      </c>
      <c r="K68" s="2">
        <v>41835</v>
      </c>
      <c r="L68" s="6">
        <f t="shared" si="2"/>
        <v>-1</v>
      </c>
    </row>
    <row r="69" spans="1:12" x14ac:dyDescent="0.25">
      <c r="A69" s="2">
        <v>41834</v>
      </c>
      <c r="B69" s="3">
        <v>0.76041666666666663</v>
      </c>
      <c r="C69" s="4">
        <f t="shared" si="3"/>
        <v>1</v>
      </c>
      <c r="D69" s="4" t="s">
        <v>31</v>
      </c>
      <c r="E69" s="5" t="s">
        <v>20</v>
      </c>
      <c r="F69" s="5" t="s">
        <v>19</v>
      </c>
      <c r="G69">
        <v>1.8411900000000001</v>
      </c>
      <c r="H69">
        <f>G69-0.0015</f>
        <v>1.83969</v>
      </c>
      <c r="I69">
        <f>G69+0.009</f>
        <v>1.85019</v>
      </c>
      <c r="J69">
        <v>1.83969</v>
      </c>
      <c r="K69" s="2">
        <v>41834</v>
      </c>
      <c r="L69" s="6">
        <f t="shared" si="2"/>
        <v>-1</v>
      </c>
    </row>
    <row r="70" spans="1:12" x14ac:dyDescent="0.25">
      <c r="A70" s="2">
        <v>41834</v>
      </c>
      <c r="B70" s="3">
        <v>0.96180555555555547</v>
      </c>
      <c r="C70" s="4">
        <f t="shared" si="3"/>
        <v>1</v>
      </c>
      <c r="D70" s="4" t="s">
        <v>13</v>
      </c>
      <c r="E70" s="5" t="s">
        <v>47</v>
      </c>
      <c r="F70" s="5" t="s">
        <v>15</v>
      </c>
      <c r="G70">
        <v>0.88070000000000004</v>
      </c>
      <c r="H70">
        <f>G70+0.001</f>
        <v>0.88170000000000004</v>
      </c>
      <c r="I70">
        <f>G70-0.005</f>
        <v>0.87570000000000003</v>
      </c>
      <c r="J70">
        <v>0.88170000000000004</v>
      </c>
      <c r="K70" s="2">
        <v>41836</v>
      </c>
      <c r="L70" s="6">
        <f t="shared" si="2"/>
        <v>-1</v>
      </c>
    </row>
    <row r="71" spans="1:12" x14ac:dyDescent="0.25">
      <c r="A71" s="2">
        <v>41835</v>
      </c>
      <c r="B71" s="3">
        <v>0.47569444444444442</v>
      </c>
      <c r="C71" s="4">
        <f t="shared" si="3"/>
        <v>2</v>
      </c>
      <c r="D71" s="4" t="s">
        <v>17</v>
      </c>
      <c r="E71" s="5" t="s">
        <v>38</v>
      </c>
      <c r="F71" s="5" t="s">
        <v>19</v>
      </c>
      <c r="G71">
        <v>1.8204499999999999</v>
      </c>
      <c r="H71">
        <f>G71-0.002</f>
        <v>1.8184499999999999</v>
      </c>
      <c r="I71">
        <f>G71+0.006</f>
        <v>1.8264499999999999</v>
      </c>
      <c r="J71">
        <v>1.8184499999999999</v>
      </c>
      <c r="K71" s="2">
        <v>41835</v>
      </c>
      <c r="L71" s="6">
        <f t="shared" si="2"/>
        <v>-1</v>
      </c>
    </row>
    <row r="72" spans="1:12" x14ac:dyDescent="0.25">
      <c r="A72" s="2">
        <v>41835</v>
      </c>
      <c r="B72" s="3">
        <v>0.67013888888888884</v>
      </c>
      <c r="C72" s="4">
        <f t="shared" si="3"/>
        <v>2</v>
      </c>
      <c r="D72" s="4" t="s">
        <v>39</v>
      </c>
      <c r="E72" s="5" t="s">
        <v>22</v>
      </c>
      <c r="F72" s="5" t="s">
        <v>19</v>
      </c>
      <c r="G72">
        <v>1.4524900000000001</v>
      </c>
      <c r="H72">
        <f>G72-0.002</f>
        <v>1.4504900000000001</v>
      </c>
      <c r="I72">
        <f>G72+0.016</f>
        <v>1.4684900000000001</v>
      </c>
      <c r="J72">
        <v>1.4504900000000001</v>
      </c>
      <c r="K72" s="2">
        <v>41835</v>
      </c>
      <c r="L72" s="6">
        <f t="shared" si="2"/>
        <v>-1</v>
      </c>
    </row>
    <row r="73" spans="1:12" x14ac:dyDescent="0.25">
      <c r="A73" s="2">
        <v>41835</v>
      </c>
      <c r="B73" s="3">
        <v>0.67361111111111116</v>
      </c>
      <c r="C73" s="4">
        <f t="shared" si="3"/>
        <v>2</v>
      </c>
      <c r="D73" s="4" t="s">
        <v>39</v>
      </c>
      <c r="E73" s="5" t="s">
        <v>14</v>
      </c>
      <c r="F73" s="5" t="s">
        <v>15</v>
      </c>
      <c r="G73">
        <v>1164.3</v>
      </c>
      <c r="H73">
        <f>G73+1</f>
        <v>1165.3</v>
      </c>
      <c r="I73">
        <f>G73-8</f>
        <v>1156.3</v>
      </c>
      <c r="J73">
        <v>1165.3</v>
      </c>
      <c r="K73" s="2">
        <v>41835</v>
      </c>
      <c r="L73" s="6">
        <f t="shared" si="2"/>
        <v>-1</v>
      </c>
    </row>
    <row r="74" spans="1:12" x14ac:dyDescent="0.25">
      <c r="A74" s="2">
        <v>41835</v>
      </c>
      <c r="B74" s="3">
        <v>0.77083333333333337</v>
      </c>
      <c r="C74" s="4">
        <f t="shared" si="3"/>
        <v>2</v>
      </c>
      <c r="D74" s="4" t="s">
        <v>31</v>
      </c>
      <c r="E74" s="5" t="s">
        <v>33</v>
      </c>
      <c r="F74" s="5" t="s">
        <v>15</v>
      </c>
      <c r="G74">
        <v>138.131</v>
      </c>
      <c r="H74">
        <f>G74+0.08</f>
        <v>138.21100000000001</v>
      </c>
      <c r="I74">
        <f>G74-0.2</f>
        <v>137.93100000000001</v>
      </c>
      <c r="J74">
        <v>138.21100000000001</v>
      </c>
      <c r="K74" s="2">
        <v>41835</v>
      </c>
      <c r="L74" s="6">
        <f t="shared" si="2"/>
        <v>-1</v>
      </c>
    </row>
    <row r="75" spans="1:12" x14ac:dyDescent="0.25">
      <c r="A75" s="2">
        <v>41836</v>
      </c>
      <c r="B75" s="3">
        <v>4.8611111111111112E-2</v>
      </c>
      <c r="C75" s="4">
        <f t="shared" si="3"/>
        <v>3</v>
      </c>
      <c r="D75" t="s">
        <v>13</v>
      </c>
      <c r="E75" s="5" t="s">
        <v>36</v>
      </c>
      <c r="F75" s="5" t="s">
        <v>19</v>
      </c>
      <c r="G75">
        <v>0.83870999999999996</v>
      </c>
      <c r="H75">
        <f>G75-0.0015</f>
        <v>0.83721000000000001</v>
      </c>
      <c r="I75">
        <f>G75+0.0045</f>
        <v>0.8432099999999999</v>
      </c>
      <c r="J75">
        <v>0.83721000000000001</v>
      </c>
      <c r="K75" s="2">
        <v>41836</v>
      </c>
      <c r="L75" s="6">
        <f t="shared" si="2"/>
        <v>-1</v>
      </c>
    </row>
    <row r="76" spans="1:12" x14ac:dyDescent="0.25">
      <c r="A76" s="2">
        <v>41836</v>
      </c>
      <c r="B76" s="3">
        <v>0.64583333333333337</v>
      </c>
      <c r="C76" s="4">
        <f t="shared" si="3"/>
        <v>3</v>
      </c>
      <c r="D76" s="3" t="s">
        <v>17</v>
      </c>
      <c r="E76" s="5" t="s">
        <v>28</v>
      </c>
      <c r="F76" s="5" t="s">
        <v>15</v>
      </c>
      <c r="G76">
        <v>1.3557300000000001</v>
      </c>
      <c r="H76">
        <f>G76+0.0004</f>
        <v>1.3561300000000001</v>
      </c>
      <c r="I76">
        <f>G76-0.004</f>
        <v>1.3517300000000001</v>
      </c>
      <c r="J76">
        <v>1.3561300000000001</v>
      </c>
      <c r="K76" s="2">
        <v>41836</v>
      </c>
      <c r="L76" s="6">
        <f t="shared" si="2"/>
        <v>-1</v>
      </c>
    </row>
    <row r="77" spans="1:12" x14ac:dyDescent="0.25">
      <c r="A77" s="2">
        <v>41836</v>
      </c>
      <c r="B77" s="3">
        <v>0.70833333333333337</v>
      </c>
      <c r="C77" s="4">
        <f t="shared" si="3"/>
        <v>3</v>
      </c>
      <c r="D77" s="4" t="s">
        <v>21</v>
      </c>
      <c r="E77" s="5" t="s">
        <v>27</v>
      </c>
      <c r="F77" s="5" t="s">
        <v>15</v>
      </c>
      <c r="G77">
        <v>10.50517</v>
      </c>
      <c r="H77">
        <f>G77+0.003</f>
        <v>10.50817</v>
      </c>
      <c r="I77">
        <f>G77-0.03</f>
        <v>10.47517</v>
      </c>
      <c r="J77">
        <v>10.50817</v>
      </c>
      <c r="K77" s="2">
        <v>41836</v>
      </c>
      <c r="L77" s="6">
        <f t="shared" si="2"/>
        <v>-1</v>
      </c>
    </row>
    <row r="78" spans="1:12" x14ac:dyDescent="0.25">
      <c r="A78" s="2">
        <v>41836</v>
      </c>
      <c r="B78" s="3">
        <v>0.98263888888888884</v>
      </c>
      <c r="C78" s="4">
        <f t="shared" si="3"/>
        <v>3</v>
      </c>
      <c r="D78" s="4" t="s">
        <v>13</v>
      </c>
      <c r="E78" s="5" t="s">
        <v>18</v>
      </c>
      <c r="F78" s="5" t="s">
        <v>19</v>
      </c>
      <c r="G78">
        <v>1300.47</v>
      </c>
      <c r="H78">
        <f>G78-2</f>
        <v>1298.47</v>
      </c>
      <c r="I78">
        <f>G78+25</f>
        <v>1325.47</v>
      </c>
      <c r="J78">
        <v>1298.47</v>
      </c>
      <c r="K78" s="2">
        <v>41837</v>
      </c>
      <c r="L78" s="6">
        <f t="shared" si="2"/>
        <v>-1</v>
      </c>
    </row>
    <row r="79" spans="1:12" x14ac:dyDescent="0.25">
      <c r="A79" s="2">
        <v>41837</v>
      </c>
      <c r="B79" s="3">
        <v>0.39583333333333331</v>
      </c>
      <c r="C79" s="4">
        <f t="shared" si="3"/>
        <v>4</v>
      </c>
      <c r="D79" s="3" t="s">
        <v>17</v>
      </c>
      <c r="E79" s="5" t="s">
        <v>35</v>
      </c>
      <c r="F79" s="5" t="s">
        <v>19</v>
      </c>
      <c r="G79">
        <v>0.93684000000000001</v>
      </c>
      <c r="H79">
        <f>G79-0.002</f>
        <v>0.93484</v>
      </c>
      <c r="I79">
        <f>G79+0.01</f>
        <v>0.94684000000000001</v>
      </c>
      <c r="J79">
        <v>0.93484</v>
      </c>
      <c r="K79" s="2">
        <v>41838</v>
      </c>
      <c r="L79" s="6">
        <f t="shared" si="2"/>
        <v>-1</v>
      </c>
    </row>
    <row r="80" spans="1:12" x14ac:dyDescent="0.25">
      <c r="A80" s="2">
        <v>41837</v>
      </c>
      <c r="B80" s="3">
        <v>0.46875</v>
      </c>
      <c r="C80" s="4">
        <f t="shared" si="3"/>
        <v>4</v>
      </c>
      <c r="D80" s="4" t="s">
        <v>17</v>
      </c>
      <c r="E80" s="5" t="s">
        <v>38</v>
      </c>
      <c r="F80" s="5" t="s">
        <v>19</v>
      </c>
      <c r="G80">
        <v>1.83111</v>
      </c>
      <c r="H80">
        <f>G80-0.002</f>
        <v>1.82911</v>
      </c>
      <c r="I80">
        <f>G80+0.006</f>
        <v>1.83711</v>
      </c>
      <c r="J80">
        <v>1.82911</v>
      </c>
      <c r="K80" s="2">
        <v>41837</v>
      </c>
      <c r="L80" s="6">
        <f t="shared" ref="L80:L143" si="4">(J80-G80)/(G80-H80)</f>
        <v>-1</v>
      </c>
    </row>
    <row r="81" spans="1:17" x14ac:dyDescent="0.25">
      <c r="A81" s="2">
        <v>41837</v>
      </c>
      <c r="B81" s="3">
        <v>0.52430555555555558</v>
      </c>
      <c r="C81" s="4">
        <f t="shared" si="3"/>
        <v>4</v>
      </c>
      <c r="D81" s="4" t="s">
        <v>17</v>
      </c>
      <c r="E81" s="5" t="s">
        <v>33</v>
      </c>
      <c r="F81" s="5" t="s">
        <v>15</v>
      </c>
      <c r="G81">
        <v>137.37799999999999</v>
      </c>
      <c r="H81">
        <f>G81+0.08</f>
        <v>137.458</v>
      </c>
      <c r="I81">
        <f>G81-0.2</f>
        <v>137.178</v>
      </c>
      <c r="J81">
        <v>137.178</v>
      </c>
      <c r="K81" s="2">
        <v>41838</v>
      </c>
      <c r="L81" s="6">
        <f t="shared" si="4"/>
        <v>2.4999999999994671</v>
      </c>
    </row>
    <row r="82" spans="1:17" x14ac:dyDescent="0.25">
      <c r="A82" s="2">
        <v>41837</v>
      </c>
      <c r="B82" s="3">
        <v>0.64930555555555558</v>
      </c>
      <c r="C82" s="4">
        <f t="shared" si="3"/>
        <v>4</v>
      </c>
      <c r="D82" s="4" t="s">
        <v>17</v>
      </c>
      <c r="E82" s="5" t="s">
        <v>36</v>
      </c>
      <c r="F82" s="5" t="s">
        <v>19</v>
      </c>
      <c r="G82">
        <v>0.84240999999999999</v>
      </c>
      <c r="H82">
        <f>G82-0.0015</f>
        <v>0.84091000000000005</v>
      </c>
      <c r="I82">
        <f>G82+0.0045</f>
        <v>0.84690999999999994</v>
      </c>
      <c r="J82">
        <v>0.84091000000000005</v>
      </c>
      <c r="K82" s="2">
        <v>41837</v>
      </c>
      <c r="L82" s="6">
        <f t="shared" si="4"/>
        <v>-1</v>
      </c>
    </row>
    <row r="83" spans="1:17" x14ac:dyDescent="0.25">
      <c r="A83" s="2">
        <v>41837</v>
      </c>
      <c r="B83" s="3">
        <v>0.70138888888888884</v>
      </c>
      <c r="C83" s="4">
        <f t="shared" si="3"/>
        <v>4</v>
      </c>
      <c r="D83" s="4" t="s">
        <v>39</v>
      </c>
      <c r="E83" s="5" t="s">
        <v>34</v>
      </c>
      <c r="F83" s="5" t="s">
        <v>15</v>
      </c>
      <c r="G83">
        <v>1.7122299999999999</v>
      </c>
      <c r="H83">
        <f>G83+0.0006</f>
        <v>1.7128299999999999</v>
      </c>
      <c r="I83">
        <f>G83-0.006</f>
        <v>1.7062299999999999</v>
      </c>
      <c r="J83">
        <v>1.7062299999999999</v>
      </c>
      <c r="K83" s="2">
        <v>41839</v>
      </c>
      <c r="L83" s="6">
        <f t="shared" si="4"/>
        <v>10.00000000000111</v>
      </c>
    </row>
    <row r="84" spans="1:17" x14ac:dyDescent="0.25">
      <c r="A84" s="2">
        <v>41837</v>
      </c>
      <c r="B84" s="3">
        <v>0.71875</v>
      </c>
      <c r="C84" s="4">
        <f t="shared" si="3"/>
        <v>4</v>
      </c>
      <c r="D84" s="4" t="s">
        <v>21</v>
      </c>
      <c r="E84" s="5" t="s">
        <v>44</v>
      </c>
      <c r="F84" s="5" t="s">
        <v>15</v>
      </c>
      <c r="G84">
        <v>101.26</v>
      </c>
      <c r="H84">
        <f>G84+0.15</f>
        <v>101.41000000000001</v>
      </c>
      <c r="I84">
        <f>G84-0.7</f>
        <v>100.56</v>
      </c>
      <c r="J84">
        <v>101.42</v>
      </c>
      <c r="K84" s="2">
        <v>41837</v>
      </c>
      <c r="L84" s="6">
        <f t="shared" si="4"/>
        <v>-1.0666666666666036</v>
      </c>
      <c r="Q84" s="4"/>
    </row>
    <row r="85" spans="1:17" x14ac:dyDescent="0.25">
      <c r="A85" s="2">
        <v>41837</v>
      </c>
      <c r="B85" s="3">
        <v>0.85763888888888884</v>
      </c>
      <c r="C85" s="4">
        <f t="shared" si="3"/>
        <v>4</v>
      </c>
      <c r="D85" s="4" t="s">
        <v>31</v>
      </c>
      <c r="E85" s="5" t="s">
        <v>46</v>
      </c>
      <c r="F85" s="5" t="s">
        <v>19</v>
      </c>
      <c r="G85">
        <v>9.2403999999999993</v>
      </c>
      <c r="H85">
        <f>G85-0.0035</f>
        <v>9.2368999999999986</v>
      </c>
      <c r="I85">
        <f>G85+0.05</f>
        <v>9.2904</v>
      </c>
      <c r="J85">
        <v>9.2368999999999986</v>
      </c>
      <c r="K85" s="2">
        <v>41837</v>
      </c>
      <c r="L85" s="6">
        <f t="shared" si="4"/>
        <v>-1</v>
      </c>
      <c r="Q85" s="4"/>
    </row>
    <row r="86" spans="1:17" x14ac:dyDescent="0.25">
      <c r="A86" s="2">
        <v>41837</v>
      </c>
      <c r="B86" s="3">
        <v>0.93055555555555547</v>
      </c>
      <c r="C86" s="4">
        <f t="shared" si="3"/>
        <v>4</v>
      </c>
      <c r="D86" s="4" t="s">
        <v>13</v>
      </c>
      <c r="E86" s="5" t="s">
        <v>22</v>
      </c>
      <c r="F86" s="5" t="s">
        <v>15</v>
      </c>
      <c r="G86">
        <v>1.4413800000000001</v>
      </c>
      <c r="H86">
        <f>G86+0.002</f>
        <v>1.4433800000000001</v>
      </c>
      <c r="I86">
        <f>G86-0.016</f>
        <v>1.4253800000000001</v>
      </c>
      <c r="J86">
        <v>1.4433800000000001</v>
      </c>
      <c r="K86" s="2">
        <v>41838</v>
      </c>
      <c r="L86" s="6">
        <f t="shared" si="4"/>
        <v>-1</v>
      </c>
      <c r="Q86" s="4"/>
    </row>
    <row r="87" spans="1:17" x14ac:dyDescent="0.25">
      <c r="A87" s="2">
        <v>41841</v>
      </c>
      <c r="B87" s="3">
        <v>0.47916666666666669</v>
      </c>
      <c r="C87" s="4">
        <f t="shared" si="3"/>
        <v>1</v>
      </c>
      <c r="D87" s="3" t="s">
        <v>17</v>
      </c>
      <c r="E87" s="5" t="s">
        <v>35</v>
      </c>
      <c r="F87" s="5" t="s">
        <v>15</v>
      </c>
      <c r="G87">
        <v>0.93850999999999996</v>
      </c>
      <c r="H87">
        <f>G87+0.002</f>
        <v>0.94050999999999996</v>
      </c>
      <c r="I87">
        <f>G87-0.01</f>
        <v>0.92850999999999995</v>
      </c>
      <c r="J87">
        <v>0.94050999999999996</v>
      </c>
      <c r="K87" s="2">
        <v>41842</v>
      </c>
      <c r="L87" s="6">
        <f t="shared" si="4"/>
        <v>-1</v>
      </c>
      <c r="P87" s="7"/>
      <c r="Q87" s="4"/>
    </row>
    <row r="88" spans="1:17" x14ac:dyDescent="0.25">
      <c r="A88" s="2">
        <v>41841</v>
      </c>
      <c r="B88" s="3">
        <v>0.66319444444444442</v>
      </c>
      <c r="C88" s="4">
        <f t="shared" si="3"/>
        <v>1</v>
      </c>
      <c r="D88" s="4" t="s">
        <v>17</v>
      </c>
      <c r="E88" s="5" t="s">
        <v>22</v>
      </c>
      <c r="F88" s="5" t="s">
        <v>19</v>
      </c>
      <c r="G88">
        <v>1.4424999999999999</v>
      </c>
      <c r="H88">
        <f>G88-0.002</f>
        <v>1.4404999999999999</v>
      </c>
      <c r="I88">
        <f>G88+0.016</f>
        <v>1.4584999999999999</v>
      </c>
      <c r="J88">
        <v>1.4404999999999999</v>
      </c>
      <c r="K88" s="2">
        <v>41841</v>
      </c>
      <c r="L88" s="6">
        <f t="shared" si="4"/>
        <v>-1</v>
      </c>
      <c r="P88" s="7"/>
      <c r="Q88" s="4"/>
    </row>
    <row r="89" spans="1:17" x14ac:dyDescent="0.25">
      <c r="A89" s="2">
        <v>41841</v>
      </c>
      <c r="B89" s="3">
        <v>0.73611111111111116</v>
      </c>
      <c r="C89" s="4">
        <f t="shared" si="3"/>
        <v>1</v>
      </c>
      <c r="D89" t="s">
        <v>21</v>
      </c>
      <c r="E89" s="5" t="s">
        <v>33</v>
      </c>
      <c r="F89" s="5" t="s">
        <v>15</v>
      </c>
      <c r="G89">
        <v>136.947</v>
      </c>
      <c r="H89">
        <f>G89+0.08</f>
        <v>137.02700000000002</v>
      </c>
      <c r="I89">
        <f>G89-0.2</f>
        <v>136.74700000000001</v>
      </c>
      <c r="J89">
        <v>137.02700000000002</v>
      </c>
      <c r="K89" s="2">
        <v>41841</v>
      </c>
      <c r="L89" s="6">
        <f t="shared" si="4"/>
        <v>-1</v>
      </c>
      <c r="M89" t="s">
        <v>50</v>
      </c>
      <c r="P89" s="7"/>
      <c r="Q89" s="4"/>
    </row>
    <row r="90" spans="1:17" x14ac:dyDescent="0.25">
      <c r="A90" s="2">
        <v>41841</v>
      </c>
      <c r="B90" s="3">
        <v>0.83680555555555547</v>
      </c>
      <c r="C90" s="4">
        <f t="shared" si="3"/>
        <v>1</v>
      </c>
      <c r="D90" s="4" t="s">
        <v>31</v>
      </c>
      <c r="E90" s="5" t="s">
        <v>30</v>
      </c>
      <c r="F90" s="5" t="s">
        <v>19</v>
      </c>
      <c r="G90">
        <v>11.695119999999999</v>
      </c>
      <c r="H90">
        <f>G90-0.015</f>
        <v>11.680119999999999</v>
      </c>
      <c r="I90">
        <f>G90+0.25</f>
        <v>11.945119999999999</v>
      </c>
      <c r="J90">
        <v>11.680119999999999</v>
      </c>
      <c r="K90" s="2">
        <v>41842</v>
      </c>
      <c r="L90" s="6">
        <f t="shared" si="4"/>
        <v>-1</v>
      </c>
      <c r="P90" s="7"/>
      <c r="Q90" s="4"/>
    </row>
    <row r="91" spans="1:17" x14ac:dyDescent="0.25">
      <c r="A91" s="2">
        <v>41842</v>
      </c>
      <c r="B91" s="3">
        <v>0.19097222222222221</v>
      </c>
      <c r="C91" s="4">
        <f t="shared" si="3"/>
        <v>2</v>
      </c>
      <c r="D91" s="4" t="s">
        <v>49</v>
      </c>
      <c r="E91" s="5" t="s">
        <v>47</v>
      </c>
      <c r="F91" s="5" t="s">
        <v>15</v>
      </c>
      <c r="G91">
        <v>0.86867000000000005</v>
      </c>
      <c r="H91">
        <f>G91+0.001</f>
        <v>0.86967000000000005</v>
      </c>
      <c r="I91">
        <f>G91-0.005</f>
        <v>0.86367000000000005</v>
      </c>
      <c r="J91">
        <v>0.86967000000000005</v>
      </c>
      <c r="K91" s="2">
        <v>41842</v>
      </c>
      <c r="L91" s="6">
        <f t="shared" si="4"/>
        <v>-1</v>
      </c>
    </row>
    <row r="92" spans="1:17" x14ac:dyDescent="0.25">
      <c r="A92" s="2">
        <v>41842</v>
      </c>
      <c r="B92" s="3">
        <v>0.31944444444444448</v>
      </c>
      <c r="C92" s="4">
        <f t="shared" si="3"/>
        <v>2</v>
      </c>
      <c r="D92" s="4" t="s">
        <v>51</v>
      </c>
      <c r="E92" s="5" t="s">
        <v>33</v>
      </c>
      <c r="F92" s="5" t="s">
        <v>19</v>
      </c>
      <c r="G92">
        <v>137.148</v>
      </c>
      <c r="H92">
        <f>G92-0.08</f>
        <v>137.06799999999998</v>
      </c>
      <c r="I92">
        <f>G92+0.2</f>
        <v>137.34799999999998</v>
      </c>
      <c r="J92">
        <v>137.06799999999998</v>
      </c>
      <c r="K92" s="2">
        <v>41842</v>
      </c>
      <c r="L92" s="6">
        <f t="shared" si="4"/>
        <v>-1</v>
      </c>
    </row>
    <row r="93" spans="1:17" x14ac:dyDescent="0.25">
      <c r="A93" s="2">
        <v>41842</v>
      </c>
      <c r="B93" s="3">
        <v>0.60416666666666663</v>
      </c>
      <c r="C93" s="4">
        <f t="shared" si="3"/>
        <v>2</v>
      </c>
      <c r="D93" s="4" t="s">
        <v>17</v>
      </c>
      <c r="E93" s="5" t="s">
        <v>18</v>
      </c>
      <c r="F93" s="5" t="s">
        <v>15</v>
      </c>
      <c r="G93">
        <v>1309.43</v>
      </c>
      <c r="H93">
        <f>G93+2</f>
        <v>1311.43</v>
      </c>
      <c r="I93">
        <f>G93-25</f>
        <v>1284.43</v>
      </c>
      <c r="J93">
        <v>1311.43</v>
      </c>
      <c r="K93" s="2">
        <v>41842</v>
      </c>
      <c r="L93" s="6">
        <f t="shared" si="4"/>
        <v>-1</v>
      </c>
    </row>
    <row r="94" spans="1:17" x14ac:dyDescent="0.25">
      <c r="A94" s="2">
        <v>41842</v>
      </c>
      <c r="B94" s="3">
        <v>0.67708333333333337</v>
      </c>
      <c r="C94" s="4">
        <f t="shared" si="3"/>
        <v>2</v>
      </c>
      <c r="D94" s="4" t="s">
        <v>39</v>
      </c>
      <c r="E94" s="5" t="s">
        <v>36</v>
      </c>
      <c r="F94" s="5" t="s">
        <v>19</v>
      </c>
      <c r="G94">
        <v>0.84360000000000002</v>
      </c>
      <c r="H94">
        <f>G94-0.0015</f>
        <v>0.84210000000000007</v>
      </c>
      <c r="I94">
        <f>G94+0.0045</f>
        <v>0.84809999999999997</v>
      </c>
      <c r="J94">
        <v>0.84809999999999997</v>
      </c>
      <c r="K94" s="2">
        <v>41842</v>
      </c>
      <c r="L94" s="6">
        <f t="shared" si="4"/>
        <v>3.0000000000000742</v>
      </c>
    </row>
    <row r="95" spans="1:17" x14ac:dyDescent="0.25">
      <c r="A95" s="2">
        <v>41842</v>
      </c>
      <c r="B95" s="3">
        <v>0.70833333333333337</v>
      </c>
      <c r="C95" s="4">
        <f t="shared" si="3"/>
        <v>2</v>
      </c>
      <c r="D95" s="4" t="s">
        <v>21</v>
      </c>
      <c r="E95" s="5" t="s">
        <v>22</v>
      </c>
      <c r="F95" s="5" t="s">
        <v>15</v>
      </c>
      <c r="G95">
        <v>1.4389400000000001</v>
      </c>
      <c r="H95">
        <f>G95+0.002</f>
        <v>1.4409400000000001</v>
      </c>
      <c r="I95">
        <f>G95-0.016</f>
        <v>1.4229400000000001</v>
      </c>
      <c r="J95">
        <v>1.4229400000000001</v>
      </c>
      <c r="K95" s="2">
        <v>41844</v>
      </c>
      <c r="L95" s="6">
        <f t="shared" si="4"/>
        <v>8</v>
      </c>
    </row>
    <row r="96" spans="1:17" x14ac:dyDescent="0.25">
      <c r="A96" s="2">
        <v>41842</v>
      </c>
      <c r="B96" s="3">
        <v>0.72569444444444453</v>
      </c>
      <c r="C96" s="4">
        <f t="shared" si="3"/>
        <v>2</v>
      </c>
      <c r="D96" s="4" t="s">
        <v>21</v>
      </c>
      <c r="E96" s="5" t="s">
        <v>28</v>
      </c>
      <c r="F96" s="5" t="s">
        <v>15</v>
      </c>
      <c r="G96">
        <v>1.35144</v>
      </c>
      <c r="H96">
        <f>G96+0.0004</f>
        <v>1.3518399999999999</v>
      </c>
      <c r="I96">
        <f>G96-0.004</f>
        <v>1.34744</v>
      </c>
      <c r="J96">
        <v>1.34744</v>
      </c>
      <c r="K96" s="2">
        <v>41842</v>
      </c>
      <c r="L96" s="6">
        <f t="shared" si="4"/>
        <v>10.00000000000111</v>
      </c>
    </row>
    <row r="97" spans="1:12" x14ac:dyDescent="0.25">
      <c r="A97" s="2">
        <v>41843</v>
      </c>
      <c r="B97" s="3">
        <v>1.0416666666666666E-2</v>
      </c>
      <c r="C97" s="4">
        <f t="shared" si="3"/>
        <v>3</v>
      </c>
      <c r="D97" t="s">
        <v>13</v>
      </c>
      <c r="E97" s="5" t="s">
        <v>20</v>
      </c>
      <c r="F97" s="5" t="s">
        <v>15</v>
      </c>
      <c r="G97">
        <v>1.83002</v>
      </c>
      <c r="H97">
        <f>G97+0.0015</f>
        <v>1.83152</v>
      </c>
      <c r="I97">
        <f>G97-0.009</f>
        <v>1.8210200000000001</v>
      </c>
      <c r="J97">
        <v>1.83152</v>
      </c>
      <c r="K97" s="2">
        <v>41843</v>
      </c>
      <c r="L97" s="6">
        <f t="shared" si="4"/>
        <v>-1</v>
      </c>
    </row>
    <row r="98" spans="1:12" x14ac:dyDescent="0.25">
      <c r="A98" s="2">
        <v>41843</v>
      </c>
      <c r="B98" s="3">
        <v>0.41666666666666669</v>
      </c>
      <c r="C98" s="4">
        <f t="shared" si="3"/>
        <v>3</v>
      </c>
      <c r="D98" s="3" t="s">
        <v>17</v>
      </c>
      <c r="E98" s="5" t="s">
        <v>35</v>
      </c>
      <c r="F98" s="5" t="s">
        <v>15</v>
      </c>
      <c r="G98">
        <v>0.93845999999999996</v>
      </c>
      <c r="H98">
        <f>G98+0.002</f>
        <v>0.94045999999999996</v>
      </c>
      <c r="I98">
        <f>G98-0.01</f>
        <v>0.92845999999999995</v>
      </c>
      <c r="J98">
        <v>0.94045999999999996</v>
      </c>
      <c r="K98" s="2">
        <v>41843</v>
      </c>
      <c r="L98" s="6">
        <f t="shared" si="4"/>
        <v>-1</v>
      </c>
    </row>
    <row r="99" spans="1:12" x14ac:dyDescent="0.25">
      <c r="A99" s="2">
        <v>41843</v>
      </c>
      <c r="B99" s="3">
        <v>0.4201388888888889</v>
      </c>
      <c r="C99" s="4">
        <f t="shared" si="3"/>
        <v>3</v>
      </c>
      <c r="D99" s="4" t="s">
        <v>17</v>
      </c>
      <c r="E99" s="5" t="s">
        <v>38</v>
      </c>
      <c r="F99" s="5" t="s">
        <v>19</v>
      </c>
      <c r="G99">
        <v>1.8182</v>
      </c>
      <c r="H99">
        <f>G99-0.002</f>
        <v>1.8162</v>
      </c>
      <c r="I99">
        <f>G99+0.006</f>
        <v>1.8242</v>
      </c>
      <c r="J99">
        <v>1.8162</v>
      </c>
      <c r="K99" s="2">
        <v>41843</v>
      </c>
      <c r="L99" s="6">
        <f t="shared" si="4"/>
        <v>-1</v>
      </c>
    </row>
    <row r="100" spans="1:12" x14ac:dyDescent="0.25">
      <c r="A100" s="2">
        <v>41843</v>
      </c>
      <c r="B100" s="3">
        <v>0.47916666666666669</v>
      </c>
      <c r="C100" s="4">
        <f t="shared" si="3"/>
        <v>3</v>
      </c>
      <c r="D100" s="4" t="s">
        <v>17</v>
      </c>
      <c r="E100" s="5" t="s">
        <v>36</v>
      </c>
      <c r="F100" s="5" t="s">
        <v>19</v>
      </c>
      <c r="G100">
        <v>0.85072000000000003</v>
      </c>
      <c r="H100">
        <f>G100-0.0015</f>
        <v>0.84922000000000009</v>
      </c>
      <c r="I100">
        <f>G100+0.0045</f>
        <v>0.85521999999999998</v>
      </c>
      <c r="J100">
        <v>0.84922000000000009</v>
      </c>
      <c r="K100" s="2">
        <v>41845</v>
      </c>
      <c r="L100" s="6">
        <f t="shared" si="4"/>
        <v>-1</v>
      </c>
    </row>
    <row r="101" spans="1:12" x14ac:dyDescent="0.25">
      <c r="A101" s="2">
        <v>41843</v>
      </c>
      <c r="B101" s="3">
        <v>0.73263888888888884</v>
      </c>
      <c r="C101" s="4">
        <f t="shared" si="3"/>
        <v>3</v>
      </c>
      <c r="D101" s="4" t="s">
        <v>21</v>
      </c>
      <c r="E101" s="5" t="s">
        <v>28</v>
      </c>
      <c r="F101" s="5" t="s">
        <v>15</v>
      </c>
      <c r="G101">
        <v>1.34565</v>
      </c>
      <c r="H101">
        <f>G101+0.0004</f>
        <v>1.34605</v>
      </c>
      <c r="I101">
        <f>G101-0.004</f>
        <v>1.34165</v>
      </c>
      <c r="J101">
        <v>1.34605</v>
      </c>
      <c r="K101" s="2">
        <v>41843</v>
      </c>
      <c r="L101" s="6">
        <f t="shared" si="4"/>
        <v>-1</v>
      </c>
    </row>
    <row r="102" spans="1:12" x14ac:dyDescent="0.25">
      <c r="A102" s="2">
        <v>41843</v>
      </c>
      <c r="B102" s="3">
        <v>0.93055555555555547</v>
      </c>
      <c r="C102" s="4">
        <f t="shared" si="3"/>
        <v>3</v>
      </c>
      <c r="D102" s="4" t="s">
        <v>13</v>
      </c>
      <c r="E102" s="5" t="s">
        <v>18</v>
      </c>
      <c r="F102" s="5" t="s">
        <v>19</v>
      </c>
      <c r="G102">
        <v>1309.83</v>
      </c>
      <c r="H102">
        <f>G102-2</f>
        <v>1307.83</v>
      </c>
      <c r="I102">
        <f>G102+25</f>
        <v>1334.83</v>
      </c>
      <c r="J102">
        <v>1307.83</v>
      </c>
      <c r="K102" s="2">
        <v>41843</v>
      </c>
      <c r="L102" s="6">
        <f t="shared" si="4"/>
        <v>-1</v>
      </c>
    </row>
    <row r="103" spans="1:12" x14ac:dyDescent="0.25">
      <c r="A103" s="2">
        <v>41844</v>
      </c>
      <c r="B103" s="3">
        <v>0.22569444444444445</v>
      </c>
      <c r="C103" s="4">
        <f t="shared" si="3"/>
        <v>4</v>
      </c>
      <c r="D103" s="4" t="s">
        <v>49</v>
      </c>
      <c r="E103" s="5" t="s">
        <v>35</v>
      </c>
      <c r="F103" s="5" t="s">
        <v>19</v>
      </c>
      <c r="G103">
        <v>0.94543999999999995</v>
      </c>
      <c r="H103">
        <f>G103-0.002</f>
        <v>0.94343999999999995</v>
      </c>
      <c r="I103">
        <f>G103+0.01</f>
        <v>0.95543999999999996</v>
      </c>
      <c r="J103">
        <v>0.94343999999999995</v>
      </c>
      <c r="K103" s="2">
        <v>41844</v>
      </c>
      <c r="L103" s="6">
        <f t="shared" si="4"/>
        <v>-1</v>
      </c>
    </row>
    <row r="104" spans="1:12" x14ac:dyDescent="0.25">
      <c r="A104" s="2">
        <v>41844</v>
      </c>
      <c r="B104" s="3">
        <v>0.61458333333333337</v>
      </c>
      <c r="C104" s="4">
        <f t="shared" si="3"/>
        <v>4</v>
      </c>
      <c r="D104" s="4" t="s">
        <v>17</v>
      </c>
      <c r="E104" s="5" t="s">
        <v>33</v>
      </c>
      <c r="F104" s="5" t="s">
        <v>15</v>
      </c>
      <c r="G104">
        <v>136.553</v>
      </c>
      <c r="H104">
        <f>G104+0.08</f>
        <v>136.63300000000001</v>
      </c>
      <c r="I104">
        <f>G104-0.2</f>
        <v>136.35300000000001</v>
      </c>
      <c r="J104">
        <v>136.63300000000001</v>
      </c>
      <c r="K104" s="2">
        <v>41844</v>
      </c>
      <c r="L104" s="6">
        <f t="shared" si="4"/>
        <v>-1</v>
      </c>
    </row>
    <row r="105" spans="1:12" x14ac:dyDescent="0.25">
      <c r="A105" s="2">
        <v>41844</v>
      </c>
      <c r="B105" s="3">
        <v>0.66666666666666663</v>
      </c>
      <c r="C105" s="4">
        <f t="shared" si="3"/>
        <v>4</v>
      </c>
      <c r="D105" s="4" t="s">
        <v>39</v>
      </c>
      <c r="E105" s="5" t="s">
        <v>28</v>
      </c>
      <c r="F105" s="5" t="s">
        <v>15</v>
      </c>
      <c r="G105">
        <v>1.34446</v>
      </c>
      <c r="H105">
        <f>G105+0.0004</f>
        <v>1.3448599999999999</v>
      </c>
      <c r="I105">
        <f>G105-0.004</f>
        <v>1.34046</v>
      </c>
      <c r="J105">
        <v>1.3448599999999999</v>
      </c>
      <c r="K105" s="2">
        <v>41844</v>
      </c>
      <c r="L105" s="6">
        <f t="shared" si="4"/>
        <v>-1</v>
      </c>
    </row>
    <row r="106" spans="1:12" x14ac:dyDescent="0.25">
      <c r="A106" s="2">
        <v>41844</v>
      </c>
      <c r="B106" s="3">
        <v>0.70138888888888884</v>
      </c>
      <c r="C106" s="4">
        <f t="shared" si="3"/>
        <v>4</v>
      </c>
      <c r="D106" s="4" t="s">
        <v>39</v>
      </c>
      <c r="E106" s="5" t="s">
        <v>30</v>
      </c>
      <c r="F106" s="5" t="s">
        <v>19</v>
      </c>
      <c r="G106">
        <v>11.66696</v>
      </c>
      <c r="H106">
        <f>G106-0.015</f>
        <v>11.651959999999999</v>
      </c>
      <c r="I106">
        <f>G106+0.25</f>
        <v>11.91696</v>
      </c>
      <c r="J106">
        <v>11.651959999999999</v>
      </c>
      <c r="K106" s="2">
        <v>41844</v>
      </c>
      <c r="L106" s="6">
        <f t="shared" si="4"/>
        <v>-1</v>
      </c>
    </row>
    <row r="107" spans="1:12" x14ac:dyDescent="0.25">
      <c r="A107" s="2">
        <v>41845</v>
      </c>
      <c r="B107" s="3">
        <v>0.43541666666666662</v>
      </c>
      <c r="C107" s="4">
        <f t="shared" si="3"/>
        <v>5</v>
      </c>
      <c r="D107" s="3" t="s">
        <v>17</v>
      </c>
      <c r="E107" s="5" t="s">
        <v>35</v>
      </c>
      <c r="F107" s="5" t="s">
        <v>19</v>
      </c>
      <c r="G107">
        <v>0.94233999999999996</v>
      </c>
      <c r="H107">
        <f>G107-0.002</f>
        <v>0.94033999999999995</v>
      </c>
      <c r="I107">
        <f>G107+0.01</f>
        <v>0.95233999999999996</v>
      </c>
      <c r="J107">
        <v>0.94033999999999995</v>
      </c>
      <c r="K107" s="2">
        <v>41845</v>
      </c>
      <c r="L107" s="6">
        <f t="shared" si="4"/>
        <v>-1</v>
      </c>
    </row>
    <row r="108" spans="1:12" x14ac:dyDescent="0.25">
      <c r="A108" s="2">
        <v>41845</v>
      </c>
      <c r="B108" s="3">
        <v>0.54513888888888895</v>
      </c>
      <c r="C108" s="4">
        <f t="shared" si="3"/>
        <v>5</v>
      </c>
      <c r="D108" s="3" t="s">
        <v>17</v>
      </c>
      <c r="E108" s="5" t="s">
        <v>38</v>
      </c>
      <c r="F108" s="5" t="s">
        <v>19</v>
      </c>
      <c r="G108">
        <v>1.80616</v>
      </c>
      <c r="H108">
        <f>G108-0.002</f>
        <v>1.80416</v>
      </c>
      <c r="I108">
        <f>G108+0.006</f>
        <v>1.81216</v>
      </c>
      <c r="J108">
        <v>1.80416</v>
      </c>
      <c r="K108" s="2">
        <v>41845</v>
      </c>
      <c r="L108" s="6">
        <f t="shared" si="4"/>
        <v>-1</v>
      </c>
    </row>
    <row r="109" spans="1:12" x14ac:dyDescent="0.25">
      <c r="A109" s="2">
        <v>41845</v>
      </c>
      <c r="B109" s="3">
        <v>0.74652777777777779</v>
      </c>
      <c r="C109" s="4">
        <f t="shared" si="3"/>
        <v>5</v>
      </c>
      <c r="D109" t="s">
        <v>21</v>
      </c>
      <c r="E109" s="5" t="s">
        <v>33</v>
      </c>
      <c r="F109" s="5" t="s">
        <v>19</v>
      </c>
      <c r="G109">
        <v>137.185</v>
      </c>
      <c r="H109">
        <f>G109-0.08</f>
        <v>137.10499999999999</v>
      </c>
      <c r="I109">
        <f>G109+0.2</f>
        <v>137.38499999999999</v>
      </c>
      <c r="J109">
        <v>137.10499999999999</v>
      </c>
      <c r="K109" s="2">
        <v>41845</v>
      </c>
      <c r="L109" s="6">
        <f t="shared" si="4"/>
        <v>-1</v>
      </c>
    </row>
    <row r="110" spans="1:12" x14ac:dyDescent="0.25">
      <c r="A110" s="2">
        <v>41845</v>
      </c>
      <c r="B110" s="3">
        <v>0.75020833333333325</v>
      </c>
      <c r="C110" s="4">
        <f t="shared" si="3"/>
        <v>5</v>
      </c>
      <c r="D110" t="s">
        <v>31</v>
      </c>
      <c r="E110" s="5" t="s">
        <v>34</v>
      </c>
      <c r="F110" s="5" t="s">
        <v>15</v>
      </c>
      <c r="G110">
        <v>1.6972799999999999</v>
      </c>
      <c r="H110">
        <f>G110+0.0006</f>
        <v>1.6978799999999998</v>
      </c>
      <c r="I110">
        <f>G110-0.006</f>
        <v>1.6912799999999999</v>
      </c>
      <c r="J110">
        <v>1.6978799999999998</v>
      </c>
      <c r="K110" s="2">
        <v>41845</v>
      </c>
      <c r="L110" s="6">
        <f t="shared" si="4"/>
        <v>-1</v>
      </c>
    </row>
    <row r="111" spans="1:12" x14ac:dyDescent="0.25">
      <c r="A111" s="2">
        <v>41845</v>
      </c>
      <c r="B111" s="3">
        <v>0.75347222222222221</v>
      </c>
      <c r="C111" s="4">
        <f t="shared" si="3"/>
        <v>5</v>
      </c>
      <c r="D111" t="s">
        <v>31</v>
      </c>
      <c r="E111" s="5" t="s">
        <v>28</v>
      </c>
      <c r="F111" s="5" t="s">
        <v>15</v>
      </c>
      <c r="G111">
        <v>1.34493</v>
      </c>
      <c r="H111">
        <f>G111+0.0004</f>
        <v>1.3453299999999999</v>
      </c>
      <c r="I111">
        <f>G111-0.004</f>
        <v>1.34093</v>
      </c>
      <c r="J111">
        <v>1.3453299999999999</v>
      </c>
      <c r="K111" s="2">
        <v>41845</v>
      </c>
      <c r="L111" s="6">
        <f t="shared" si="4"/>
        <v>-1</v>
      </c>
    </row>
    <row r="112" spans="1:12" x14ac:dyDescent="0.25">
      <c r="A112" s="2">
        <v>41845</v>
      </c>
      <c r="B112" s="3">
        <v>0.79861111111111116</v>
      </c>
      <c r="C112" s="4">
        <f t="shared" si="3"/>
        <v>5</v>
      </c>
      <c r="D112" t="s">
        <v>31</v>
      </c>
      <c r="E112" s="5" t="s">
        <v>14</v>
      </c>
      <c r="F112" s="5" t="s">
        <v>15</v>
      </c>
      <c r="G112">
        <v>1149.2</v>
      </c>
      <c r="H112">
        <f>G112+1</f>
        <v>1150.2</v>
      </c>
      <c r="I112">
        <f>G112-8</f>
        <v>1141.2</v>
      </c>
      <c r="J112">
        <v>1141.2</v>
      </c>
      <c r="K112" s="2">
        <v>41845</v>
      </c>
      <c r="L112" s="6">
        <f t="shared" si="4"/>
        <v>8</v>
      </c>
    </row>
    <row r="113" spans="1:12" x14ac:dyDescent="0.25">
      <c r="A113" s="2">
        <v>41845</v>
      </c>
      <c r="B113" s="3">
        <v>0.84513888888888899</v>
      </c>
      <c r="C113" s="4">
        <f t="shared" si="3"/>
        <v>5</v>
      </c>
      <c r="D113" t="s">
        <v>31</v>
      </c>
      <c r="E113" s="5" t="s">
        <v>18</v>
      </c>
      <c r="F113" s="5" t="s">
        <v>19</v>
      </c>
      <c r="G113">
        <v>1295.3699999999999</v>
      </c>
      <c r="H113">
        <f>G113-2</f>
        <v>1293.3699999999999</v>
      </c>
      <c r="I113">
        <f>G113+25</f>
        <v>1320.37</v>
      </c>
      <c r="J113">
        <v>1293.3699999999999</v>
      </c>
      <c r="K113" s="2">
        <v>41845</v>
      </c>
      <c r="L113" s="6">
        <f t="shared" si="4"/>
        <v>-1</v>
      </c>
    </row>
    <row r="114" spans="1:12" x14ac:dyDescent="0.25">
      <c r="A114" s="2">
        <v>41845</v>
      </c>
      <c r="B114" s="3">
        <v>0.92222222222222217</v>
      </c>
      <c r="C114" s="4">
        <f t="shared" si="3"/>
        <v>5</v>
      </c>
      <c r="D114" t="s">
        <v>13</v>
      </c>
      <c r="E114" s="5" t="s">
        <v>20</v>
      </c>
      <c r="F114" s="5" t="s">
        <v>19</v>
      </c>
      <c r="G114">
        <v>1.8289200000000001</v>
      </c>
      <c r="H114">
        <f>G114-0.0015</f>
        <v>1.82742</v>
      </c>
      <c r="I114">
        <f>G114+0.009</f>
        <v>1.83792</v>
      </c>
      <c r="J114">
        <v>1.82742</v>
      </c>
      <c r="K114" s="2">
        <v>41845</v>
      </c>
      <c r="L114" s="6">
        <f t="shared" si="4"/>
        <v>-1</v>
      </c>
    </row>
    <row r="115" spans="1:12" x14ac:dyDescent="0.25">
      <c r="A115" s="2">
        <v>41845</v>
      </c>
      <c r="B115" s="3">
        <v>0.9375</v>
      </c>
      <c r="C115" s="4">
        <f t="shared" si="3"/>
        <v>5</v>
      </c>
      <c r="D115" t="s">
        <v>13</v>
      </c>
      <c r="E115" s="5" t="s">
        <v>35</v>
      </c>
      <c r="F115" s="5" t="s">
        <v>15</v>
      </c>
      <c r="G115">
        <v>0.94025000000000003</v>
      </c>
      <c r="H115">
        <f>G115+0.002</f>
        <v>0.94225000000000003</v>
      </c>
      <c r="I115">
        <f>G115-0.01</f>
        <v>0.93025000000000002</v>
      </c>
      <c r="J115">
        <v>0.93959999999999999</v>
      </c>
      <c r="K115" s="2">
        <v>41847</v>
      </c>
      <c r="L115" s="6">
        <f t="shared" si="4"/>
        <v>0.32500000000001944</v>
      </c>
    </row>
    <row r="116" spans="1:12" x14ac:dyDescent="0.25">
      <c r="A116" s="2">
        <v>41845</v>
      </c>
      <c r="B116" s="3">
        <v>0.95138888888888884</v>
      </c>
      <c r="C116" s="4">
        <f t="shared" si="3"/>
        <v>5</v>
      </c>
      <c r="D116" t="s">
        <v>13</v>
      </c>
      <c r="E116" s="5" t="s">
        <v>36</v>
      </c>
      <c r="F116" s="5" t="s">
        <v>19</v>
      </c>
      <c r="G116">
        <v>0.85099999999999998</v>
      </c>
      <c r="H116">
        <f>G116-0.0015</f>
        <v>0.84950000000000003</v>
      </c>
      <c r="I116">
        <f>G116+0.0045</f>
        <v>0.85549999999999993</v>
      </c>
      <c r="J116">
        <v>0.84950000000000003</v>
      </c>
      <c r="K116" s="2">
        <v>41848</v>
      </c>
      <c r="L116" s="6">
        <f t="shared" si="4"/>
        <v>-1</v>
      </c>
    </row>
    <row r="117" spans="1:12" x14ac:dyDescent="0.25">
      <c r="A117" s="2">
        <v>41845</v>
      </c>
      <c r="B117" s="3">
        <v>0.96388888888888891</v>
      </c>
      <c r="C117" s="4">
        <f t="shared" si="3"/>
        <v>5</v>
      </c>
      <c r="D117" t="s">
        <v>13</v>
      </c>
      <c r="E117" s="5" t="s">
        <v>22</v>
      </c>
      <c r="F117" s="5" t="s">
        <v>15</v>
      </c>
      <c r="G117">
        <v>1.42665</v>
      </c>
      <c r="H117">
        <f>G117+0.002</f>
        <v>1.42865</v>
      </c>
      <c r="I117">
        <f>G117-0.016</f>
        <v>1.41065</v>
      </c>
      <c r="J117">
        <v>1.42865</v>
      </c>
      <c r="K117" s="2">
        <v>41846</v>
      </c>
      <c r="L117" s="6">
        <f t="shared" si="4"/>
        <v>-1</v>
      </c>
    </row>
    <row r="118" spans="1:12" x14ac:dyDescent="0.25">
      <c r="A118" s="2">
        <v>41848</v>
      </c>
      <c r="B118" s="3">
        <v>0.45208333333333334</v>
      </c>
      <c r="C118" s="4">
        <f t="shared" si="3"/>
        <v>1</v>
      </c>
      <c r="D118" t="s">
        <v>17</v>
      </c>
      <c r="E118" s="5" t="s">
        <v>35</v>
      </c>
      <c r="F118" s="5" t="s">
        <v>15</v>
      </c>
      <c r="G118">
        <v>0.93923000000000001</v>
      </c>
      <c r="H118">
        <f>G118+0.001</f>
        <v>0.94023000000000001</v>
      </c>
      <c r="I118">
        <f>G118-0.006</f>
        <v>0.93323</v>
      </c>
      <c r="J118">
        <v>0.94023000000000001</v>
      </c>
      <c r="K118" s="2">
        <v>41848</v>
      </c>
      <c r="L118" s="6">
        <f t="shared" si="4"/>
        <v>-1</v>
      </c>
    </row>
    <row r="119" spans="1:12" x14ac:dyDescent="0.25">
      <c r="A119" s="2">
        <v>41848</v>
      </c>
      <c r="B119" s="3">
        <v>0.63541666666666663</v>
      </c>
      <c r="C119" s="4">
        <f t="shared" si="3"/>
        <v>1</v>
      </c>
      <c r="D119" t="s">
        <v>17</v>
      </c>
      <c r="E119" s="5" t="s">
        <v>20</v>
      </c>
      <c r="F119" s="5" t="s">
        <v>15</v>
      </c>
      <c r="G119">
        <v>1.8349500000000001</v>
      </c>
      <c r="H119">
        <f>G119+0.001</f>
        <v>1.83595</v>
      </c>
      <c r="I119">
        <f>G119-0.01</f>
        <v>1.8249500000000001</v>
      </c>
      <c r="J119">
        <v>1.83595</v>
      </c>
      <c r="K119" s="2">
        <v>41848</v>
      </c>
      <c r="L119" s="6">
        <f t="shared" si="4"/>
        <v>-1</v>
      </c>
    </row>
    <row r="120" spans="1:12" x14ac:dyDescent="0.25">
      <c r="A120" s="2">
        <v>41848</v>
      </c>
      <c r="B120" s="3">
        <v>0.73263888888888884</v>
      </c>
      <c r="C120" s="4">
        <f t="shared" si="3"/>
        <v>1</v>
      </c>
      <c r="D120" t="s">
        <v>21</v>
      </c>
      <c r="E120" s="5" t="s">
        <v>43</v>
      </c>
      <c r="F120" s="5" t="s">
        <v>19</v>
      </c>
      <c r="G120">
        <v>101.896</v>
      </c>
      <c r="H120">
        <f>G120-0.06</f>
        <v>101.836</v>
      </c>
      <c r="I120">
        <f>G120+0.1</f>
        <v>101.996</v>
      </c>
      <c r="J120">
        <v>101.836</v>
      </c>
      <c r="K120" s="2">
        <v>41848</v>
      </c>
      <c r="L120" s="6">
        <f t="shared" si="4"/>
        <v>-1</v>
      </c>
    </row>
    <row r="121" spans="1:12" x14ac:dyDescent="0.25">
      <c r="A121" s="2">
        <v>41848</v>
      </c>
      <c r="B121" s="3">
        <v>0.92708333333333337</v>
      </c>
      <c r="C121" s="4">
        <f t="shared" si="3"/>
        <v>1</v>
      </c>
      <c r="D121" t="s">
        <v>13</v>
      </c>
      <c r="E121" s="5" t="s">
        <v>22</v>
      </c>
      <c r="F121" s="5" t="s">
        <v>15</v>
      </c>
      <c r="G121">
        <v>1.4271799999999999</v>
      </c>
      <c r="H121">
        <f>G121+0.002</f>
        <v>1.4291799999999999</v>
      </c>
      <c r="I121">
        <f>G121-0.016</f>
        <v>1.4111799999999999</v>
      </c>
      <c r="J121">
        <v>1.4291799999999999</v>
      </c>
      <c r="K121" s="2">
        <v>41849</v>
      </c>
      <c r="L121" s="6">
        <f t="shared" si="4"/>
        <v>-1</v>
      </c>
    </row>
    <row r="122" spans="1:12" x14ac:dyDescent="0.25">
      <c r="A122" s="2">
        <v>41848</v>
      </c>
      <c r="B122" s="3">
        <v>0.92708333333333337</v>
      </c>
      <c r="C122" s="4">
        <f t="shared" si="3"/>
        <v>1</v>
      </c>
      <c r="D122" t="s">
        <v>13</v>
      </c>
      <c r="E122" s="5" t="s">
        <v>36</v>
      </c>
      <c r="F122" s="5" t="s">
        <v>19</v>
      </c>
      <c r="G122">
        <v>0.85097999999999996</v>
      </c>
      <c r="H122">
        <f>G122-0.0015</f>
        <v>0.84948000000000001</v>
      </c>
      <c r="I122">
        <f>G122+0.0045</f>
        <v>0.85547999999999991</v>
      </c>
      <c r="J122">
        <v>0.84948000000000001</v>
      </c>
      <c r="K122" s="2">
        <v>41849</v>
      </c>
      <c r="L122" s="6">
        <f t="shared" si="4"/>
        <v>-1</v>
      </c>
    </row>
    <row r="123" spans="1:12" x14ac:dyDescent="0.25">
      <c r="A123" s="2">
        <v>41848</v>
      </c>
      <c r="B123" s="3">
        <v>0.9458333333333333</v>
      </c>
      <c r="C123" s="4">
        <f t="shared" si="3"/>
        <v>1</v>
      </c>
      <c r="D123" t="s">
        <v>13</v>
      </c>
      <c r="E123" s="5" t="s">
        <v>34</v>
      </c>
      <c r="F123" s="5" t="s">
        <v>19</v>
      </c>
      <c r="G123">
        <v>1.69953</v>
      </c>
      <c r="H123">
        <f>G123-0.0006</f>
        <v>1.6989300000000001</v>
      </c>
      <c r="I123">
        <f>G123+0.006</f>
        <v>1.70553</v>
      </c>
      <c r="J123">
        <v>1.6989300000000001</v>
      </c>
      <c r="K123" s="2">
        <v>41848</v>
      </c>
      <c r="L123" s="6">
        <f t="shared" si="4"/>
        <v>-1</v>
      </c>
    </row>
    <row r="124" spans="1:12" x14ac:dyDescent="0.25">
      <c r="A124" s="2">
        <v>41848</v>
      </c>
      <c r="B124" s="3">
        <v>0.98611111111111116</v>
      </c>
      <c r="C124" s="4">
        <f t="shared" si="3"/>
        <v>1</v>
      </c>
      <c r="D124" t="s">
        <v>13</v>
      </c>
      <c r="E124" s="5" t="s">
        <v>30</v>
      </c>
      <c r="F124" s="5" t="s">
        <v>19</v>
      </c>
      <c r="G124">
        <v>11.594340000000001</v>
      </c>
      <c r="H124">
        <f t="shared" ref="H124" si="5">G124-0.015</f>
        <v>11.57934</v>
      </c>
      <c r="I124">
        <f t="shared" ref="I124" si="6">G124+0.25</f>
        <v>11.844340000000001</v>
      </c>
      <c r="J124">
        <v>11.57934</v>
      </c>
      <c r="K124" s="2">
        <v>41849</v>
      </c>
      <c r="L124" s="6">
        <f t="shared" si="4"/>
        <v>-1</v>
      </c>
    </row>
    <row r="125" spans="1:12" x14ac:dyDescent="0.25">
      <c r="A125" s="2">
        <v>41849</v>
      </c>
      <c r="B125" s="3">
        <v>7.2916666666666671E-2</v>
      </c>
      <c r="C125" s="4">
        <f t="shared" si="3"/>
        <v>2</v>
      </c>
      <c r="D125" t="s">
        <v>13</v>
      </c>
      <c r="E125" s="5" t="s">
        <v>28</v>
      </c>
      <c r="F125" s="5" t="s">
        <v>19</v>
      </c>
      <c r="G125">
        <v>1.34415</v>
      </c>
      <c r="H125">
        <f>G125-0.0004</f>
        <v>1.34375</v>
      </c>
      <c r="I125">
        <f>G125+0.004</f>
        <v>1.34815</v>
      </c>
      <c r="J125">
        <v>1.34375</v>
      </c>
      <c r="K125" s="2">
        <v>41849</v>
      </c>
      <c r="L125" s="6">
        <f t="shared" si="4"/>
        <v>-1</v>
      </c>
    </row>
    <row r="126" spans="1:12" x14ac:dyDescent="0.25">
      <c r="A126" s="2">
        <v>41849</v>
      </c>
      <c r="B126" s="3">
        <v>0.3444444444444445</v>
      </c>
      <c r="C126" s="4">
        <f t="shared" si="3"/>
        <v>2</v>
      </c>
      <c r="D126" t="s">
        <v>17</v>
      </c>
      <c r="E126" s="5" t="s">
        <v>47</v>
      </c>
      <c r="F126" s="5" t="s">
        <v>15</v>
      </c>
      <c r="G126">
        <v>0.85436999999999996</v>
      </c>
      <c r="H126">
        <f>G126+0.001</f>
        <v>0.85536999999999996</v>
      </c>
      <c r="I126">
        <f>G126-0.002</f>
        <v>0.85236999999999996</v>
      </c>
      <c r="J126">
        <v>0.85536999999999996</v>
      </c>
      <c r="K126" s="2">
        <v>41849</v>
      </c>
      <c r="L126" s="6">
        <f t="shared" si="4"/>
        <v>-1</v>
      </c>
    </row>
    <row r="127" spans="1:12" x14ac:dyDescent="0.25">
      <c r="A127" s="2">
        <v>41849</v>
      </c>
      <c r="B127" s="3">
        <v>0.40625</v>
      </c>
      <c r="C127" s="4">
        <f t="shared" si="3"/>
        <v>2</v>
      </c>
      <c r="D127" t="s">
        <v>17</v>
      </c>
      <c r="E127" s="5" t="s">
        <v>35</v>
      </c>
      <c r="F127" s="5" t="s">
        <v>19</v>
      </c>
      <c r="G127">
        <v>0.94116999999999995</v>
      </c>
      <c r="H127">
        <f>G127-0.001</f>
        <v>0.94016999999999995</v>
      </c>
      <c r="I127">
        <f>G127+0.01</f>
        <v>0.95116999999999996</v>
      </c>
      <c r="J127">
        <v>0.94016999999999995</v>
      </c>
      <c r="K127" s="2">
        <v>41849</v>
      </c>
      <c r="L127" s="6">
        <f t="shared" si="4"/>
        <v>-1</v>
      </c>
    </row>
    <row r="128" spans="1:12" x14ac:dyDescent="0.25">
      <c r="A128" s="2">
        <v>41849</v>
      </c>
      <c r="B128" s="3">
        <v>0.48333333333333334</v>
      </c>
      <c r="C128" s="4">
        <f t="shared" si="3"/>
        <v>2</v>
      </c>
      <c r="D128" t="s">
        <v>17</v>
      </c>
      <c r="E128" s="5" t="s">
        <v>47</v>
      </c>
      <c r="F128" s="5" t="s">
        <v>19</v>
      </c>
      <c r="G128">
        <v>0.85565000000000002</v>
      </c>
      <c r="H128">
        <f>G128-0.001</f>
        <v>0.85465000000000002</v>
      </c>
      <c r="I128">
        <f>G128+0.002</f>
        <v>0.85765000000000002</v>
      </c>
      <c r="J128">
        <v>0.85465000000000002</v>
      </c>
      <c r="K128" s="2">
        <v>41849</v>
      </c>
      <c r="L128" s="6">
        <f t="shared" si="4"/>
        <v>-1</v>
      </c>
    </row>
    <row r="129" spans="1:13" x14ac:dyDescent="0.25">
      <c r="A129" s="2">
        <v>41849</v>
      </c>
      <c r="B129" s="3">
        <v>0.57986111111111105</v>
      </c>
      <c r="C129" s="4">
        <f t="shared" si="3"/>
        <v>2</v>
      </c>
      <c r="D129" t="s">
        <v>17</v>
      </c>
      <c r="E129" s="5" t="s">
        <v>43</v>
      </c>
      <c r="F129" s="5" t="s">
        <v>19</v>
      </c>
      <c r="G129">
        <v>101.95099999999999</v>
      </c>
      <c r="H129">
        <f>G129-0.06</f>
        <v>101.89099999999999</v>
      </c>
      <c r="I129">
        <f>G129+0.1</f>
        <v>102.05099999999999</v>
      </c>
      <c r="J129">
        <v>101.89099999999999</v>
      </c>
      <c r="K129" s="2">
        <v>41849</v>
      </c>
      <c r="L129" s="6">
        <f t="shared" si="4"/>
        <v>-1</v>
      </c>
    </row>
    <row r="130" spans="1:13" x14ac:dyDescent="0.25">
      <c r="A130" s="2">
        <v>41849</v>
      </c>
      <c r="B130" s="3">
        <v>0.58680555555555558</v>
      </c>
      <c r="C130" s="4">
        <f t="shared" si="3"/>
        <v>2</v>
      </c>
      <c r="D130" t="s">
        <v>17</v>
      </c>
      <c r="E130" s="5" t="s">
        <v>33</v>
      </c>
      <c r="F130" s="5" t="s">
        <v>19</v>
      </c>
      <c r="G130">
        <v>139.99</v>
      </c>
      <c r="H130">
        <f>G130-0.08</f>
        <v>139.91</v>
      </c>
      <c r="I130">
        <f>G130+0.2</f>
        <v>140.19</v>
      </c>
      <c r="J130">
        <v>139.91</v>
      </c>
      <c r="K130" s="2">
        <v>41849</v>
      </c>
      <c r="L130" s="6">
        <f t="shared" si="4"/>
        <v>-1</v>
      </c>
    </row>
    <row r="131" spans="1:13" x14ac:dyDescent="0.25">
      <c r="A131" s="2">
        <v>41849</v>
      </c>
      <c r="B131" s="3">
        <v>0.60069444444444442</v>
      </c>
      <c r="C131" s="4">
        <f t="shared" ref="C131:C163" si="7">WEEKDAY(A131,2)</f>
        <v>2</v>
      </c>
      <c r="D131" t="s">
        <v>17</v>
      </c>
      <c r="E131" s="5" t="s">
        <v>34</v>
      </c>
      <c r="F131" s="5" t="s">
        <v>15</v>
      </c>
      <c r="G131">
        <v>1.6967300000000001</v>
      </c>
      <c r="H131">
        <f>G131+0.0006</f>
        <v>1.69733</v>
      </c>
      <c r="I131">
        <f>G131-0.006</f>
        <v>1.6907300000000001</v>
      </c>
      <c r="J131">
        <v>1.69733</v>
      </c>
      <c r="K131" s="2">
        <v>41849</v>
      </c>
      <c r="L131" s="6">
        <f t="shared" si="4"/>
        <v>-1</v>
      </c>
    </row>
    <row r="132" spans="1:13" x14ac:dyDescent="0.25">
      <c r="A132" s="2">
        <v>41849</v>
      </c>
      <c r="B132" s="3">
        <v>0.66736111111111107</v>
      </c>
      <c r="C132" s="4">
        <f t="shared" si="7"/>
        <v>2</v>
      </c>
      <c r="D132" s="4" t="s">
        <v>39</v>
      </c>
      <c r="E132" s="5" t="s">
        <v>20</v>
      </c>
      <c r="F132" s="5" t="s">
        <v>19</v>
      </c>
      <c r="G132">
        <v>1.8349800000000001</v>
      </c>
      <c r="H132">
        <f>G132-0.001</f>
        <v>1.8339800000000002</v>
      </c>
      <c r="I132">
        <f>G132+0.01</f>
        <v>1.8449800000000001</v>
      </c>
      <c r="J132">
        <v>1.8339800000000002</v>
      </c>
      <c r="K132" s="2">
        <v>41849</v>
      </c>
      <c r="L132" s="6">
        <f t="shared" si="4"/>
        <v>-1</v>
      </c>
    </row>
    <row r="133" spans="1:13" x14ac:dyDescent="0.25">
      <c r="A133" s="2">
        <v>41849</v>
      </c>
      <c r="B133" s="3">
        <v>0.74305555555555547</v>
      </c>
      <c r="C133" s="4">
        <f t="shared" si="7"/>
        <v>2</v>
      </c>
      <c r="D133" t="s">
        <v>21</v>
      </c>
      <c r="E133" s="5" t="s">
        <v>37</v>
      </c>
      <c r="F133" s="5" t="s">
        <v>19</v>
      </c>
      <c r="G133">
        <v>20.725999999999999</v>
      </c>
      <c r="H133">
        <f>G133-0.1</f>
        <v>20.625999999999998</v>
      </c>
      <c r="I133">
        <f>G133+0.45</f>
        <v>21.175999999999998</v>
      </c>
      <c r="J133">
        <v>20.625999999999998</v>
      </c>
      <c r="K133" s="2">
        <v>41849</v>
      </c>
      <c r="L133" s="6">
        <f t="shared" si="4"/>
        <v>-1</v>
      </c>
    </row>
    <row r="134" spans="1:13" x14ac:dyDescent="0.25">
      <c r="A134" s="2">
        <v>41849</v>
      </c>
      <c r="B134" s="3">
        <v>0.92708333333333337</v>
      </c>
      <c r="C134" s="4">
        <f t="shared" si="7"/>
        <v>2</v>
      </c>
      <c r="D134" t="s">
        <v>13</v>
      </c>
      <c r="E134" s="5" t="s">
        <v>35</v>
      </c>
      <c r="F134" s="5" t="s">
        <v>15</v>
      </c>
      <c r="G134">
        <v>0.93896000000000002</v>
      </c>
      <c r="H134">
        <f>G134+0.001</f>
        <v>0.93996000000000002</v>
      </c>
      <c r="I134">
        <f>G134-0.006</f>
        <v>0.93296000000000001</v>
      </c>
      <c r="J134">
        <v>0.93296000000000001</v>
      </c>
      <c r="K134" s="2">
        <v>41851</v>
      </c>
      <c r="L134" s="6">
        <f t="shared" si="4"/>
        <v>6</v>
      </c>
      <c r="M134" t="s">
        <v>52</v>
      </c>
    </row>
    <row r="135" spans="1:13" x14ac:dyDescent="0.25">
      <c r="A135" s="2">
        <v>41849</v>
      </c>
      <c r="B135" s="3">
        <v>0.9291666666666667</v>
      </c>
      <c r="C135" s="4">
        <f t="shared" si="7"/>
        <v>2</v>
      </c>
      <c r="D135" t="s">
        <v>13</v>
      </c>
      <c r="E135" s="5" t="s">
        <v>22</v>
      </c>
      <c r="F135" s="5" t="s">
        <v>19</v>
      </c>
      <c r="G135">
        <v>1.43109</v>
      </c>
      <c r="H135">
        <f>G135-0.002</f>
        <v>1.42909</v>
      </c>
      <c r="I135">
        <f>G135+0.016</f>
        <v>1.44709</v>
      </c>
      <c r="J135">
        <v>1.42909</v>
      </c>
      <c r="K135" s="2">
        <v>41849</v>
      </c>
      <c r="L135" s="6">
        <f t="shared" si="4"/>
        <v>-1</v>
      </c>
    </row>
    <row r="136" spans="1:13" x14ac:dyDescent="0.25">
      <c r="A136" s="2">
        <v>41849</v>
      </c>
      <c r="B136" s="3">
        <v>0.93472222222222223</v>
      </c>
      <c r="C136" s="4">
        <f t="shared" si="7"/>
        <v>2</v>
      </c>
      <c r="D136" t="s">
        <v>13</v>
      </c>
      <c r="E136" s="5" t="s">
        <v>28</v>
      </c>
      <c r="F136" s="5" t="s">
        <v>15</v>
      </c>
      <c r="G136">
        <v>1.3420700000000001</v>
      </c>
      <c r="H136">
        <f>G136+0.0004</f>
        <v>1.3424700000000001</v>
      </c>
      <c r="I136">
        <f>G136-0.004</f>
        <v>1.3380700000000001</v>
      </c>
      <c r="J136">
        <v>1.3380700000000001</v>
      </c>
      <c r="K136" s="2">
        <v>41850</v>
      </c>
      <c r="L136" s="6">
        <f t="shared" si="4"/>
        <v>10.00000000000111</v>
      </c>
      <c r="M136" t="s">
        <v>52</v>
      </c>
    </row>
    <row r="137" spans="1:13" x14ac:dyDescent="0.25">
      <c r="A137" s="2">
        <v>41850</v>
      </c>
      <c r="B137" s="3">
        <v>5.8333333333333327E-2</v>
      </c>
      <c r="C137" s="4">
        <f t="shared" si="7"/>
        <v>3</v>
      </c>
      <c r="D137" t="s">
        <v>13</v>
      </c>
      <c r="E137" s="5" t="s">
        <v>47</v>
      </c>
      <c r="F137" s="5" t="s">
        <v>15</v>
      </c>
      <c r="G137">
        <v>0.85062000000000004</v>
      </c>
      <c r="H137">
        <f>G137+0.001</f>
        <v>0.85162000000000004</v>
      </c>
      <c r="I137">
        <f>G137-0.002</f>
        <v>0.84862000000000004</v>
      </c>
      <c r="J137">
        <v>0.84862000000000004</v>
      </c>
      <c r="K137" s="2">
        <v>41850</v>
      </c>
      <c r="L137" s="6">
        <f t="shared" si="4"/>
        <v>2</v>
      </c>
    </row>
    <row r="138" spans="1:13" x14ac:dyDescent="0.25">
      <c r="A138" s="2">
        <v>41850</v>
      </c>
      <c r="B138" s="3">
        <v>0.71180555555555547</v>
      </c>
      <c r="C138" s="4">
        <f t="shared" si="7"/>
        <v>3</v>
      </c>
      <c r="D138" t="s">
        <v>21</v>
      </c>
      <c r="E138" s="5" t="s">
        <v>46</v>
      </c>
      <c r="F138" s="5" t="s">
        <v>19</v>
      </c>
      <c r="G138">
        <v>9.1968300000000003</v>
      </c>
      <c r="H138">
        <f>G138-0.0035</f>
        <v>9.1933299999999996</v>
      </c>
      <c r="I138">
        <f>G138+0.05</f>
        <v>9.246830000000001</v>
      </c>
      <c r="J138">
        <v>9.1933299999999996</v>
      </c>
      <c r="K138" s="2">
        <v>41850</v>
      </c>
      <c r="L138" s="6">
        <f t="shared" si="4"/>
        <v>-1</v>
      </c>
    </row>
    <row r="139" spans="1:13" x14ac:dyDescent="0.25">
      <c r="A139" s="2">
        <v>41850</v>
      </c>
      <c r="B139" s="3">
        <v>0.72569444444444453</v>
      </c>
      <c r="C139" s="4">
        <f t="shared" si="7"/>
        <v>3</v>
      </c>
      <c r="D139" t="s">
        <v>21</v>
      </c>
      <c r="E139" s="5" t="s">
        <v>30</v>
      </c>
      <c r="F139" s="5" t="s">
        <v>19</v>
      </c>
      <c r="G139">
        <v>11.62007</v>
      </c>
      <c r="H139">
        <f t="shared" ref="H139" si="8">G139-0.015</f>
        <v>11.60507</v>
      </c>
      <c r="I139">
        <f t="shared" ref="I139" si="9">G139+0.25</f>
        <v>11.87007</v>
      </c>
      <c r="J139">
        <v>11.60507</v>
      </c>
      <c r="K139" s="2">
        <v>41850</v>
      </c>
      <c r="L139" s="6">
        <f t="shared" si="4"/>
        <v>-1</v>
      </c>
    </row>
    <row r="140" spans="1:13" x14ac:dyDescent="0.25">
      <c r="A140" s="2">
        <v>41850</v>
      </c>
      <c r="B140" s="3">
        <v>0.85763888888888884</v>
      </c>
      <c r="C140" s="4">
        <f t="shared" si="7"/>
        <v>3</v>
      </c>
      <c r="D140" t="s">
        <v>31</v>
      </c>
      <c r="E140" s="5" t="s">
        <v>33</v>
      </c>
      <c r="F140" s="5" t="s">
        <v>19</v>
      </c>
      <c r="G140">
        <v>137.041</v>
      </c>
      <c r="H140">
        <f>G140-0.08</f>
        <v>136.96099999999998</v>
      </c>
      <c r="I140">
        <f>G140+0.15</f>
        <v>137.191</v>
      </c>
      <c r="J140">
        <v>137.191</v>
      </c>
      <c r="K140" s="2">
        <v>41850</v>
      </c>
      <c r="L140" s="6">
        <f t="shared" si="4"/>
        <v>1.874999999999778</v>
      </c>
    </row>
    <row r="141" spans="1:13" x14ac:dyDescent="0.25">
      <c r="A141" s="2">
        <v>41850</v>
      </c>
      <c r="B141" s="3">
        <v>0.95138888888888884</v>
      </c>
      <c r="C141" s="4">
        <f t="shared" si="7"/>
        <v>3</v>
      </c>
      <c r="D141" t="s">
        <v>13</v>
      </c>
      <c r="E141" s="5" t="s">
        <v>37</v>
      </c>
      <c r="F141" s="5" t="s">
        <v>19</v>
      </c>
      <c r="G141">
        <v>20.678000000000001</v>
      </c>
      <c r="H141">
        <f>G141-0.1</f>
        <v>20.577999999999999</v>
      </c>
      <c r="I141">
        <f>G141+0.45</f>
        <v>21.128</v>
      </c>
      <c r="J141">
        <v>20.577999999999999</v>
      </c>
      <c r="K141" s="2">
        <v>41850</v>
      </c>
      <c r="L141" s="6">
        <f t="shared" si="4"/>
        <v>-1</v>
      </c>
    </row>
    <row r="142" spans="1:13" x14ac:dyDescent="0.25">
      <c r="A142" s="2">
        <v>41850</v>
      </c>
      <c r="B142" s="3">
        <v>0.97152777777777777</v>
      </c>
      <c r="C142" s="4">
        <f t="shared" si="7"/>
        <v>3</v>
      </c>
      <c r="D142" t="s">
        <v>13</v>
      </c>
      <c r="E142" s="5" t="s">
        <v>22</v>
      </c>
      <c r="F142" s="5" t="s">
        <v>19</v>
      </c>
      <c r="G142">
        <v>1.4324699999999999</v>
      </c>
      <c r="H142">
        <f>G142-0.002</f>
        <v>1.4304699999999999</v>
      </c>
      <c r="I142">
        <f>G142+0.016</f>
        <v>1.4484699999999999</v>
      </c>
      <c r="J142">
        <v>1.4304699999999999</v>
      </c>
      <c r="K142" s="2">
        <v>41858</v>
      </c>
      <c r="L142" s="6">
        <f t="shared" si="4"/>
        <v>-1</v>
      </c>
    </row>
    <row r="143" spans="1:13" x14ac:dyDescent="0.25">
      <c r="A143" s="2">
        <v>41851</v>
      </c>
      <c r="B143" s="3">
        <v>0.67361111111111116</v>
      </c>
      <c r="C143" s="4">
        <f t="shared" si="7"/>
        <v>4</v>
      </c>
      <c r="D143" s="4" t="s">
        <v>39</v>
      </c>
      <c r="E143" s="5" t="s">
        <v>32</v>
      </c>
      <c r="F143" s="5" t="s">
        <v>19</v>
      </c>
      <c r="G143">
        <v>3.1044100000000001</v>
      </c>
      <c r="H143">
        <f>G143-0.002</f>
        <v>3.1024100000000003</v>
      </c>
      <c r="I143">
        <f>G143+0.016</f>
        <v>3.1204100000000001</v>
      </c>
      <c r="J143">
        <v>3.1204100000000001</v>
      </c>
      <c r="K143" s="2">
        <v>41851</v>
      </c>
      <c r="L143" s="6">
        <f t="shared" si="4"/>
        <v>8.0000000000008882</v>
      </c>
    </row>
    <row r="144" spans="1:13" x14ac:dyDescent="0.25">
      <c r="A144" s="2">
        <v>41851</v>
      </c>
      <c r="B144" s="3">
        <v>0.73958333333333337</v>
      </c>
      <c r="C144" s="4">
        <f t="shared" si="7"/>
        <v>4</v>
      </c>
      <c r="D144" t="s">
        <v>21</v>
      </c>
      <c r="E144" s="5" t="s">
        <v>37</v>
      </c>
      <c r="F144" s="5" t="s">
        <v>19</v>
      </c>
      <c r="G144">
        <v>20.701000000000001</v>
      </c>
      <c r="H144">
        <f>G144-0.1</f>
        <v>20.600999999999999</v>
      </c>
      <c r="I144">
        <f>G144+0.45</f>
        <v>21.151</v>
      </c>
      <c r="J144">
        <v>20.600999999999999</v>
      </c>
      <c r="K144" s="2">
        <v>41851</v>
      </c>
      <c r="L144" s="6">
        <f t="shared" ref="L144:L160" si="10">(J144-G144)/(G144-H144)</f>
        <v>-1</v>
      </c>
    </row>
    <row r="145" spans="1:12" x14ac:dyDescent="0.25">
      <c r="A145" s="2">
        <v>41851</v>
      </c>
      <c r="B145" s="3">
        <v>0.81597222222222221</v>
      </c>
      <c r="C145" s="4">
        <f t="shared" si="7"/>
        <v>4</v>
      </c>
      <c r="D145" t="s">
        <v>31</v>
      </c>
      <c r="E145" s="5" t="s">
        <v>28</v>
      </c>
      <c r="F145" s="5" t="s">
        <v>15</v>
      </c>
      <c r="G145">
        <v>1.3384499999999999</v>
      </c>
      <c r="H145">
        <f>G145+0.0004</f>
        <v>1.3388499999999999</v>
      </c>
      <c r="I145">
        <f>G145-0.004</f>
        <v>1.3344499999999999</v>
      </c>
      <c r="J145">
        <v>1.3388499999999999</v>
      </c>
      <c r="K145" s="2">
        <v>41851</v>
      </c>
      <c r="L145" s="6">
        <f t="shared" si="10"/>
        <v>-1</v>
      </c>
    </row>
    <row r="146" spans="1:12" x14ac:dyDescent="0.25">
      <c r="A146" s="2">
        <v>41852</v>
      </c>
      <c r="B146" s="3">
        <v>0.7006944444444444</v>
      </c>
      <c r="C146" s="4">
        <f t="shared" si="7"/>
        <v>5</v>
      </c>
      <c r="D146" s="4" t="s">
        <v>39</v>
      </c>
      <c r="E146" s="5" t="s">
        <v>32</v>
      </c>
      <c r="F146" s="5" t="s">
        <v>19</v>
      </c>
      <c r="G146">
        <v>3.1233200000000001</v>
      </c>
      <c r="H146">
        <f>G146-0.002</f>
        <v>3.1213200000000003</v>
      </c>
      <c r="I146">
        <f>G146+0.016</f>
        <v>3.1393200000000001</v>
      </c>
      <c r="J146">
        <v>3.1213200000000003</v>
      </c>
      <c r="K146" s="2">
        <v>41852</v>
      </c>
      <c r="L146" s="6">
        <f t="shared" si="10"/>
        <v>-1</v>
      </c>
    </row>
    <row r="147" spans="1:12" x14ac:dyDescent="0.25">
      <c r="A147" s="2">
        <v>41852</v>
      </c>
      <c r="B147" s="3">
        <v>0.84791666666666676</v>
      </c>
      <c r="C147" s="4">
        <f t="shared" si="7"/>
        <v>5</v>
      </c>
      <c r="D147" s="4" t="s">
        <v>31</v>
      </c>
      <c r="E147" s="5" t="s">
        <v>28</v>
      </c>
      <c r="F147" s="5" t="s">
        <v>19</v>
      </c>
      <c r="G147">
        <v>1.33999</v>
      </c>
      <c r="H147">
        <f>G147-0.0004</f>
        <v>1.3395900000000001</v>
      </c>
      <c r="I147">
        <f>G147+0.004</f>
        <v>1.34399</v>
      </c>
      <c r="J147">
        <v>1.3395900000000001</v>
      </c>
      <c r="K147" s="2">
        <v>41852</v>
      </c>
      <c r="L147" s="6">
        <f t="shared" si="10"/>
        <v>-1</v>
      </c>
    </row>
    <row r="148" spans="1:12" x14ac:dyDescent="0.25">
      <c r="A148" s="2">
        <v>41855</v>
      </c>
      <c r="B148" s="3">
        <v>0.84444444444444444</v>
      </c>
      <c r="C148" s="4">
        <f t="shared" si="7"/>
        <v>1</v>
      </c>
      <c r="D148" s="4" t="s">
        <v>31</v>
      </c>
      <c r="E148" s="5" t="s">
        <v>46</v>
      </c>
      <c r="F148" s="5" t="s">
        <v>19</v>
      </c>
      <c r="G148">
        <v>9.2399199999999997</v>
      </c>
      <c r="H148">
        <f>G148-0.0035</f>
        <v>9.236419999999999</v>
      </c>
      <c r="I148">
        <f>G148+0.05</f>
        <v>9.2899200000000004</v>
      </c>
      <c r="J148">
        <v>9.2364200000000007</v>
      </c>
      <c r="K148" s="2">
        <v>41855</v>
      </c>
      <c r="L148" s="6">
        <f t="shared" si="10"/>
        <v>-0.99999999999949252</v>
      </c>
    </row>
    <row r="149" spans="1:12" x14ac:dyDescent="0.25">
      <c r="A149" s="2">
        <v>41855</v>
      </c>
      <c r="B149" s="3">
        <v>0.95694444444444438</v>
      </c>
      <c r="C149" s="4">
        <f t="shared" si="7"/>
        <v>1</v>
      </c>
      <c r="D149" t="s">
        <v>13</v>
      </c>
      <c r="E149" s="5" t="s">
        <v>35</v>
      </c>
      <c r="F149" s="5" t="s">
        <v>19</v>
      </c>
      <c r="G149">
        <v>0.93228</v>
      </c>
      <c r="H149">
        <f>G149-0.001</f>
        <v>0.93128</v>
      </c>
      <c r="I149">
        <f>G149+0.01</f>
        <v>0.94228000000000001</v>
      </c>
      <c r="J149">
        <v>0.93128</v>
      </c>
      <c r="K149" s="2">
        <v>41856</v>
      </c>
      <c r="L149" s="6">
        <f t="shared" si="10"/>
        <v>-1</v>
      </c>
    </row>
    <row r="150" spans="1:12" x14ac:dyDescent="0.25">
      <c r="A150" s="2">
        <v>41856</v>
      </c>
      <c r="B150" s="3">
        <v>5.2083333333333336E-2</v>
      </c>
      <c r="C150" s="4">
        <f t="shared" si="7"/>
        <v>2</v>
      </c>
      <c r="D150" t="s">
        <v>13</v>
      </c>
      <c r="E150" s="5" t="s">
        <v>36</v>
      </c>
      <c r="F150" s="5" t="s">
        <v>19</v>
      </c>
      <c r="G150">
        <v>0.84567999999999999</v>
      </c>
      <c r="H150">
        <f>G150-0.0015</f>
        <v>0.84418000000000004</v>
      </c>
      <c r="I150">
        <f>G150+0.0045</f>
        <v>0.85017999999999994</v>
      </c>
      <c r="J150">
        <v>0.85017999999999994</v>
      </c>
      <c r="K150" s="2">
        <v>41858</v>
      </c>
      <c r="L150" s="6">
        <f t="shared" si="10"/>
        <v>3.0000000000000742</v>
      </c>
    </row>
    <row r="151" spans="1:12" x14ac:dyDescent="0.25">
      <c r="A151" s="2">
        <v>41856</v>
      </c>
      <c r="B151" s="3">
        <v>0.36041666666666666</v>
      </c>
      <c r="C151" s="4">
        <f t="shared" si="7"/>
        <v>2</v>
      </c>
      <c r="D151" t="s">
        <v>17</v>
      </c>
      <c r="E151" s="5" t="s">
        <v>47</v>
      </c>
      <c r="F151" s="5" t="s">
        <v>19</v>
      </c>
      <c r="G151">
        <v>0.85277000000000003</v>
      </c>
      <c r="H151">
        <f>G151-0.001</f>
        <v>0.85177000000000003</v>
      </c>
      <c r="I151">
        <f>G151+0.002</f>
        <v>0.85477000000000003</v>
      </c>
      <c r="J151">
        <v>0.85177000000000003</v>
      </c>
      <c r="K151" s="2">
        <v>41856</v>
      </c>
      <c r="L151" s="6">
        <f t="shared" si="10"/>
        <v>-1</v>
      </c>
    </row>
    <row r="152" spans="1:12" x14ac:dyDescent="0.25">
      <c r="A152" s="2">
        <v>41856</v>
      </c>
      <c r="B152" s="3">
        <v>0.43958333333333338</v>
      </c>
      <c r="C152" s="4">
        <f t="shared" si="7"/>
        <v>2</v>
      </c>
      <c r="D152" t="s">
        <v>17</v>
      </c>
      <c r="E152" s="5" t="s">
        <v>38</v>
      </c>
      <c r="F152" s="5" t="s">
        <v>19</v>
      </c>
      <c r="G152">
        <v>1.80874</v>
      </c>
      <c r="H152">
        <f>G152-0.003</f>
        <v>1.8057400000000001</v>
      </c>
      <c r="I152">
        <f>G152+0.016</f>
        <v>1.82474</v>
      </c>
      <c r="J152">
        <v>1.8057400000000001</v>
      </c>
      <c r="K152" s="2">
        <v>41856</v>
      </c>
      <c r="L152" s="6">
        <f t="shared" si="10"/>
        <v>-1</v>
      </c>
    </row>
    <row r="153" spans="1:12" x14ac:dyDescent="0.25">
      <c r="A153" s="2">
        <v>41856</v>
      </c>
      <c r="B153" s="3">
        <v>0.4548611111111111</v>
      </c>
      <c r="C153" s="4">
        <f t="shared" si="7"/>
        <v>2</v>
      </c>
      <c r="D153" t="s">
        <v>17</v>
      </c>
      <c r="E153" s="5" t="s">
        <v>47</v>
      </c>
      <c r="F153" s="5" t="s">
        <v>15</v>
      </c>
      <c r="G153">
        <v>0.85165000000000002</v>
      </c>
      <c r="H153">
        <f>G153+0.001</f>
        <v>0.85265000000000002</v>
      </c>
      <c r="I153">
        <f>G153-0.002</f>
        <v>0.84965000000000002</v>
      </c>
      <c r="J153">
        <v>0.85265000000000002</v>
      </c>
      <c r="K153" s="2">
        <v>41856</v>
      </c>
      <c r="L153" s="6">
        <f t="shared" si="10"/>
        <v>-1</v>
      </c>
    </row>
    <row r="154" spans="1:12" x14ac:dyDescent="0.25">
      <c r="A154" s="2">
        <v>41856</v>
      </c>
      <c r="B154" s="3">
        <v>0.64236111111111105</v>
      </c>
      <c r="C154" s="4">
        <f t="shared" si="7"/>
        <v>2</v>
      </c>
      <c r="D154" t="s">
        <v>17</v>
      </c>
      <c r="E154" s="5" t="s">
        <v>33</v>
      </c>
      <c r="F154" s="5" t="s">
        <v>15</v>
      </c>
      <c r="G154">
        <v>137.541</v>
      </c>
      <c r="H154">
        <f>G154+0.08</f>
        <v>137.62100000000001</v>
      </c>
      <c r="I154">
        <f>G154-0.2</f>
        <v>137.34100000000001</v>
      </c>
      <c r="J154">
        <v>137.62100000000001</v>
      </c>
      <c r="K154" s="2">
        <v>41856</v>
      </c>
      <c r="L154" s="6">
        <f t="shared" si="10"/>
        <v>-1</v>
      </c>
    </row>
    <row r="155" spans="1:12" x14ac:dyDescent="0.25">
      <c r="A155" s="2">
        <v>41856</v>
      </c>
      <c r="B155" s="3">
        <v>0.71666666666666667</v>
      </c>
      <c r="C155" s="4">
        <f t="shared" si="7"/>
        <v>2</v>
      </c>
      <c r="D155" t="s">
        <v>21</v>
      </c>
      <c r="E155" s="5" t="s">
        <v>32</v>
      </c>
      <c r="F155" s="5" t="s">
        <v>15</v>
      </c>
      <c r="G155">
        <v>3.1052599999999999</v>
      </c>
      <c r="H155">
        <f>G155+0.002</f>
        <v>3.1072599999999997</v>
      </c>
      <c r="I155">
        <f>G155-0.016</f>
        <v>3.0892599999999999</v>
      </c>
      <c r="J155">
        <v>3.1072599999999997</v>
      </c>
      <c r="K155" s="2">
        <v>41856</v>
      </c>
      <c r="L155" s="6">
        <f t="shared" si="10"/>
        <v>-1</v>
      </c>
    </row>
    <row r="156" spans="1:12" x14ac:dyDescent="0.25">
      <c r="A156" s="2">
        <v>41856</v>
      </c>
      <c r="B156" s="3">
        <v>0.74305555555555547</v>
      </c>
      <c r="C156" s="4">
        <f t="shared" si="7"/>
        <v>2</v>
      </c>
      <c r="D156" t="s">
        <v>21</v>
      </c>
      <c r="E156" s="5" t="s">
        <v>28</v>
      </c>
      <c r="F156" s="5" t="s">
        <v>15</v>
      </c>
      <c r="G156">
        <v>1.3407199999999999</v>
      </c>
      <c r="H156">
        <f>G156+0.0004</f>
        <v>1.3411199999999999</v>
      </c>
      <c r="I156">
        <f>G156-0.004</f>
        <v>1.3367199999999999</v>
      </c>
      <c r="J156">
        <v>1.3367199999999999</v>
      </c>
      <c r="K156" s="2">
        <v>41857</v>
      </c>
      <c r="L156" s="6">
        <f t="shared" si="10"/>
        <v>10.00000000000111</v>
      </c>
    </row>
    <row r="157" spans="1:12" x14ac:dyDescent="0.25">
      <c r="A157" s="2">
        <v>41857</v>
      </c>
      <c r="B157" s="3">
        <v>2.0833333333333332E-2</v>
      </c>
      <c r="C157" s="4">
        <f t="shared" si="7"/>
        <v>3</v>
      </c>
      <c r="D157" t="s">
        <v>13</v>
      </c>
      <c r="E157" s="5" t="s">
        <v>30</v>
      </c>
      <c r="F157" s="5" t="s">
        <v>19</v>
      </c>
      <c r="G157">
        <v>11.6203</v>
      </c>
      <c r="H157">
        <f t="shared" ref="H157" si="11">G157-0.015</f>
        <v>11.6053</v>
      </c>
      <c r="I157">
        <f t="shared" ref="I157" si="12">G157+0.25</f>
        <v>11.8703</v>
      </c>
      <c r="J157">
        <v>11.6053</v>
      </c>
      <c r="K157" s="2">
        <v>41858</v>
      </c>
      <c r="L157" s="6">
        <f t="shared" si="10"/>
        <v>-1</v>
      </c>
    </row>
    <row r="158" spans="1:12" x14ac:dyDescent="0.25">
      <c r="A158" s="2">
        <v>41857</v>
      </c>
      <c r="B158" s="3">
        <v>0.4458333333333333</v>
      </c>
      <c r="C158" s="4">
        <f t="shared" si="7"/>
        <v>3</v>
      </c>
      <c r="D158" t="s">
        <v>17</v>
      </c>
      <c r="E158" s="5" t="s">
        <v>35</v>
      </c>
      <c r="F158" s="5" t="s">
        <v>15</v>
      </c>
      <c r="G158">
        <v>0.92934000000000005</v>
      </c>
      <c r="H158">
        <f>G158+0.001</f>
        <v>0.93034000000000006</v>
      </c>
      <c r="I158">
        <f>G158-0.006</f>
        <v>0.92334000000000005</v>
      </c>
      <c r="J158">
        <v>0.93034000000000006</v>
      </c>
      <c r="K158" s="2">
        <v>41857</v>
      </c>
      <c r="L158" s="6">
        <f t="shared" si="10"/>
        <v>-1</v>
      </c>
    </row>
    <row r="159" spans="1:12" x14ac:dyDescent="0.25">
      <c r="A159" s="2">
        <v>41857</v>
      </c>
      <c r="B159" s="3">
        <v>0.68194444444444446</v>
      </c>
      <c r="C159" s="4">
        <f t="shared" si="7"/>
        <v>3</v>
      </c>
      <c r="D159" s="4" t="s">
        <v>39</v>
      </c>
      <c r="E159" s="5" t="s">
        <v>38</v>
      </c>
      <c r="F159" s="5" t="s">
        <v>15</v>
      </c>
      <c r="G159">
        <v>1.8114300000000001</v>
      </c>
      <c r="H159">
        <f>G159+0.003</f>
        <v>1.81443</v>
      </c>
      <c r="I159">
        <f>G159-0.016</f>
        <v>1.7954300000000001</v>
      </c>
      <c r="J159">
        <v>1.81443</v>
      </c>
      <c r="K159" s="2">
        <v>41858</v>
      </c>
      <c r="L159" s="6">
        <f t="shared" si="10"/>
        <v>-1</v>
      </c>
    </row>
    <row r="160" spans="1:12" x14ac:dyDescent="0.25">
      <c r="A160" s="2">
        <v>41857</v>
      </c>
      <c r="B160" s="3">
        <v>0.75277777777777777</v>
      </c>
      <c r="C160" s="4">
        <f t="shared" si="7"/>
        <v>3</v>
      </c>
      <c r="D160" t="s">
        <v>31</v>
      </c>
      <c r="E160" s="5" t="s">
        <v>20</v>
      </c>
      <c r="F160" s="5" t="s">
        <v>15</v>
      </c>
      <c r="G160">
        <v>1.84937</v>
      </c>
      <c r="H160">
        <f>G160+0.001</f>
        <v>1.8503699999999998</v>
      </c>
      <c r="I160">
        <f>G160-0.01</f>
        <v>1.8393699999999999</v>
      </c>
      <c r="J160">
        <v>1.8393699999999999</v>
      </c>
      <c r="K160" s="2">
        <v>41858</v>
      </c>
      <c r="L160" s="6">
        <f t="shared" si="10"/>
        <v>10.00000000000111</v>
      </c>
    </row>
    <row r="161" spans="1:12" x14ac:dyDescent="0.25">
      <c r="A161" s="2">
        <v>41858</v>
      </c>
      <c r="B161" s="3">
        <v>0.47916666666666669</v>
      </c>
      <c r="C161" s="4">
        <f t="shared" si="7"/>
        <v>4</v>
      </c>
      <c r="D161" t="s">
        <v>17</v>
      </c>
      <c r="E161" s="5" t="s">
        <v>22</v>
      </c>
      <c r="F161" s="5" t="s">
        <v>19</v>
      </c>
      <c r="G161">
        <v>1.43407</v>
      </c>
      <c r="H161">
        <f>G161-0.002</f>
        <v>1.43207</v>
      </c>
      <c r="I161">
        <f>G161+0.016</f>
        <v>1.45007</v>
      </c>
    </row>
    <row r="162" spans="1:12" x14ac:dyDescent="0.25">
      <c r="A162" s="2">
        <v>41858</v>
      </c>
      <c r="B162" s="3">
        <v>0.47916666666666669</v>
      </c>
      <c r="C162" s="4">
        <f t="shared" si="7"/>
        <v>4</v>
      </c>
      <c r="D162" t="s">
        <v>17</v>
      </c>
      <c r="E162" s="5" t="s">
        <v>45</v>
      </c>
      <c r="F162" s="5" t="s">
        <v>19</v>
      </c>
      <c r="G162">
        <v>1.5816699999999999</v>
      </c>
      <c r="H162">
        <f>G162-0.003</f>
        <v>1.57867</v>
      </c>
      <c r="I162">
        <f>G162+0.016</f>
        <v>1.5976699999999999</v>
      </c>
      <c r="J162">
        <v>1.57867</v>
      </c>
      <c r="K162" s="2">
        <v>41858</v>
      </c>
      <c r="L162" s="6">
        <f t="shared" ref="L162:L163" si="13">(J162-G162)/(G162-H162)</f>
        <v>-1</v>
      </c>
    </row>
    <row r="163" spans="1:12" x14ac:dyDescent="0.25">
      <c r="A163" s="2">
        <v>41859</v>
      </c>
      <c r="B163" s="3">
        <v>0.5083333333333333</v>
      </c>
      <c r="C163" s="4">
        <f t="shared" si="7"/>
        <v>5</v>
      </c>
      <c r="D163" t="s">
        <v>17</v>
      </c>
      <c r="E163" s="5" t="s">
        <v>38</v>
      </c>
      <c r="F163" s="5" t="s">
        <v>19</v>
      </c>
      <c r="G163">
        <v>1.8185</v>
      </c>
      <c r="H163">
        <f>G163-0.003</f>
        <v>1.8155000000000001</v>
      </c>
      <c r="I163">
        <f>G163+0.016</f>
        <v>1.8345</v>
      </c>
      <c r="J163">
        <v>1.8155000000000001</v>
      </c>
      <c r="K163" s="2">
        <v>41859</v>
      </c>
      <c r="L163" s="6">
        <f t="shared" si="13"/>
        <v>-1</v>
      </c>
    </row>
  </sheetData>
  <autoFilter ref="A1:O163"/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Forward Test 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Andy</dc:creator>
  <cp:lastModifiedBy>Andy</cp:lastModifiedBy>
  <dcterms:created xsi:type="dcterms:W3CDTF">2014-08-08T11:37:54Z</dcterms:created>
  <dcterms:modified xsi:type="dcterms:W3CDTF">2014-08-08T12:22:35Z</dcterms:modified>
</cp:coreProperties>
</file>