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-120" windowWidth="20055" windowHeight="7905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24519"/>
</workbook>
</file>

<file path=xl/calcChain.xml><?xml version="1.0" encoding="utf-8"?>
<calcChain xmlns="http://schemas.openxmlformats.org/spreadsheetml/2006/main">
  <c r="AJ26" i="1"/>
  <c r="AJ25"/>
  <c r="AJ20"/>
  <c r="AJ18"/>
  <c r="AJ16"/>
  <c r="AJ14"/>
  <c r="AJ8"/>
  <c r="AJ24"/>
  <c r="AJ23"/>
  <c r="AJ22"/>
  <c r="AJ21"/>
  <c r="AJ19"/>
  <c r="AJ17"/>
  <c r="AJ15"/>
  <c r="AJ13"/>
  <c r="AJ12"/>
  <c r="AJ11"/>
  <c r="AJ10"/>
  <c r="AJ9"/>
  <c r="AJ7"/>
  <c r="AJ6"/>
  <c r="AJ5"/>
  <c r="AG26"/>
  <c r="AG25"/>
  <c r="AG20"/>
  <c r="AG18"/>
  <c r="AG16"/>
  <c r="AG14"/>
  <c r="AG8"/>
  <c r="AG24"/>
  <c r="AG23"/>
  <c r="AG22"/>
  <c r="AG21"/>
  <c r="AG19"/>
  <c r="AG17"/>
  <c r="AG15"/>
  <c r="AG13"/>
  <c r="AG12"/>
  <c r="AG11"/>
  <c r="AG10"/>
  <c r="AG9"/>
  <c r="AG7"/>
  <c r="AG6"/>
  <c r="AG5"/>
  <c r="AD26"/>
  <c r="AD25"/>
  <c r="AD20"/>
  <c r="AD18"/>
  <c r="AD16"/>
  <c r="AD14"/>
  <c r="AD8"/>
  <c r="AD24"/>
  <c r="AD23"/>
  <c r="AD22"/>
  <c r="AD21"/>
  <c r="AD19"/>
  <c r="AD17"/>
  <c r="AD15"/>
  <c r="AD13"/>
  <c r="AD12"/>
  <c r="AD11"/>
  <c r="AD10"/>
  <c r="AD9"/>
  <c r="AD7"/>
  <c r="AD6"/>
  <c r="AD5"/>
  <c r="AA8"/>
  <c r="AA16"/>
  <c r="AA26"/>
  <c r="AA25"/>
  <c r="AA20"/>
  <c r="AA18"/>
  <c r="AB18" s="1"/>
  <c r="AC18" s="1"/>
  <c r="AA14"/>
  <c r="AC24"/>
  <c r="AC23"/>
  <c r="AC22"/>
  <c r="AC21"/>
  <c r="AC19"/>
  <c r="AC17"/>
  <c r="AC15"/>
  <c r="AC13"/>
  <c r="AC12"/>
  <c r="AC11"/>
  <c r="AC10"/>
  <c r="AC9"/>
  <c r="AC7"/>
  <c r="AC6"/>
  <c r="AB26"/>
  <c r="AC26" s="1"/>
  <c r="AB25"/>
  <c r="AC25" s="1"/>
  <c r="AB24"/>
  <c r="AB23"/>
  <c r="AB22"/>
  <c r="AB21"/>
  <c r="AB20"/>
  <c r="AC20" s="1"/>
  <c r="AB19"/>
  <c r="AB17"/>
  <c r="AB16"/>
  <c r="AC16" s="1"/>
  <c r="AB15"/>
  <c r="AB14"/>
  <c r="AC14" s="1"/>
  <c r="AB13"/>
  <c r="AB12"/>
  <c r="AB11"/>
  <c r="AB10"/>
  <c r="AB9"/>
  <c r="AB8"/>
  <c r="AC8" s="1"/>
  <c r="AB7"/>
  <c r="AB6"/>
  <c r="AA24"/>
  <c r="AA23"/>
  <c r="AA22"/>
  <c r="AA21"/>
  <c r="AA19"/>
  <c r="AA17"/>
  <c r="AA15"/>
  <c r="AA13"/>
  <c r="AA12"/>
  <c r="AA11"/>
  <c r="AA10"/>
  <c r="AA9"/>
  <c r="AA7"/>
  <c r="AA6"/>
  <c r="AA5"/>
  <c r="X26"/>
  <c r="X25"/>
  <c r="X20"/>
  <c r="X18"/>
  <c r="X16"/>
  <c r="X14"/>
  <c r="X8"/>
  <c r="X24"/>
  <c r="X23"/>
  <c r="X22"/>
  <c r="X21"/>
  <c r="X19"/>
  <c r="X17"/>
  <c r="X15"/>
  <c r="X13"/>
  <c r="X12"/>
  <c r="X11"/>
  <c r="X10"/>
  <c r="X9"/>
  <c r="X7"/>
  <c r="X6"/>
  <c r="X5"/>
  <c r="U26"/>
  <c r="U25"/>
  <c r="U20"/>
  <c r="U18"/>
  <c r="U16"/>
  <c r="U14"/>
  <c r="U8"/>
  <c r="U24"/>
  <c r="U23"/>
  <c r="U22"/>
  <c r="U21"/>
  <c r="U19"/>
  <c r="U17"/>
  <c r="U15"/>
  <c r="U13"/>
  <c r="U12"/>
  <c r="U11"/>
  <c r="U10"/>
  <c r="U9"/>
  <c r="U7"/>
  <c r="U6"/>
  <c r="U5"/>
  <c r="AO27"/>
  <c r="AO26"/>
  <c r="AO25"/>
  <c r="AO24"/>
  <c r="AO23"/>
  <c r="AO22"/>
  <c r="AO21"/>
  <c r="AO20"/>
  <c r="AO19"/>
  <c r="AO18"/>
  <c r="AO17"/>
  <c r="AO16"/>
  <c r="AO15"/>
  <c r="AO14"/>
  <c r="AO13"/>
  <c r="AO12"/>
  <c r="AO11"/>
  <c r="AO10"/>
  <c r="AO9"/>
  <c r="AO8"/>
  <c r="AO7"/>
  <c r="AO6"/>
  <c r="AO5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O27"/>
  <c r="O26"/>
  <c r="N26" s="1"/>
  <c r="AH26" s="1"/>
  <c r="AI26" s="1"/>
  <c r="O25"/>
  <c r="N25" s="1"/>
  <c r="AH25" s="1"/>
  <c r="AI25" s="1"/>
  <c r="O24"/>
  <c r="N24" s="1"/>
  <c r="AH24" s="1"/>
  <c r="AI24" s="1"/>
  <c r="O23"/>
  <c r="N23" s="1"/>
  <c r="AH23" s="1"/>
  <c r="AI23" s="1"/>
  <c r="O22"/>
  <c r="N22" s="1"/>
  <c r="AH22" s="1"/>
  <c r="AI22" s="1"/>
  <c r="O21"/>
  <c r="N21" s="1"/>
  <c r="AH21" s="1"/>
  <c r="AI21" s="1"/>
  <c r="O20"/>
  <c r="N20" s="1"/>
  <c r="AH20" s="1"/>
  <c r="AI20" s="1"/>
  <c r="O19"/>
  <c r="N19" s="1"/>
  <c r="AH19" s="1"/>
  <c r="AI19" s="1"/>
  <c r="O18"/>
  <c r="N18" s="1"/>
  <c r="AH18" s="1"/>
  <c r="AI18" s="1"/>
  <c r="O17"/>
  <c r="N17" s="1"/>
  <c r="AH17" s="1"/>
  <c r="AI17" s="1"/>
  <c r="O16"/>
  <c r="N16" s="1"/>
  <c r="AH16" s="1"/>
  <c r="AI16" s="1"/>
  <c r="O15"/>
  <c r="N15" s="1"/>
  <c r="AH15" s="1"/>
  <c r="AI15" s="1"/>
  <c r="O14"/>
  <c r="N14" s="1"/>
  <c r="AH14" s="1"/>
  <c r="AI14" s="1"/>
  <c r="O13"/>
  <c r="N13" s="1"/>
  <c r="AH13" s="1"/>
  <c r="AI13" s="1"/>
  <c r="O12"/>
  <c r="N12" s="1"/>
  <c r="AH12" s="1"/>
  <c r="AI12" s="1"/>
  <c r="O11"/>
  <c r="N11" s="1"/>
  <c r="AH11" s="1"/>
  <c r="AI11" s="1"/>
  <c r="O10"/>
  <c r="N10" s="1"/>
  <c r="AH10" s="1"/>
  <c r="AI10" s="1"/>
  <c r="O9"/>
  <c r="N9" s="1"/>
  <c r="AH9" s="1"/>
  <c r="AI9" s="1"/>
  <c r="O8"/>
  <c r="N8" s="1"/>
  <c r="AH8" s="1"/>
  <c r="AI8" s="1"/>
  <c r="O7"/>
  <c r="N7" s="1"/>
  <c r="AH7" s="1"/>
  <c r="AI7" s="1"/>
  <c r="O6"/>
  <c r="N6" s="1"/>
  <c r="AH6" s="1"/>
  <c r="AI6" s="1"/>
  <c r="O5"/>
  <c r="N5" s="1"/>
  <c r="AH5" s="1"/>
  <c r="AI5" s="1"/>
  <c r="F27"/>
  <c r="F26"/>
  <c r="G26" s="1"/>
  <c r="AE26" s="1"/>
  <c r="AF26" s="1"/>
  <c r="F25"/>
  <c r="G25" s="1"/>
  <c r="AE25" s="1"/>
  <c r="AF25" s="1"/>
  <c r="F24"/>
  <c r="G24" s="1"/>
  <c r="AE24" s="1"/>
  <c r="AF24" s="1"/>
  <c r="F23"/>
  <c r="G23" s="1"/>
  <c r="AE23" s="1"/>
  <c r="AF23" s="1"/>
  <c r="F22"/>
  <c r="G22" s="1"/>
  <c r="AE22" s="1"/>
  <c r="AF22" s="1"/>
  <c r="F21"/>
  <c r="G21" s="1"/>
  <c r="AE21" s="1"/>
  <c r="AF21" s="1"/>
  <c r="F20"/>
  <c r="G20" s="1"/>
  <c r="AE20" s="1"/>
  <c r="AF20" s="1"/>
  <c r="F19"/>
  <c r="G19" s="1"/>
  <c r="AE19" s="1"/>
  <c r="AF19" s="1"/>
  <c r="F18"/>
  <c r="G18" s="1"/>
  <c r="AE18" s="1"/>
  <c r="AF18" s="1"/>
  <c r="F17"/>
  <c r="G17" s="1"/>
  <c r="AE17" s="1"/>
  <c r="AF17" s="1"/>
  <c r="F16"/>
  <c r="G16" s="1"/>
  <c r="AE16" s="1"/>
  <c r="AF16" s="1"/>
  <c r="F15"/>
  <c r="G15" s="1"/>
  <c r="AE15" s="1"/>
  <c r="AF15" s="1"/>
  <c r="F14"/>
  <c r="G14" s="1"/>
  <c r="AE14" s="1"/>
  <c r="AF14" s="1"/>
  <c r="F13"/>
  <c r="G13" s="1"/>
  <c r="AE13" s="1"/>
  <c r="AF13" s="1"/>
  <c r="F12"/>
  <c r="G12" s="1"/>
  <c r="AE12" s="1"/>
  <c r="AF12" s="1"/>
  <c r="F11"/>
  <c r="G11" s="1"/>
  <c r="AE11" s="1"/>
  <c r="AF11" s="1"/>
  <c r="F10"/>
  <c r="G10" s="1"/>
  <c r="AE10" s="1"/>
  <c r="AF10" s="1"/>
  <c r="F9"/>
  <c r="G9" s="1"/>
  <c r="AE9" s="1"/>
  <c r="AF9" s="1"/>
  <c r="F8"/>
  <c r="G8" s="1"/>
  <c r="AE8" s="1"/>
  <c r="AF8" s="1"/>
  <c r="F7"/>
  <c r="G7" s="1"/>
  <c r="AE7" s="1"/>
  <c r="AF7" s="1"/>
  <c r="F6"/>
  <c r="G6" s="1"/>
  <c r="AE6" s="1"/>
  <c r="AF6" s="1"/>
  <c r="F5"/>
  <c r="E5" s="1"/>
  <c r="AB5" s="1"/>
  <c r="AC5" s="1"/>
  <c r="V6" l="1"/>
  <c r="B6" s="1"/>
  <c r="V9"/>
  <c r="B9" s="1"/>
  <c r="V11"/>
  <c r="B11" s="1"/>
  <c r="V13"/>
  <c r="B13" s="1"/>
  <c r="V17"/>
  <c r="B17" s="1"/>
  <c r="V21"/>
  <c r="B21" s="1"/>
  <c r="V23"/>
  <c r="B23" s="1"/>
  <c r="V8"/>
  <c r="B8" s="1"/>
  <c r="V16"/>
  <c r="B16" s="1"/>
  <c r="V20"/>
  <c r="B20" s="1"/>
  <c r="V26"/>
  <c r="B26" s="1"/>
  <c r="Y6"/>
  <c r="K6" s="1"/>
  <c r="Y9"/>
  <c r="K9" s="1"/>
  <c r="Y11"/>
  <c r="K11" s="1"/>
  <c r="Y13"/>
  <c r="K13" s="1"/>
  <c r="Y17"/>
  <c r="K17" s="1"/>
  <c r="Y21"/>
  <c r="K21" s="1"/>
  <c r="Y23"/>
  <c r="K23" s="1"/>
  <c r="Y8"/>
  <c r="K8" s="1"/>
  <c r="Y16"/>
  <c r="K16" s="1"/>
  <c r="Y20"/>
  <c r="K20" s="1"/>
  <c r="Y26"/>
  <c r="K26" s="1"/>
  <c r="V5"/>
  <c r="B5" s="1"/>
  <c r="V7"/>
  <c r="B7" s="1"/>
  <c r="V10"/>
  <c r="B10" s="1"/>
  <c r="V12"/>
  <c r="B12" s="1"/>
  <c r="V15"/>
  <c r="B15" s="1"/>
  <c r="V19"/>
  <c r="B19" s="1"/>
  <c r="V22"/>
  <c r="B22" s="1"/>
  <c r="V24"/>
  <c r="B24" s="1"/>
  <c r="V14"/>
  <c r="B14" s="1"/>
  <c r="V18"/>
  <c r="B18" s="1"/>
  <c r="V25"/>
  <c r="B25" s="1"/>
  <c r="Y5"/>
  <c r="K5" s="1"/>
  <c r="Y7"/>
  <c r="K7" s="1"/>
  <c r="Y10"/>
  <c r="K10" s="1"/>
  <c r="Y12"/>
  <c r="K12" s="1"/>
  <c r="Y15"/>
  <c r="K15" s="1"/>
  <c r="Y19"/>
  <c r="K19" s="1"/>
  <c r="Y22"/>
  <c r="K22" s="1"/>
  <c r="Y24"/>
  <c r="K24" s="1"/>
  <c r="Y14"/>
  <c r="K14" s="1"/>
  <c r="Y18"/>
  <c r="K18" s="1"/>
  <c r="Y25"/>
  <c r="K25" s="1"/>
  <c r="P26"/>
  <c r="AK26" s="1"/>
  <c r="AL26" s="1"/>
  <c r="P16"/>
  <c r="AK16" s="1"/>
  <c r="AL16" s="1"/>
  <c r="P25"/>
  <c r="AK25" s="1"/>
  <c r="AL25" s="1"/>
  <c r="P19"/>
  <c r="AK19" s="1"/>
  <c r="AL19" s="1"/>
  <c r="P21"/>
  <c r="AK21" s="1"/>
  <c r="AL21" s="1"/>
  <c r="P15"/>
  <c r="AK15" s="1"/>
  <c r="AL15" s="1"/>
  <c r="P14"/>
  <c r="AK14" s="1"/>
  <c r="AL14" s="1"/>
  <c r="P20"/>
  <c r="AK20" s="1"/>
  <c r="AL20" s="1"/>
  <c r="P13"/>
  <c r="AK13" s="1"/>
  <c r="AL13" s="1"/>
  <c r="P18"/>
  <c r="AK18" s="1"/>
  <c r="AL18" s="1"/>
  <c r="P12"/>
  <c r="AK12" s="1"/>
  <c r="AL12" s="1"/>
  <c r="P17"/>
  <c r="AK17" s="1"/>
  <c r="AL17" s="1"/>
  <c r="P9"/>
  <c r="AK9" s="1"/>
  <c r="AL9" s="1"/>
  <c r="P22"/>
  <c r="AK22" s="1"/>
  <c r="AL22" s="1"/>
  <c r="P8"/>
  <c r="AK8" s="1"/>
  <c r="AL8" s="1"/>
  <c r="P10"/>
  <c r="AK10" s="1"/>
  <c r="AL10" s="1"/>
  <c r="P11"/>
  <c r="AK11" s="1"/>
  <c r="AL11" s="1"/>
  <c r="P6"/>
  <c r="AK6" s="1"/>
  <c r="AL6" s="1"/>
  <c r="P24"/>
  <c r="AK24" s="1"/>
  <c r="AL24" s="1"/>
  <c r="P7"/>
  <c r="AK7" s="1"/>
  <c r="AL7" s="1"/>
  <c r="P23"/>
  <c r="AK23" s="1"/>
  <c r="AL23" s="1"/>
  <c r="P5"/>
  <c r="AK5" s="1"/>
  <c r="AL5" s="1"/>
  <c r="J26"/>
  <c r="J21"/>
  <c r="J17"/>
  <c r="J13"/>
  <c r="J15"/>
  <c r="J12"/>
  <c r="J25"/>
  <c r="J18"/>
  <c r="J20"/>
  <c r="J16"/>
  <c r="J22"/>
  <c r="J19"/>
  <c r="J14"/>
  <c r="J11"/>
  <c r="J8"/>
  <c r="J9"/>
  <c r="J23"/>
  <c r="J6"/>
  <c r="J24"/>
  <c r="J7"/>
  <c r="J10"/>
  <c r="J5"/>
  <c r="G5"/>
  <c r="AE5" s="1"/>
  <c r="AF5" s="1"/>
</calcChain>
</file>

<file path=xl/sharedStrings.xml><?xml version="1.0" encoding="utf-8"?>
<sst xmlns="http://schemas.openxmlformats.org/spreadsheetml/2006/main" count="172" uniqueCount="67">
  <si>
    <t>%</t>
  </si>
  <si>
    <t>PIPS</t>
  </si>
  <si>
    <t>CURRENT</t>
  </si>
  <si>
    <t>SPREAD</t>
  </si>
  <si>
    <t>distal</t>
  </si>
  <si>
    <t>proximal</t>
  </si>
  <si>
    <t>EURUSD</t>
  </si>
  <si>
    <t>USDCHF</t>
  </si>
  <si>
    <t>GBPUSD</t>
  </si>
  <si>
    <t>USDJPY</t>
  </si>
  <si>
    <t>USDCAD</t>
  </si>
  <si>
    <t>AUDUSD</t>
  </si>
  <si>
    <t>NZDUSD</t>
  </si>
  <si>
    <t>AUDCAD</t>
  </si>
  <si>
    <t>AUDNZD</t>
  </si>
  <si>
    <t>AUDJPY</t>
  </si>
  <si>
    <t>AUDCHF</t>
  </si>
  <si>
    <t>CADJPY</t>
  </si>
  <si>
    <t>CADCHF</t>
  </si>
  <si>
    <t>CHFJPY</t>
  </si>
  <si>
    <t>EURAUD</t>
  </si>
  <si>
    <t>EURJPY</t>
  </si>
  <si>
    <t>EURNZD</t>
  </si>
  <si>
    <t>EURCAD</t>
  </si>
  <si>
    <t>EURGBP</t>
  </si>
  <si>
    <t>GBPCHF</t>
  </si>
  <si>
    <t>GBPJPY</t>
  </si>
  <si>
    <t>NZDJPY</t>
  </si>
  <si>
    <t>High in the curve</t>
  </si>
  <si>
    <t>Red</t>
  </si>
  <si>
    <t>Middle of the curve</t>
  </si>
  <si>
    <t>Green</t>
  </si>
  <si>
    <t>Low in the curve</t>
  </si>
  <si>
    <t>Blue</t>
  </si>
  <si>
    <t>VARIABLES</t>
  </si>
  <si>
    <t>% PENETRATION D1 SZ</t>
  </si>
  <si>
    <t>% PENETRATION D1 DZ</t>
  </si>
  <si>
    <t>% PENETRATION WK SZ</t>
  </si>
  <si>
    <t>% PENETRATION WK DZ</t>
  </si>
  <si>
    <t>EURCHF</t>
  </si>
  <si>
    <t>Manual</t>
  </si>
  <si>
    <t>Mt4</t>
  </si>
  <si>
    <t xml:space="preserve">D1 SUP. </t>
  </si>
  <si>
    <t>WIDTH</t>
  </si>
  <si>
    <t>D1 CURVE</t>
  </si>
  <si>
    <t>pips</t>
  </si>
  <si>
    <t xml:space="preserve">D1 DZ </t>
  </si>
  <si>
    <t>dist</t>
  </si>
  <si>
    <t>WK CURVE</t>
  </si>
  <si>
    <t xml:space="preserve">WK DZ </t>
  </si>
  <si>
    <t>D1 SUP.</t>
  </si>
  <si>
    <t>LEFT</t>
  </si>
  <si>
    <t xml:space="preserve">%PENET. </t>
  </si>
  <si>
    <t xml:space="preserve"> LEFT</t>
  </si>
  <si>
    <t xml:space="preserve">D1 DZ. </t>
  </si>
  <si>
    <t xml:space="preserve"> WIDTH</t>
  </si>
  <si>
    <t>D1 DZ.</t>
  </si>
  <si>
    <t xml:space="preserve">WK SUP. </t>
  </si>
  <si>
    <t xml:space="preserve">WK DZ. </t>
  </si>
  <si>
    <t>Entry</t>
  </si>
  <si>
    <t xml:space="preserve">D1 </t>
  </si>
  <si>
    <t>SUPPLY</t>
  </si>
  <si>
    <t xml:space="preserve">D1  </t>
  </si>
  <si>
    <t>DEMAND</t>
  </si>
  <si>
    <t xml:space="preserve">WK  </t>
  </si>
  <si>
    <t>Bid</t>
  </si>
  <si>
    <t>Ask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</si>
</sst>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5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</cellStyleXfs>
  <cellXfs count="8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3" fillId="2" borderId="0" xfId="6" applyAlignment="1">
      <alignment horizontal="center"/>
    </xf>
    <xf numFmtId="0" fontId="4" fillId="3" borderId="0" xfId="7" applyAlignment="1">
      <alignment horizontal="center"/>
    </xf>
    <xf numFmtId="0" fontId="1" fillId="4" borderId="0" xfId="8" applyAlignment="1">
      <alignment horizontal="center"/>
    </xf>
  </cellXfs>
  <cellStyles count="9">
    <cellStyle name="40% - Accent4" xfId="8" builtinId="43"/>
    <cellStyle name="Bad" xfId="6" builtinId="27"/>
    <cellStyle name="Neutral" xfId="7" builtinId="28"/>
    <cellStyle name="Normal" xfId="0" builtinId="0"/>
    <cellStyle name="Normal 2" xfId="1"/>
    <cellStyle name="Normal 3" xfId="2"/>
    <cellStyle name="Normal 4" xfId="3"/>
    <cellStyle name="Normal 5" xfId="5"/>
    <cellStyle name="Normal 6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>
            <val>1.0025999999999999</val>
          </value>
        </values>
      </ddeItem>
      <ddeItem name="AUDCHF" advise="1">
        <values>
          <value>
            <val>0.94650000000000001</val>
          </value>
        </values>
      </ddeItem>
      <ddeItem name="AUDJPY" advise="1">
        <values>
          <value>
            <val>100.32</val>
          </value>
        </values>
      </ddeItem>
      <ddeItem name="AUDNZD" advise="1">
        <values>
          <value>
            <val>1.2</val>
          </value>
        </values>
      </ddeItem>
      <ddeItem name="AUDUSD" advise="1">
        <values>
          <value>
            <val>0.97455000000000003</val>
          </value>
        </values>
      </ddeItem>
      <ddeItem name="CADCHF" advise="1">
        <values>
          <value>
            <val>0.94369999999999998</val>
          </value>
        </values>
      </ddeItem>
      <ddeItem name="CADJPY" advise="1">
        <values>
          <value>
            <val>100.03</val>
          </value>
        </values>
      </ddeItem>
      <ddeItem name="CHFJPY" advise="1">
        <values>
          <value>
            <val>105.95</val>
          </value>
        </values>
      </ddeItem>
      <ddeItem name="EURAUD" advise="1">
        <values>
          <value>
            <val>1.3263</val>
          </value>
        </values>
      </ddeItem>
      <ddeItem name="EURCAD" advise="1">
        <values>
          <value>
            <val>1.33</val>
          </value>
        </values>
      </ddeItem>
      <ddeItem name="EURCHF" advise="1">
        <values>
          <value>
            <val>1.25573</val>
          </value>
        </values>
      </ddeItem>
      <ddeItem name="EURGBP" advise="1">
        <values>
          <value>
            <val>0.85731999999999997</val>
          </value>
        </values>
      </ddeItem>
      <ddeItem name="EURJPY" advise="1">
        <values>
          <value>
            <val>133.09200000000001</val>
          </value>
        </values>
      </ddeItem>
      <ddeItem name="EURNZD" advise="1">
        <values>
          <value>
            <val>1.5921000000000001</val>
          </value>
        </values>
      </ddeItem>
      <ddeItem name="EURUSD" advise="1">
        <values>
          <value>
            <val>1.2927999999999999</val>
          </value>
        </values>
      </ddeItem>
      <ddeItem name="GBPCHF" advise="1">
        <values>
          <value>
            <val>1.46454</val>
          </value>
        </values>
      </ddeItem>
      <ddeItem name="GBPJPY" advise="1">
        <values>
          <value>
            <val>155.21600000000001</val>
          </value>
        </values>
      </ddeItem>
      <ddeItem name="GBPUSD" advise="1">
        <values>
          <value>
            <val>1.50776</val>
          </value>
        </values>
      </ddeItem>
      <ddeItem name="NZDJPY" advise="1">
        <values>
          <value>
            <val>83.56</val>
          </value>
        </values>
      </ddeItem>
      <ddeItem name="NZDUSD" advise="1">
        <values>
          <value>
            <val>0.81174000000000002</val>
          </value>
        </values>
      </ddeItem>
      <ddeItem name="StdDocumentName" ole="1" advise="1"/>
      <ddeItem name="USDCAD" advise="1">
        <values>
          <value>
            <val>1.0288200000000001</val>
          </value>
        </values>
      </ddeItem>
      <ddeItem name="USDCHF" advise="1">
        <values>
          <value>
            <val>0.97130000000000005</val>
          </value>
        </values>
      </ddeItem>
      <ddeItem name="USDJPY" advise="1">
        <values>
          <value>
            <val>102.94499999999999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>
            <val>1.0032000000000001</val>
          </value>
        </values>
      </ddeItem>
      <ddeItem name="AUDCHF" advise="1">
        <values>
          <value>
            <val>0.94710000000000005</val>
          </value>
        </values>
      </ddeItem>
      <ddeItem name="AUDJPY" advise="1">
        <values>
          <value>
            <val>100.36</val>
          </value>
        </values>
      </ddeItem>
      <ddeItem name="AUDNZD" advise="1">
        <values>
          <value>
            <val>1.2008000000000001</val>
          </value>
        </values>
      </ddeItem>
      <ddeItem name="AUDUSD" advise="1">
        <values>
          <value>
            <val>0.97475000000000001</val>
          </value>
        </values>
      </ddeItem>
      <ddeItem name="CADCHF" advise="1">
        <values>
          <value>
            <val>0.94430000000000003</val>
          </value>
        </values>
      </ddeItem>
      <ddeItem name="CADJPY" advise="1">
        <values>
          <value>
            <val>100.08</val>
          </value>
        </values>
      </ddeItem>
      <ddeItem name="CHFJPY" advise="1">
        <values>
          <value>
            <val>106.02</val>
          </value>
        </values>
      </ddeItem>
      <ddeItem name="EURAUD" advise="1">
        <values>
          <value>
            <val>1.3268</val>
          </value>
        </values>
      </ddeItem>
      <ddeItem name="EURCAD" advise="1">
        <values>
          <value>
            <val>1.3307</val>
          </value>
        </values>
      </ddeItem>
      <ddeItem name="EURCHF" advise="1">
        <values>
          <value>
            <val>1.25613</val>
          </value>
        </values>
      </ddeItem>
      <ddeItem name="EURGBP" advise="1">
        <values>
          <value>
            <val>0.85750000000000004</val>
          </value>
        </values>
      </ddeItem>
      <ddeItem name="EURJPY" advise="1">
        <values>
          <value>
            <val>133.12200000000001</val>
          </value>
        </values>
      </ddeItem>
      <ddeItem name="EURNZD" advise="1">
        <values>
          <value>
            <val>1.5929</val>
          </value>
        </values>
      </ddeItem>
      <ddeItem name="EURUSD" advise="1">
        <values>
          <value>
            <val>1.29297</val>
          </value>
        </values>
      </ddeItem>
      <ddeItem name="GBPCHF" advise="1">
        <values>
          <value>
            <val>1.4650399999999999</val>
          </value>
        </values>
      </ddeItem>
      <ddeItem name="GBPJPY" advise="1">
        <values>
          <value>
            <val>155.26599999999999</val>
          </value>
        </values>
      </ddeItem>
      <ddeItem name="GBPUSD" advise="1">
        <values>
          <value>
            <val>1.5079899999999999</val>
          </value>
        </values>
      </ddeItem>
      <ddeItem name="NZDJPY" advise="1">
        <values>
          <value>
            <val>83.61</val>
          </value>
        </values>
      </ddeItem>
      <ddeItem name="NZDUSD" advise="1">
        <values>
          <value>
            <val>0.81203999999999998</val>
          </value>
        </values>
      </ddeItem>
      <ddeItem name="StdDocumentName" ole="1" advise="1"/>
      <ddeItem name="USDCAD" advise="1">
        <values>
          <value>
            <val>1.02911</val>
          </value>
        </values>
      </ddeItem>
      <ddeItem name="USDCHF" advise="1">
        <values>
          <value>
            <val>0.97158</val>
          </value>
        </values>
      </ddeItem>
      <ddeItem name="USDJPY" advise="1">
        <values>
          <value>
            <val>102.964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3"/>
  <sheetViews>
    <sheetView tabSelected="1" topLeftCell="V1" workbookViewId="0">
      <selection activeCell="AI1" sqref="AI1:AL1"/>
    </sheetView>
  </sheetViews>
  <sheetFormatPr defaultRowHeight="15"/>
  <cols>
    <col min="1" max="1" width="10" style="2" customWidth="1"/>
    <col min="2" max="2" width="6.85546875" style="3" customWidth="1"/>
    <col min="3" max="4" width="9.140625" style="2"/>
    <col min="5" max="5" width="9.140625" style="4"/>
    <col min="6" max="10" width="9.140625" style="2"/>
    <col min="11" max="11" width="9.140625" style="3"/>
    <col min="12" max="12" width="10.85546875" style="2" customWidth="1"/>
    <col min="13" max="20" width="9.140625" style="2"/>
    <col min="21" max="21" width="9.7109375" style="2" customWidth="1"/>
    <col min="22" max="22" width="7.85546875" style="2" customWidth="1"/>
    <col min="23" max="23" width="9.140625" style="2"/>
    <col min="24" max="24" width="10.42578125" style="2" customWidth="1"/>
    <col min="25" max="25" width="7.5703125" style="2" customWidth="1"/>
    <col min="26" max="26" width="9.140625" style="2"/>
    <col min="27" max="27" width="8.140625" style="2" customWidth="1"/>
    <col min="28" max="28" width="8.7109375" style="2" customWidth="1"/>
    <col min="29" max="29" width="9.28515625" style="4" customWidth="1"/>
    <col min="30" max="30" width="8.7109375" style="2" customWidth="1"/>
    <col min="31" max="31" width="8.140625" style="4" customWidth="1"/>
    <col min="32" max="32" width="9" style="4" customWidth="1"/>
    <col min="33" max="33" width="10.42578125" style="2" customWidth="1"/>
    <col min="34" max="34" width="9.42578125" style="2" customWidth="1"/>
    <col min="35" max="35" width="9.28515625" style="4" customWidth="1"/>
    <col min="36" max="37" width="8.42578125" style="2" customWidth="1"/>
    <col min="38" max="38" width="11" style="4" customWidth="1"/>
    <col min="39" max="16384" width="9.140625" style="2"/>
  </cols>
  <sheetData>
    <row r="1" spans="1:41">
      <c r="B1"/>
      <c r="C1" s="5" t="s">
        <v>40</v>
      </c>
      <c r="D1" s="5" t="s">
        <v>59</v>
      </c>
      <c r="E1"/>
      <c r="F1" s="6" t="s">
        <v>41</v>
      </c>
      <c r="G1"/>
      <c r="H1" s="5" t="s">
        <v>40</v>
      </c>
      <c r="I1" s="5" t="s">
        <v>59</v>
      </c>
      <c r="J1"/>
      <c r="K1"/>
      <c r="L1" s="5" t="s">
        <v>40</v>
      </c>
      <c r="M1" s="5" t="s">
        <v>59</v>
      </c>
      <c r="N1"/>
      <c r="O1" s="6" t="s">
        <v>41</v>
      </c>
      <c r="P1"/>
      <c r="Q1" s="5" t="s">
        <v>40</v>
      </c>
      <c r="R1" s="5" t="s">
        <v>59</v>
      </c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N1" s="6" t="s">
        <v>41</v>
      </c>
      <c r="AO1" s="6" t="s">
        <v>41</v>
      </c>
    </row>
    <row r="2" spans="1:41">
      <c r="C2" s="2" t="s">
        <v>60</v>
      </c>
      <c r="D2" s="2" t="s">
        <v>60</v>
      </c>
      <c r="H2" s="2" t="s">
        <v>62</v>
      </c>
      <c r="I2" s="2" t="s">
        <v>62</v>
      </c>
      <c r="L2" s="2" t="s">
        <v>64</v>
      </c>
      <c r="M2" s="2" t="s">
        <v>64</v>
      </c>
      <c r="Q2" s="2" t="s">
        <v>64</v>
      </c>
      <c r="R2" s="2" t="s">
        <v>64</v>
      </c>
      <c r="U2" s="2" t="s">
        <v>44</v>
      </c>
      <c r="V2" s="2" t="s">
        <v>46</v>
      </c>
      <c r="X2" s="2" t="s">
        <v>48</v>
      </c>
      <c r="Y2" s="2" t="s">
        <v>49</v>
      </c>
      <c r="AA2" s="2" t="s">
        <v>42</v>
      </c>
      <c r="AB2" s="2" t="s">
        <v>50</v>
      </c>
      <c r="AC2" s="4" t="s">
        <v>52</v>
      </c>
      <c r="AD2" s="2" t="s">
        <v>54</v>
      </c>
      <c r="AE2" s="4" t="s">
        <v>56</v>
      </c>
      <c r="AF2" s="4" t="s">
        <v>52</v>
      </c>
      <c r="AG2" s="2" t="s">
        <v>57</v>
      </c>
      <c r="AH2" s="2" t="s">
        <v>57</v>
      </c>
      <c r="AI2" s="4" t="s">
        <v>52</v>
      </c>
      <c r="AJ2" s="2" t="s">
        <v>58</v>
      </c>
      <c r="AK2" s="2" t="s">
        <v>58</v>
      </c>
      <c r="AL2" s="4" t="s">
        <v>52</v>
      </c>
    </row>
    <row r="3" spans="1:41">
      <c r="B3" s="3" t="s">
        <v>0</v>
      </c>
      <c r="C3" s="2" t="s">
        <v>61</v>
      </c>
      <c r="D3" s="2" t="s">
        <v>61</v>
      </c>
      <c r="E3" s="4" t="s">
        <v>1</v>
      </c>
      <c r="F3" s="2" t="s">
        <v>2</v>
      </c>
      <c r="G3" s="2" t="s">
        <v>1</v>
      </c>
      <c r="H3" s="2" t="s">
        <v>63</v>
      </c>
      <c r="I3" s="2" t="s">
        <v>63</v>
      </c>
      <c r="J3" s="2" t="s">
        <v>3</v>
      </c>
      <c r="K3" s="3" t="s">
        <v>0</v>
      </c>
      <c r="L3" s="2" t="s">
        <v>61</v>
      </c>
      <c r="M3" s="2" t="s">
        <v>61</v>
      </c>
      <c r="N3" s="2" t="s">
        <v>1</v>
      </c>
      <c r="O3" s="2" t="s">
        <v>2</v>
      </c>
      <c r="P3" s="2" t="s">
        <v>1</v>
      </c>
      <c r="Q3" s="2" t="s">
        <v>63</v>
      </c>
      <c r="R3" s="2" t="s">
        <v>63</v>
      </c>
      <c r="U3" s="2" t="s">
        <v>45</v>
      </c>
      <c r="V3" s="2" t="s">
        <v>47</v>
      </c>
      <c r="X3" s="2" t="s">
        <v>45</v>
      </c>
      <c r="Y3" s="2" t="s">
        <v>47</v>
      </c>
      <c r="AA3" s="2" t="s">
        <v>43</v>
      </c>
      <c r="AB3" s="2" t="s">
        <v>51</v>
      </c>
      <c r="AC3" s="4" t="s">
        <v>53</v>
      </c>
      <c r="AD3" s="2" t="s">
        <v>55</v>
      </c>
      <c r="AE3" s="4" t="s">
        <v>51</v>
      </c>
      <c r="AF3" s="4" t="s">
        <v>51</v>
      </c>
      <c r="AG3" s="2" t="s">
        <v>43</v>
      </c>
      <c r="AH3" s="2" t="s">
        <v>51</v>
      </c>
      <c r="AI3" s="4" t="s">
        <v>53</v>
      </c>
      <c r="AJ3" s="2" t="s">
        <v>43</v>
      </c>
      <c r="AK3" s="2" t="s">
        <v>51</v>
      </c>
      <c r="AL3" s="4" t="s">
        <v>51</v>
      </c>
      <c r="AN3" s="2" t="s">
        <v>2</v>
      </c>
      <c r="AO3" s="2" t="s">
        <v>2</v>
      </c>
    </row>
    <row r="4" spans="1:41">
      <c r="C4" s="2" t="s">
        <v>4</v>
      </c>
      <c r="D4" s="2" t="s">
        <v>5</v>
      </c>
      <c r="F4" s="2" t="s">
        <v>65</v>
      </c>
      <c r="H4" s="2" t="s">
        <v>5</v>
      </c>
      <c r="I4" s="2" t="s">
        <v>4</v>
      </c>
      <c r="L4" s="2" t="s">
        <v>4</v>
      </c>
      <c r="M4" s="2" t="s">
        <v>5</v>
      </c>
      <c r="O4" s="2" t="s">
        <v>65</v>
      </c>
      <c r="Q4" s="2" t="s">
        <v>5</v>
      </c>
      <c r="R4" s="2" t="s">
        <v>4</v>
      </c>
      <c r="AN4" s="2" t="s">
        <v>65</v>
      </c>
      <c r="AO4" s="2" t="s">
        <v>66</v>
      </c>
    </row>
    <row r="5" spans="1:41">
      <c r="A5" s="7" t="s">
        <v>6</v>
      </c>
      <c r="B5" s="3">
        <f>(V5*100)/U5</f>
        <v>34.585492227979231</v>
      </c>
      <c r="C5" s="2">
        <v>1.3432999999999999</v>
      </c>
      <c r="D5" s="2">
        <v>1.335</v>
      </c>
      <c r="E5" s="4">
        <f>(D5-F5)*10000</f>
        <v>422.00000000000017</v>
      </c>
      <c r="F5">
        <f>[1]!EURUSD</f>
        <v>1.2927999999999999</v>
      </c>
      <c r="G5" s="2">
        <f>(F5-H5)*10000</f>
        <v>220.0000000000002</v>
      </c>
      <c r="H5" s="2">
        <v>1.2707999999999999</v>
      </c>
      <c r="I5" s="2">
        <v>1.2661</v>
      </c>
      <c r="J5" s="4">
        <f>(AO5-AN5)*10000</f>
        <v>1.7000000000000348</v>
      </c>
      <c r="K5" s="3">
        <f>(Y5*100)/X5</f>
        <v>25.499524262606986</v>
      </c>
      <c r="L5" s="2">
        <v>1.3711</v>
      </c>
      <c r="M5" s="2">
        <v>1.3461000000000001</v>
      </c>
      <c r="N5" s="2">
        <f>(M5-O5)*10000</f>
        <v>533.00000000000125</v>
      </c>
      <c r="O5">
        <f>[1]!EURUSD</f>
        <v>1.2927999999999999</v>
      </c>
      <c r="P5" s="2">
        <f>(O5-Q5)*10000</f>
        <v>188.99999999999918</v>
      </c>
      <c r="Q5" s="2">
        <v>1.2739</v>
      </c>
      <c r="R5" s="2">
        <v>1.266</v>
      </c>
      <c r="T5" s="7" t="s">
        <v>6</v>
      </c>
      <c r="U5" s="2">
        <f>(C5-I5)*10000</f>
        <v>771.99999999999932</v>
      </c>
      <c r="V5" s="2">
        <f>(F5-I5)*10000</f>
        <v>266.99999999999943</v>
      </c>
      <c r="X5" s="2">
        <f>(L5-R5)*10000</f>
        <v>1050.9999999999998</v>
      </c>
      <c r="Y5" s="2">
        <f>(O5-R5)*10000</f>
        <v>267.99999999999937</v>
      </c>
      <c r="AA5" s="2">
        <f>(C5-D5)*10000</f>
        <v>82.999999999999744</v>
      </c>
      <c r="AB5" s="4">
        <f>AA5+E5</f>
        <v>504.99999999999989</v>
      </c>
      <c r="AC5" s="4">
        <f>(AB5*100)/AA5</f>
        <v>608.43373493976071</v>
      </c>
      <c r="AD5" s="2">
        <f>(H5-I5)*10000</f>
        <v>46.999999999999261</v>
      </c>
      <c r="AE5" s="4">
        <f>AD5+G5</f>
        <v>266.99999999999943</v>
      </c>
      <c r="AF5" s="4">
        <f>(AE5*100)/AD5</f>
        <v>568.0851063829864</v>
      </c>
      <c r="AG5" s="2">
        <f>(L5-M5)*10000</f>
        <v>249.99999999999912</v>
      </c>
      <c r="AH5" s="2">
        <f>AG5+N5</f>
        <v>783.00000000000034</v>
      </c>
      <c r="AI5" s="4">
        <f>(AH5*100)/AG5</f>
        <v>313.20000000000124</v>
      </c>
      <c r="AJ5" s="2">
        <f>(Q5-R5)*10000</f>
        <v>79.000000000000185</v>
      </c>
      <c r="AK5" s="2">
        <f>AJ5+P5</f>
        <v>267.99999999999937</v>
      </c>
      <c r="AL5" s="4">
        <f>(AK5*100)/AJ5</f>
        <v>339.24050632911235</v>
      </c>
      <c r="AM5" s="7" t="s">
        <v>6</v>
      </c>
      <c r="AN5">
        <f>[1]!EURUSD</f>
        <v>1.2927999999999999</v>
      </c>
      <c r="AO5">
        <f>[2]!EURUSD</f>
        <v>1.29297</v>
      </c>
    </row>
    <row r="6" spans="1:41">
      <c r="A6" s="7" t="s">
        <v>7</v>
      </c>
      <c r="B6" s="3">
        <f t="shared" ref="B6:B26" si="0">(V6*100)/U6</f>
        <v>116.28865979381446</v>
      </c>
      <c r="C6" s="2">
        <v>0.96340000000000003</v>
      </c>
      <c r="D6" s="2">
        <v>0.95930000000000004</v>
      </c>
      <c r="E6" s="4">
        <v>222.8</v>
      </c>
      <c r="F6">
        <f>[1]!USDCHF</f>
        <v>0.97130000000000005</v>
      </c>
      <c r="G6" s="2">
        <f t="shared" ref="G6:G24" si="1">(F6-H6)*10000</f>
        <v>546.00000000000091</v>
      </c>
      <c r="H6" s="2">
        <v>0.91669999999999996</v>
      </c>
      <c r="I6" s="2">
        <v>0.91490000000000005</v>
      </c>
      <c r="J6" s="4">
        <f t="shared" ref="J6:J24" si="2">(AO6-AN6)*10000</f>
        <v>2.7999999999994696</v>
      </c>
      <c r="K6" s="3">
        <f t="shared" ref="K6:K26" si="3">(Y6*100)/X6</f>
        <v>89.395667046750319</v>
      </c>
      <c r="L6" s="2">
        <v>0.98060000000000003</v>
      </c>
      <c r="M6" s="2">
        <v>0.97350000000000003</v>
      </c>
      <c r="N6" s="2">
        <f t="shared" ref="N6:N24" si="4">(M6-O6)*10000</f>
        <v>21.999999999999797</v>
      </c>
      <c r="O6">
        <f>[1]!USDCHF</f>
        <v>0.97130000000000005</v>
      </c>
      <c r="P6" s="2">
        <f t="shared" ref="P6:P24" si="5">(O6-Q6)*10000</f>
        <v>634.00000000000011</v>
      </c>
      <c r="Q6" s="2">
        <v>0.90790000000000004</v>
      </c>
      <c r="R6" s="2">
        <v>0.89290000000000003</v>
      </c>
      <c r="T6" s="7" t="s">
        <v>7</v>
      </c>
      <c r="U6" s="2">
        <f t="shared" ref="U6:U24" si="6">(C6-I6)*10000</f>
        <v>484.99999999999989</v>
      </c>
      <c r="V6" s="2">
        <f t="shared" ref="V6:V24" si="7">(F6-I6)*10000</f>
        <v>564</v>
      </c>
      <c r="X6" s="2">
        <f t="shared" ref="X6:X24" si="8">(L6-R6)*10000</f>
        <v>877</v>
      </c>
      <c r="Y6" s="2">
        <f t="shared" ref="Y6:Y24" si="9">(O6-R6)*10000</f>
        <v>784.00000000000023</v>
      </c>
      <c r="AA6" s="2">
        <f t="shared" ref="AA6:AA24" si="10">(C6-D6)*10000</f>
        <v>40.999999999999929</v>
      </c>
      <c r="AB6" s="4">
        <f t="shared" ref="AB6:AB26" si="11">AA6+E6</f>
        <v>263.79999999999995</v>
      </c>
      <c r="AC6" s="4">
        <f t="shared" ref="AC6:AC26" si="12">(AB6*100)/AA6</f>
        <v>643.41463414634245</v>
      </c>
      <c r="AD6" s="2">
        <f t="shared" ref="AD6:AD24" si="13">(H6-I6)*10000</f>
        <v>17.999999999999126</v>
      </c>
      <c r="AE6" s="4">
        <f t="shared" ref="AE6:AE26" si="14">AD6+G6</f>
        <v>564</v>
      </c>
      <c r="AF6" s="4">
        <f t="shared" ref="AF6:AF26" si="15">(AE6*100)/AD6</f>
        <v>3133.3333333334854</v>
      </c>
      <c r="AG6" s="2">
        <f t="shared" ref="AG6:AG24" si="16">(L6-M6)*10000</f>
        <v>70.999999999999957</v>
      </c>
      <c r="AH6" s="2">
        <f t="shared" ref="AH6:AH26" si="17">AG6+N6</f>
        <v>92.999999999999758</v>
      </c>
      <c r="AI6" s="4">
        <f t="shared" ref="AI6:AI26" si="18">(AH6*100)/AG6</f>
        <v>130.9859154929575</v>
      </c>
      <c r="AJ6" s="2">
        <f t="shared" ref="AJ6:AJ24" si="19">(Q6-R6)*10000</f>
        <v>150.00000000000014</v>
      </c>
      <c r="AK6" s="2">
        <f t="shared" ref="AK6:AK26" si="20">AJ6+P6</f>
        <v>784.00000000000023</v>
      </c>
      <c r="AL6" s="4">
        <f t="shared" ref="AL6:AL26" si="21">(AK6*100)/AJ6</f>
        <v>522.6666666666664</v>
      </c>
      <c r="AM6" s="7" t="s">
        <v>7</v>
      </c>
      <c r="AN6">
        <f>[1]!USDCHF</f>
        <v>0.97130000000000005</v>
      </c>
      <c r="AO6">
        <f>[2]!USDCHF</f>
        <v>0.97158</v>
      </c>
    </row>
    <row r="7" spans="1:41">
      <c r="A7" s="7" t="s">
        <v>8</v>
      </c>
      <c r="B7" s="3">
        <f t="shared" si="0"/>
        <v>9.4837476099427818</v>
      </c>
      <c r="C7" s="2">
        <v>1.5550999999999999</v>
      </c>
      <c r="D7" s="2">
        <v>1.5490999999999999</v>
      </c>
      <c r="E7" s="4">
        <v>0.90000000000145497</v>
      </c>
      <c r="F7">
        <f>[1]!GBPUSD</f>
        <v>1.50776</v>
      </c>
      <c r="G7" s="2">
        <f t="shared" si="1"/>
        <v>-21.400000000000308</v>
      </c>
      <c r="H7" s="2">
        <v>1.5099</v>
      </c>
      <c r="I7" s="2">
        <v>1.5027999999999999</v>
      </c>
      <c r="J7" s="4">
        <f t="shared" si="2"/>
        <v>2.2999999999995246</v>
      </c>
      <c r="K7" s="3">
        <f t="shared" si="3"/>
        <v>23.220338983050794</v>
      </c>
      <c r="L7" s="2">
        <v>1.5892999999999999</v>
      </c>
      <c r="M7" s="2">
        <v>1.5689</v>
      </c>
      <c r="N7" s="2">
        <f t="shared" si="4"/>
        <v>611.39999999999975</v>
      </c>
      <c r="O7">
        <f>[1]!GBPUSD</f>
        <v>1.50776</v>
      </c>
      <c r="P7" s="2">
        <f t="shared" si="5"/>
        <v>36.599999999999966</v>
      </c>
      <c r="Q7" s="2">
        <v>1.5041</v>
      </c>
      <c r="R7" s="2">
        <v>1.4831000000000001</v>
      </c>
      <c r="T7" s="7" t="s">
        <v>8</v>
      </c>
      <c r="U7" s="2">
        <f t="shared" si="6"/>
        <v>523.00000000000011</v>
      </c>
      <c r="V7" s="2">
        <f t="shared" si="7"/>
        <v>49.600000000000755</v>
      </c>
      <c r="X7" s="2">
        <f t="shared" si="8"/>
        <v>1061.9999999999984</v>
      </c>
      <c r="Y7" s="2">
        <f t="shared" si="9"/>
        <v>246.59999999999906</v>
      </c>
      <c r="AA7" s="2">
        <f t="shared" si="10"/>
        <v>60.000000000000057</v>
      </c>
      <c r="AB7" s="4">
        <f t="shared" si="11"/>
        <v>60.900000000001512</v>
      </c>
      <c r="AC7" s="4">
        <f t="shared" si="12"/>
        <v>101.50000000000242</v>
      </c>
      <c r="AD7" s="2">
        <f t="shared" si="13"/>
        <v>71.000000000001066</v>
      </c>
      <c r="AE7" s="4">
        <f t="shared" si="14"/>
        <v>49.600000000000762</v>
      </c>
      <c r="AF7" s="4">
        <f t="shared" si="15"/>
        <v>69.859154929577485</v>
      </c>
      <c r="AG7" s="2">
        <f t="shared" si="16"/>
        <v>203.99999999999974</v>
      </c>
      <c r="AH7" s="2">
        <f t="shared" si="17"/>
        <v>815.39999999999952</v>
      </c>
      <c r="AI7" s="4">
        <f t="shared" si="18"/>
        <v>399.70588235294144</v>
      </c>
      <c r="AJ7" s="2">
        <f t="shared" si="19"/>
        <v>209.99999999999909</v>
      </c>
      <c r="AK7" s="2">
        <f t="shared" si="20"/>
        <v>246.59999999999906</v>
      </c>
      <c r="AL7" s="4">
        <f t="shared" si="21"/>
        <v>117.42857142857149</v>
      </c>
      <c r="AM7" s="7" t="s">
        <v>8</v>
      </c>
      <c r="AN7">
        <f>[1]!GBPUSD</f>
        <v>1.50776</v>
      </c>
      <c r="AO7">
        <f>[2]!GBPUSD</f>
        <v>1.5079899999999999</v>
      </c>
    </row>
    <row r="8" spans="1:41">
      <c r="A8" s="7" t="s">
        <v>9</v>
      </c>
      <c r="B8" s="3">
        <f t="shared" si="0"/>
        <v>140.7181571815718</v>
      </c>
      <c r="C8" s="2">
        <v>99.94</v>
      </c>
      <c r="D8" s="2">
        <v>99.67</v>
      </c>
      <c r="E8" s="4">
        <v>155.50000000000099</v>
      </c>
      <c r="F8">
        <f>[1]!USDJPY</f>
        <v>102.94499999999999</v>
      </c>
      <c r="G8" s="2">
        <f>(F8-H8)*100</f>
        <v>952.49999999999909</v>
      </c>
      <c r="H8" s="2">
        <v>93.42</v>
      </c>
      <c r="I8" s="2">
        <v>92.56</v>
      </c>
      <c r="J8" s="4">
        <f>(AO8-AN8)*100</f>
        <v>1.9000000000005457</v>
      </c>
      <c r="K8" s="3">
        <f t="shared" si="3"/>
        <v>990.10367577756801</v>
      </c>
      <c r="L8" s="2">
        <v>103.05</v>
      </c>
      <c r="M8" s="2">
        <v>100.15</v>
      </c>
      <c r="N8" s="2">
        <f>(M8-O8)*100</f>
        <v>-279.49999999999875</v>
      </c>
      <c r="O8">
        <f>[1]!USDJPY</f>
        <v>102.94499999999999</v>
      </c>
      <c r="P8" s="2">
        <f>(O8-Q8)*100</f>
        <v>856.49999999999977</v>
      </c>
      <c r="Q8" s="2">
        <v>94.38</v>
      </c>
      <c r="R8" s="2">
        <v>92.44</v>
      </c>
      <c r="T8" s="7" t="s">
        <v>9</v>
      </c>
      <c r="U8" s="2">
        <f>(C8-I8)*100</f>
        <v>737.99999999999955</v>
      </c>
      <c r="V8" s="2">
        <f>(F8-I8)*100</f>
        <v>1038.4999999999991</v>
      </c>
      <c r="X8" s="2">
        <f>(L8-R8)*10</f>
        <v>106.1</v>
      </c>
      <c r="Y8" s="2">
        <f>(O8-R8)*100</f>
        <v>1050.4999999999995</v>
      </c>
      <c r="AA8" s="2">
        <f>(C8-D8)*100</f>
        <v>26.999999999999602</v>
      </c>
      <c r="AB8" s="4">
        <f t="shared" si="11"/>
        <v>182.5000000000006</v>
      </c>
      <c r="AC8" s="4">
        <f t="shared" si="12"/>
        <v>675.92592592593803</v>
      </c>
      <c r="AD8" s="2">
        <f>(H8-I8)*100</f>
        <v>85.999999999999943</v>
      </c>
      <c r="AE8" s="4">
        <f>AD8+G8</f>
        <v>1038.4999999999991</v>
      </c>
      <c r="AF8" s="4">
        <f t="shared" si="15"/>
        <v>1207.5581395348836</v>
      </c>
      <c r="AG8" s="2">
        <f>(L8-M8)*100</f>
        <v>289.99999999999915</v>
      </c>
      <c r="AH8" s="2">
        <f t="shared" si="17"/>
        <v>10.500000000000398</v>
      </c>
      <c r="AI8" s="4">
        <f t="shared" si="18"/>
        <v>3.6206896551725616</v>
      </c>
      <c r="AJ8" s="2">
        <f>(Q8-R8)*100</f>
        <v>193.99999999999977</v>
      </c>
      <c r="AK8" s="2">
        <f t="shared" si="20"/>
        <v>1050.4999999999995</v>
      </c>
      <c r="AL8" s="4">
        <f t="shared" si="21"/>
        <v>541.49484536082514</v>
      </c>
      <c r="AM8" s="7" t="s">
        <v>9</v>
      </c>
      <c r="AN8">
        <f>[1]!USDJPY</f>
        <v>102.94499999999999</v>
      </c>
      <c r="AO8">
        <f>[2]!USDJPY</f>
        <v>102.964</v>
      </c>
    </row>
    <row r="9" spans="1:41">
      <c r="A9" s="7" t="s">
        <v>10</v>
      </c>
      <c r="B9" s="3">
        <f t="shared" si="0"/>
        <v>79.534883720930438</v>
      </c>
      <c r="C9" s="2">
        <v>1.0341</v>
      </c>
      <c r="D9" s="2">
        <v>1.0290999999999999</v>
      </c>
      <c r="E9" s="4">
        <v>151.39999999999901</v>
      </c>
      <c r="F9">
        <f>[1]!USDCAD</f>
        <v>1.0288200000000001</v>
      </c>
      <c r="G9" s="2">
        <f>(F9-H9)*10000</f>
        <v>154.1999999999999</v>
      </c>
      <c r="H9" s="2">
        <v>1.0134000000000001</v>
      </c>
      <c r="I9" s="2">
        <v>1.0083</v>
      </c>
      <c r="J9" s="4">
        <f t="shared" si="2"/>
        <v>2.8999999999990145</v>
      </c>
      <c r="K9" s="3">
        <f t="shared" si="3"/>
        <v>69.375000000000185</v>
      </c>
      <c r="L9" s="2">
        <v>1.0445</v>
      </c>
      <c r="M9" s="2">
        <v>1.0270999999999999</v>
      </c>
      <c r="N9" s="2">
        <f t="shared" si="4"/>
        <v>-17.200000000001658</v>
      </c>
      <c r="O9">
        <f>[1]!USDCAD</f>
        <v>1.0288200000000001</v>
      </c>
      <c r="P9" s="2">
        <f t="shared" si="5"/>
        <v>261.20000000000141</v>
      </c>
      <c r="Q9" s="2">
        <v>1.0026999999999999</v>
      </c>
      <c r="R9" s="2">
        <v>0.99329999999999996</v>
      </c>
      <c r="T9" s="7" t="s">
        <v>10</v>
      </c>
      <c r="U9" s="2">
        <f t="shared" si="6"/>
        <v>258.00000000000045</v>
      </c>
      <c r="V9" s="2">
        <f t="shared" si="7"/>
        <v>205.20000000000093</v>
      </c>
      <c r="X9" s="2">
        <f t="shared" si="8"/>
        <v>512.00000000000023</v>
      </c>
      <c r="Y9" s="2">
        <f t="shared" si="9"/>
        <v>355.20000000000107</v>
      </c>
      <c r="AA9" s="2">
        <f t="shared" si="10"/>
        <v>50.000000000001151</v>
      </c>
      <c r="AB9" s="4">
        <f t="shared" si="11"/>
        <v>201.40000000000015</v>
      </c>
      <c r="AC9" s="4">
        <f t="shared" si="12"/>
        <v>402.79999999999103</v>
      </c>
      <c r="AD9" s="2">
        <f t="shared" si="13"/>
        <v>51.000000000001044</v>
      </c>
      <c r="AE9" s="4">
        <f t="shared" si="14"/>
        <v>205.20000000000095</v>
      </c>
      <c r="AF9" s="4">
        <f t="shared" si="15"/>
        <v>402.35294117646418</v>
      </c>
      <c r="AG9" s="2">
        <f t="shared" si="16"/>
        <v>174.00000000000082</v>
      </c>
      <c r="AH9" s="2">
        <f t="shared" si="17"/>
        <v>156.79999999999916</v>
      </c>
      <c r="AI9" s="4">
        <f t="shared" si="18"/>
        <v>90.11494252873473</v>
      </c>
      <c r="AJ9" s="2">
        <f t="shared" si="19"/>
        <v>93.999999999999645</v>
      </c>
      <c r="AK9" s="2">
        <f t="shared" si="20"/>
        <v>355.20000000000107</v>
      </c>
      <c r="AL9" s="4">
        <f t="shared" si="21"/>
        <v>377.8723404255345</v>
      </c>
      <c r="AM9" s="7" t="s">
        <v>10</v>
      </c>
      <c r="AN9">
        <f>[1]!USDCAD</f>
        <v>1.0288200000000001</v>
      </c>
      <c r="AO9">
        <f>[2]!USDCAD</f>
        <v>1.02911</v>
      </c>
    </row>
    <row r="10" spans="1:41">
      <c r="A10" s="7" t="s">
        <v>11</v>
      </c>
      <c r="B10" s="3">
        <f t="shared" si="0"/>
        <v>-73.547717842323593</v>
      </c>
      <c r="C10" s="2">
        <v>1.0582</v>
      </c>
      <c r="D10" s="2">
        <v>1.054</v>
      </c>
      <c r="E10" s="4">
        <v>192.1</v>
      </c>
      <c r="F10">
        <f>[1]!AUDUSD</f>
        <v>0.97455000000000003</v>
      </c>
      <c r="G10" s="2">
        <f>(F10-H10)*100</f>
        <v>-4.2349999999999888</v>
      </c>
      <c r="H10" s="2">
        <v>1.0168999999999999</v>
      </c>
      <c r="I10" s="2">
        <v>1.01</v>
      </c>
      <c r="J10" s="4">
        <f t="shared" si="2"/>
        <v>1.9999999999997797</v>
      </c>
      <c r="K10" s="3">
        <f t="shared" si="3"/>
        <v>-33.258594917787697</v>
      </c>
      <c r="L10" s="2">
        <v>1.0637000000000001</v>
      </c>
      <c r="M10" s="2">
        <v>1.0552999999999999</v>
      </c>
      <c r="N10" s="2">
        <f t="shared" si="4"/>
        <v>807.49999999999875</v>
      </c>
      <c r="O10">
        <f>[1]!AUDUSD</f>
        <v>0.97455000000000003</v>
      </c>
      <c r="P10" s="2">
        <f t="shared" si="5"/>
        <v>-363.49999999999881</v>
      </c>
      <c r="Q10" s="2">
        <v>1.0108999999999999</v>
      </c>
      <c r="R10" s="2">
        <v>0.99680000000000002</v>
      </c>
      <c r="T10" s="7" t="s">
        <v>11</v>
      </c>
      <c r="U10" s="2">
        <f t="shared" si="6"/>
        <v>482.00000000000023</v>
      </c>
      <c r="V10" s="2">
        <f t="shared" si="7"/>
        <v>-354.49999999999983</v>
      </c>
      <c r="X10" s="2">
        <f t="shared" si="8"/>
        <v>669.00000000000068</v>
      </c>
      <c r="Y10" s="2">
        <f t="shared" si="9"/>
        <v>-222.49999999999991</v>
      </c>
      <c r="AA10" s="2">
        <f t="shared" si="10"/>
        <v>41.999999999999815</v>
      </c>
      <c r="AB10" s="4">
        <f t="shared" si="11"/>
        <v>234.0999999999998</v>
      </c>
      <c r="AC10" s="4">
        <f t="shared" si="12"/>
        <v>557.38095238095434</v>
      </c>
      <c r="AD10" s="2">
        <f t="shared" si="13"/>
        <v>68.999999999999062</v>
      </c>
      <c r="AE10" s="4">
        <f t="shared" si="14"/>
        <v>64.764999999999077</v>
      </c>
      <c r="AF10" s="4">
        <f t="shared" si="15"/>
        <v>93.862318840579647</v>
      </c>
      <c r="AG10" s="2">
        <f t="shared" si="16"/>
        <v>84.000000000001847</v>
      </c>
      <c r="AH10" s="2">
        <f t="shared" si="17"/>
        <v>891.50000000000057</v>
      </c>
      <c r="AI10" s="4">
        <f t="shared" si="18"/>
        <v>1061.3095238095011</v>
      </c>
      <c r="AJ10" s="2">
        <f t="shared" si="19"/>
        <v>140.99999999999889</v>
      </c>
      <c r="AK10" s="2">
        <f t="shared" si="20"/>
        <v>-222.49999999999991</v>
      </c>
      <c r="AL10" s="4">
        <f t="shared" si="21"/>
        <v>-157.80141843971751</v>
      </c>
      <c r="AM10" s="7" t="s">
        <v>11</v>
      </c>
      <c r="AN10">
        <f>[1]!AUDUSD</f>
        <v>0.97455000000000003</v>
      </c>
      <c r="AO10">
        <f>[2]!AUDUSD</f>
        <v>0.97475000000000001</v>
      </c>
    </row>
    <row r="11" spans="1:41">
      <c r="A11" s="7" t="s">
        <v>12</v>
      </c>
      <c r="B11" s="3">
        <f t="shared" si="0"/>
        <v>-7.1892925430210033</v>
      </c>
      <c r="C11" s="2">
        <v>0.86780000000000002</v>
      </c>
      <c r="D11" s="2">
        <v>0.86339999999999995</v>
      </c>
      <c r="E11" s="4">
        <v>69.700000000000301</v>
      </c>
      <c r="F11">
        <f>[1]!NZDUSD</f>
        <v>0.81174000000000002</v>
      </c>
      <c r="G11" s="2">
        <f t="shared" si="1"/>
        <v>-89.599999999999682</v>
      </c>
      <c r="H11" s="2">
        <v>0.82069999999999999</v>
      </c>
      <c r="I11" s="2">
        <v>0.8155</v>
      </c>
      <c r="J11" s="4">
        <f t="shared" si="2"/>
        <v>2.9999999999996696</v>
      </c>
      <c r="K11" s="3">
        <f t="shared" si="3"/>
        <v>-42.919132149901415</v>
      </c>
      <c r="L11" s="2">
        <v>0.88419999999999999</v>
      </c>
      <c r="M11" s="2">
        <v>0.86419999999999997</v>
      </c>
      <c r="N11" s="2">
        <f t="shared" si="4"/>
        <v>524.59999999999945</v>
      </c>
      <c r="O11">
        <f>[1]!NZDUSD</f>
        <v>0.81174000000000002</v>
      </c>
      <c r="P11" s="2">
        <f t="shared" si="5"/>
        <v>-250.59999999999971</v>
      </c>
      <c r="Q11" s="2">
        <v>0.83679999999999999</v>
      </c>
      <c r="R11" s="2">
        <v>0.83350000000000002</v>
      </c>
      <c r="T11" s="7" t="s">
        <v>12</v>
      </c>
      <c r="U11" s="2">
        <f t="shared" si="6"/>
        <v>523.00000000000011</v>
      </c>
      <c r="V11" s="2">
        <f t="shared" si="7"/>
        <v>-37.599999999999852</v>
      </c>
      <c r="X11" s="2">
        <f t="shared" si="8"/>
        <v>506.99999999999966</v>
      </c>
      <c r="Y11" s="2">
        <f t="shared" si="9"/>
        <v>-217.60000000000002</v>
      </c>
      <c r="AA11" s="2">
        <f t="shared" si="10"/>
        <v>44.000000000000703</v>
      </c>
      <c r="AB11" s="4">
        <f t="shared" si="11"/>
        <v>113.70000000000101</v>
      </c>
      <c r="AC11" s="4">
        <f t="shared" si="12"/>
        <v>258.40909090908912</v>
      </c>
      <c r="AD11" s="2">
        <f t="shared" si="13"/>
        <v>51.999999999999822</v>
      </c>
      <c r="AE11" s="4">
        <f t="shared" si="14"/>
        <v>-37.599999999999859</v>
      </c>
      <c r="AF11" s="4">
        <f t="shared" si="15"/>
        <v>-72.307692307692278</v>
      </c>
      <c r="AG11" s="2">
        <f t="shared" si="16"/>
        <v>200.00000000000017</v>
      </c>
      <c r="AH11" s="2">
        <f t="shared" si="17"/>
        <v>724.59999999999968</v>
      </c>
      <c r="AI11" s="4">
        <f t="shared" si="18"/>
        <v>362.29999999999956</v>
      </c>
      <c r="AJ11" s="2">
        <f t="shared" si="19"/>
        <v>32.999999999999694</v>
      </c>
      <c r="AK11" s="2">
        <f t="shared" si="20"/>
        <v>-217.60000000000002</v>
      </c>
      <c r="AL11" s="4">
        <f t="shared" si="21"/>
        <v>-659.39393939394563</v>
      </c>
      <c r="AM11" s="7" t="s">
        <v>12</v>
      </c>
      <c r="AN11">
        <f>[1]!NZDUSD</f>
        <v>0.81174000000000002</v>
      </c>
      <c r="AO11">
        <f>[2]!NZDUSD</f>
        <v>0.81203999999999998</v>
      </c>
    </row>
    <row r="12" spans="1:41">
      <c r="A12" s="7" t="s">
        <v>13</v>
      </c>
      <c r="B12" s="3">
        <f t="shared" si="0"/>
        <v>-122.1864951768485</v>
      </c>
      <c r="C12" s="2">
        <v>1.0717000000000001</v>
      </c>
      <c r="D12" s="2">
        <v>1.0684</v>
      </c>
      <c r="E12" s="4">
        <v>191.30000000000101</v>
      </c>
      <c r="F12">
        <f>[1]!AUDCAD</f>
        <v>1.0025999999999999</v>
      </c>
      <c r="G12" s="2">
        <f t="shared" si="1"/>
        <v>-406.9999999999996</v>
      </c>
      <c r="H12" s="2">
        <v>1.0432999999999999</v>
      </c>
      <c r="I12" s="2">
        <v>1.0406</v>
      </c>
      <c r="J12" s="4">
        <f t="shared" si="2"/>
        <v>6.0000000000015596</v>
      </c>
      <c r="K12" s="3">
        <f t="shared" si="3"/>
        <v>-39.410681399631819</v>
      </c>
      <c r="L12" s="2">
        <v>1.0783</v>
      </c>
      <c r="M12" s="2">
        <v>1.0684</v>
      </c>
      <c r="N12" s="2">
        <f t="shared" si="4"/>
        <v>658.0000000000008</v>
      </c>
      <c r="O12">
        <f>[1]!AUDCAD</f>
        <v>1.0025999999999999</v>
      </c>
      <c r="P12" s="2">
        <f t="shared" si="5"/>
        <v>-349.00000000000153</v>
      </c>
      <c r="Q12" s="2">
        <v>1.0375000000000001</v>
      </c>
      <c r="R12" s="2">
        <v>1.024</v>
      </c>
      <c r="T12" s="7" t="s">
        <v>13</v>
      </c>
      <c r="U12" s="2">
        <f t="shared" si="6"/>
        <v>311.00000000000125</v>
      </c>
      <c r="V12" s="2">
        <f t="shared" si="7"/>
        <v>-380.00000000000034</v>
      </c>
      <c r="X12" s="2">
        <f t="shared" si="8"/>
        <v>543.00000000000011</v>
      </c>
      <c r="Y12" s="2">
        <f t="shared" si="9"/>
        <v>-214.00000000000085</v>
      </c>
      <c r="AA12" s="2">
        <f t="shared" si="10"/>
        <v>33.00000000000081</v>
      </c>
      <c r="AB12" s="4">
        <f t="shared" si="11"/>
        <v>224.30000000000183</v>
      </c>
      <c r="AC12" s="4">
        <f t="shared" si="12"/>
        <v>679.69696969695849</v>
      </c>
      <c r="AD12" s="2">
        <f t="shared" si="13"/>
        <v>26.999999999999247</v>
      </c>
      <c r="AE12" s="4">
        <f t="shared" si="14"/>
        <v>-380.00000000000034</v>
      </c>
      <c r="AF12" s="4">
        <f t="shared" si="15"/>
        <v>-1407.4074074074481</v>
      </c>
      <c r="AG12" s="2">
        <f t="shared" si="16"/>
        <v>99.000000000000199</v>
      </c>
      <c r="AH12" s="2">
        <f t="shared" si="17"/>
        <v>757.00000000000102</v>
      </c>
      <c r="AI12" s="4">
        <f t="shared" si="18"/>
        <v>764.6464646464641</v>
      </c>
      <c r="AJ12" s="2">
        <f t="shared" si="19"/>
        <v>135.00000000000068</v>
      </c>
      <c r="AK12" s="2">
        <f t="shared" si="20"/>
        <v>-214.00000000000085</v>
      </c>
      <c r="AL12" s="4">
        <f t="shared" si="21"/>
        <v>-158.51851851851833</v>
      </c>
      <c r="AM12" s="7" t="s">
        <v>13</v>
      </c>
      <c r="AN12">
        <f>[1]!AUDCAD</f>
        <v>1.0025999999999999</v>
      </c>
      <c r="AO12">
        <f>[2]!AUDCAD</f>
        <v>1.0032000000000001</v>
      </c>
    </row>
    <row r="13" spans="1:41">
      <c r="A13" s="7" t="s">
        <v>14</v>
      </c>
      <c r="B13" s="3">
        <f t="shared" si="0"/>
        <v>16.784869976359062</v>
      </c>
      <c r="C13" s="2">
        <v>1.2352000000000001</v>
      </c>
      <c r="D13" s="2">
        <v>1.23</v>
      </c>
      <c r="E13" s="4">
        <v>219.19999999999899</v>
      </c>
      <c r="F13">
        <f>[1]!AUDNZD</f>
        <v>1.2</v>
      </c>
      <c r="G13" s="2">
        <f t="shared" si="1"/>
        <v>-80.000000000000071</v>
      </c>
      <c r="H13" s="2">
        <v>1.208</v>
      </c>
      <c r="I13" s="2">
        <v>1.1929000000000001</v>
      </c>
      <c r="J13" s="4">
        <f t="shared" si="2"/>
        <v>8.0000000000013394</v>
      </c>
      <c r="K13" s="3">
        <f t="shared" si="3"/>
        <v>9.2088197146561459</v>
      </c>
      <c r="L13" s="2">
        <v>1.27</v>
      </c>
      <c r="M13" s="2">
        <v>1.2614000000000001</v>
      </c>
      <c r="N13" s="2">
        <f t="shared" si="4"/>
        <v>614.00000000000125</v>
      </c>
      <c r="O13">
        <f>[1]!AUDNZD</f>
        <v>1.2</v>
      </c>
      <c r="P13" s="2">
        <f t="shared" si="5"/>
        <v>-87.000000000001521</v>
      </c>
      <c r="Q13" s="2">
        <v>1.2087000000000001</v>
      </c>
      <c r="R13" s="2">
        <v>1.1929000000000001</v>
      </c>
      <c r="T13" s="7" t="s">
        <v>14</v>
      </c>
      <c r="U13" s="2">
        <f t="shared" si="6"/>
        <v>423.00000000000006</v>
      </c>
      <c r="V13" s="2">
        <f t="shared" si="7"/>
        <v>70.999999999998835</v>
      </c>
      <c r="X13" s="2">
        <f t="shared" si="8"/>
        <v>770.99999999999943</v>
      </c>
      <c r="Y13" s="2">
        <f t="shared" si="9"/>
        <v>70.999999999998835</v>
      </c>
      <c r="AA13" s="2">
        <f t="shared" si="10"/>
        <v>52.000000000000938</v>
      </c>
      <c r="AB13" s="4">
        <f t="shared" si="11"/>
        <v>271.19999999999993</v>
      </c>
      <c r="AC13" s="4">
        <f t="shared" si="12"/>
        <v>521.538461538452</v>
      </c>
      <c r="AD13" s="2">
        <f t="shared" si="13"/>
        <v>150.99999999999892</v>
      </c>
      <c r="AE13" s="4">
        <f t="shared" si="14"/>
        <v>70.999999999998849</v>
      </c>
      <c r="AF13" s="4">
        <f t="shared" si="15"/>
        <v>47.019867549668447</v>
      </c>
      <c r="AG13" s="2">
        <f t="shared" si="16"/>
        <v>85.999999999999403</v>
      </c>
      <c r="AH13" s="2">
        <f t="shared" si="17"/>
        <v>700.00000000000068</v>
      </c>
      <c r="AI13" s="4">
        <f t="shared" si="18"/>
        <v>813.95348837209951</v>
      </c>
      <c r="AJ13" s="2">
        <f t="shared" si="19"/>
        <v>158.00000000000037</v>
      </c>
      <c r="AK13" s="2">
        <f t="shared" si="20"/>
        <v>70.999999999998849</v>
      </c>
      <c r="AL13" s="4">
        <f t="shared" si="21"/>
        <v>44.936708860758657</v>
      </c>
      <c r="AM13" s="7" t="s">
        <v>14</v>
      </c>
      <c r="AN13">
        <f>[1]!AUDNZD</f>
        <v>1.2</v>
      </c>
      <c r="AO13">
        <f>[2]!AUDNZD</f>
        <v>1.2008000000000001</v>
      </c>
    </row>
    <row r="14" spans="1:41">
      <c r="A14" s="7" t="s">
        <v>15</v>
      </c>
      <c r="B14" s="3">
        <f t="shared" si="0"/>
        <v>30.971843778383242</v>
      </c>
      <c r="C14" s="2">
        <v>107.92</v>
      </c>
      <c r="D14" s="2">
        <v>105.37</v>
      </c>
      <c r="E14" s="4">
        <v>384</v>
      </c>
      <c r="F14">
        <f>[1]!AUDJPY</f>
        <v>100.32</v>
      </c>
      <c r="G14" s="2">
        <f>(F14-H14)*100</f>
        <v>270.99999999999937</v>
      </c>
      <c r="H14" s="2">
        <v>97.61</v>
      </c>
      <c r="I14" s="2">
        <v>96.91</v>
      </c>
      <c r="J14" s="4">
        <f>(AO14-AN14)*100</f>
        <v>4.0000000000006253</v>
      </c>
      <c r="K14" s="3">
        <f t="shared" si="3"/>
        <v>315.74074074074048</v>
      </c>
      <c r="L14" s="2">
        <v>107.71</v>
      </c>
      <c r="M14" s="2">
        <v>105.93</v>
      </c>
      <c r="N14" s="2">
        <f>(M14-O14)*100</f>
        <v>561.00000000000136</v>
      </c>
      <c r="O14">
        <f>[1]!AUDJPY</f>
        <v>100.32</v>
      </c>
      <c r="P14" s="2">
        <f>(O14-Q14)*100</f>
        <v>176.9999999999996</v>
      </c>
      <c r="Q14" s="2">
        <v>98.55</v>
      </c>
      <c r="R14" s="2">
        <v>96.91</v>
      </c>
      <c r="T14" s="7" t="s">
        <v>15</v>
      </c>
      <c r="U14" s="2">
        <f>(C14-I14)*100</f>
        <v>1101.0000000000005</v>
      </c>
      <c r="V14" s="2">
        <f>(F14-I14)*100</f>
        <v>340.99999999999966</v>
      </c>
      <c r="X14" s="2">
        <f>(L14-R14)*10</f>
        <v>107.99999999999997</v>
      </c>
      <c r="Y14" s="2">
        <f>(O14-R14)*100</f>
        <v>340.99999999999966</v>
      </c>
      <c r="AA14" s="2">
        <f>(C14-D14)*100</f>
        <v>254.99999999999972</v>
      </c>
      <c r="AB14" s="4">
        <f t="shared" si="11"/>
        <v>638.99999999999977</v>
      </c>
      <c r="AC14" s="4">
        <f t="shared" si="12"/>
        <v>250.58823529411785</v>
      </c>
      <c r="AD14" s="2">
        <f>(H14-I14)*100</f>
        <v>70.000000000000284</v>
      </c>
      <c r="AE14" s="4">
        <f t="shared" si="14"/>
        <v>340.99999999999966</v>
      </c>
      <c r="AF14" s="4">
        <f t="shared" si="15"/>
        <v>487.14285714285467</v>
      </c>
      <c r="AG14" s="2">
        <f>(L14-M14)*100</f>
        <v>177.99999999999869</v>
      </c>
      <c r="AH14" s="2">
        <f t="shared" si="17"/>
        <v>739</v>
      </c>
      <c r="AI14" s="4">
        <f t="shared" si="18"/>
        <v>415.16853932584576</v>
      </c>
      <c r="AJ14" s="2">
        <f>(Q14-R14)*100</f>
        <v>164.00000000000006</v>
      </c>
      <c r="AK14" s="2">
        <f t="shared" si="20"/>
        <v>340.99999999999966</v>
      </c>
      <c r="AL14" s="4">
        <f t="shared" si="21"/>
        <v>207.92682926829238</v>
      </c>
      <c r="AM14" s="7" t="s">
        <v>15</v>
      </c>
      <c r="AN14">
        <f>[1]!AUDJPY</f>
        <v>100.32</v>
      </c>
      <c r="AO14">
        <f>[2]!AUDJPY</f>
        <v>100.36</v>
      </c>
    </row>
    <row r="15" spans="1:41">
      <c r="A15" s="7" t="s">
        <v>16</v>
      </c>
      <c r="B15" s="3">
        <f t="shared" si="0"/>
        <v>-0.93109869646172294</v>
      </c>
      <c r="C15" s="2">
        <v>1.0006999999999999</v>
      </c>
      <c r="D15" s="2">
        <v>0.99750000000000005</v>
      </c>
      <c r="E15" s="4">
        <v>279.3</v>
      </c>
      <c r="F15">
        <f>[1]!AUDCHF</f>
        <v>0.94650000000000001</v>
      </c>
      <c r="G15" s="2">
        <f t="shared" si="1"/>
        <v>-63.999999999999616</v>
      </c>
      <c r="H15" s="2">
        <v>0.95289999999999997</v>
      </c>
      <c r="I15" s="2">
        <v>0.94699999999999995</v>
      </c>
      <c r="J15" s="4">
        <f t="shared" si="2"/>
        <v>6.0000000000004494</v>
      </c>
      <c r="K15" s="3">
        <f t="shared" si="3"/>
        <v>33.071895424836583</v>
      </c>
      <c r="L15" s="2">
        <v>0.99770000000000003</v>
      </c>
      <c r="M15" s="2">
        <v>0.98509999999999998</v>
      </c>
      <c r="N15" s="2">
        <f t="shared" si="4"/>
        <v>385.99999999999966</v>
      </c>
      <c r="O15">
        <f>[1]!AUDCHF</f>
        <v>0.94650000000000001</v>
      </c>
      <c r="P15" s="2">
        <f t="shared" si="5"/>
        <v>108.00000000000031</v>
      </c>
      <c r="Q15" s="2">
        <v>0.93569999999999998</v>
      </c>
      <c r="R15" s="2">
        <v>0.92120000000000002</v>
      </c>
      <c r="T15" s="7" t="s">
        <v>16</v>
      </c>
      <c r="U15" s="2">
        <f t="shared" si="6"/>
        <v>536.99999999999966</v>
      </c>
      <c r="V15" s="2">
        <f t="shared" si="7"/>
        <v>-4.9999999999994493</v>
      </c>
      <c r="X15" s="2">
        <f t="shared" si="8"/>
        <v>765.00000000000011</v>
      </c>
      <c r="Y15" s="2">
        <f t="shared" si="9"/>
        <v>252.99999999999989</v>
      </c>
      <c r="AA15" s="2">
        <f t="shared" si="10"/>
        <v>31.999999999998696</v>
      </c>
      <c r="AB15" s="4">
        <f t="shared" si="11"/>
        <v>311.2999999999987</v>
      </c>
      <c r="AC15" s="4">
        <f t="shared" si="12"/>
        <v>972.81250000003558</v>
      </c>
      <c r="AD15" s="2">
        <f t="shared" si="13"/>
        <v>59.000000000000163</v>
      </c>
      <c r="AE15" s="4">
        <f t="shared" si="14"/>
        <v>-4.9999999999994529</v>
      </c>
      <c r="AF15" s="4">
        <f t="shared" si="15"/>
        <v>-8.4745762711854908</v>
      </c>
      <c r="AG15" s="2">
        <f t="shared" si="16"/>
        <v>126.00000000000055</v>
      </c>
      <c r="AH15" s="2">
        <f t="shared" si="17"/>
        <v>512.00000000000023</v>
      </c>
      <c r="AI15" s="4">
        <f t="shared" si="18"/>
        <v>406.34920634920474</v>
      </c>
      <c r="AJ15" s="2">
        <f t="shared" si="19"/>
        <v>144.99999999999957</v>
      </c>
      <c r="AK15" s="2">
        <f t="shared" si="20"/>
        <v>252.99999999999989</v>
      </c>
      <c r="AL15" s="4">
        <f t="shared" si="21"/>
        <v>174.48275862069011</v>
      </c>
      <c r="AM15" s="7" t="s">
        <v>16</v>
      </c>
      <c r="AN15">
        <f>[1]!AUDCHF</f>
        <v>0.94650000000000001</v>
      </c>
      <c r="AO15">
        <f>[2]!AUDCHF</f>
        <v>0.94710000000000005</v>
      </c>
    </row>
    <row r="16" spans="1:41">
      <c r="A16" s="7" t="s">
        <v>17</v>
      </c>
      <c r="B16" s="3">
        <f t="shared" si="0"/>
        <v>113.76037959667848</v>
      </c>
      <c r="C16" s="2">
        <v>98.87</v>
      </c>
      <c r="D16" s="2">
        <v>98.34</v>
      </c>
      <c r="E16" s="4">
        <v>158.30000000000001</v>
      </c>
      <c r="F16">
        <f>[1]!CADJPY</f>
        <v>100.03</v>
      </c>
      <c r="G16" s="2">
        <f>(F16-H16)*100</f>
        <v>890.99999999999966</v>
      </c>
      <c r="H16" s="2">
        <v>91.12</v>
      </c>
      <c r="I16" s="2">
        <v>90.44</v>
      </c>
      <c r="J16" s="4">
        <f>(AO16-AN16)*100</f>
        <v>4.9999999999997158</v>
      </c>
      <c r="K16" s="3">
        <f t="shared" si="3"/>
        <v>723.26530612244903</v>
      </c>
      <c r="L16" s="2">
        <v>103.42</v>
      </c>
      <c r="M16" s="2">
        <v>102</v>
      </c>
      <c r="N16" s="2">
        <f>(M16-O16)*100</f>
        <v>196.99999999999989</v>
      </c>
      <c r="O16">
        <f>[1]!CADJPY</f>
        <v>100.03</v>
      </c>
      <c r="P16" s="2">
        <f>(O16-Q16)*100</f>
        <v>743.99999999999977</v>
      </c>
      <c r="Q16" s="2">
        <v>92.59</v>
      </c>
      <c r="R16" s="2">
        <v>91.17</v>
      </c>
      <c r="T16" s="7" t="s">
        <v>17</v>
      </c>
      <c r="U16" s="2">
        <f>(C16-I16)*100</f>
        <v>843.00000000000068</v>
      </c>
      <c r="V16" s="2">
        <f>(F16-I16)*100</f>
        <v>959.00000000000034</v>
      </c>
      <c r="X16" s="2">
        <f>(L16-R16)*10</f>
        <v>122.5</v>
      </c>
      <c r="Y16" s="2">
        <f>(O16-R16)*100</f>
        <v>886</v>
      </c>
      <c r="AA16" s="2">
        <f>(C16-D16)*100</f>
        <v>53.000000000000114</v>
      </c>
      <c r="AB16" s="4">
        <f t="shared" si="11"/>
        <v>211.30000000000013</v>
      </c>
      <c r="AC16" s="4">
        <f t="shared" si="12"/>
        <v>398.67924528301825</v>
      </c>
      <c r="AD16" s="2">
        <f>(H16-I16)*100</f>
        <v>68.000000000000682</v>
      </c>
      <c r="AE16" s="4">
        <f t="shared" si="14"/>
        <v>959.00000000000034</v>
      </c>
      <c r="AF16" s="4">
        <f t="shared" si="15"/>
        <v>1410.2941176470451</v>
      </c>
      <c r="AG16" s="2">
        <f>(L16-M16)*100</f>
        <v>142.00000000000017</v>
      </c>
      <c r="AH16" s="2">
        <f t="shared" si="17"/>
        <v>339.00000000000006</v>
      </c>
      <c r="AI16" s="4">
        <f t="shared" si="18"/>
        <v>238.73239436619696</v>
      </c>
      <c r="AJ16" s="2">
        <f>(Q16-R16)*100</f>
        <v>142.00000000000017</v>
      </c>
      <c r="AK16" s="2">
        <f t="shared" si="20"/>
        <v>886</v>
      </c>
      <c r="AL16" s="4">
        <f t="shared" si="21"/>
        <v>623.94366197183024</v>
      </c>
      <c r="AM16" s="7" t="s">
        <v>17</v>
      </c>
      <c r="AN16">
        <f>[1]!CADJPY</f>
        <v>100.03</v>
      </c>
      <c r="AO16">
        <f>[2]!CADJPY</f>
        <v>100.08</v>
      </c>
    </row>
    <row r="17" spans="1:41">
      <c r="A17" s="7" t="s">
        <v>18</v>
      </c>
      <c r="B17" s="3">
        <f t="shared" si="0"/>
        <v>108.00000000000001</v>
      </c>
      <c r="C17" s="2">
        <v>0.93969999999999998</v>
      </c>
      <c r="D17" s="2">
        <v>0.93440000000000001</v>
      </c>
      <c r="E17" s="4">
        <v>103.19999999999899</v>
      </c>
      <c r="F17">
        <f>[1]!CADCHF</f>
        <v>0.94369999999999998</v>
      </c>
      <c r="G17" s="2">
        <f t="shared" si="1"/>
        <v>501.00000000000034</v>
      </c>
      <c r="H17" s="2">
        <v>0.89359999999999995</v>
      </c>
      <c r="I17" s="2">
        <v>0.88970000000000005</v>
      </c>
      <c r="J17" s="4">
        <f t="shared" si="2"/>
        <v>6.0000000000004494</v>
      </c>
      <c r="K17" s="3">
        <f t="shared" si="3"/>
        <v>61.890909090909076</v>
      </c>
      <c r="L17" s="2">
        <v>0.99609999999999999</v>
      </c>
      <c r="M17" s="2">
        <v>0.98399999999999999</v>
      </c>
      <c r="N17" s="2">
        <f t="shared" si="4"/>
        <v>403</v>
      </c>
      <c r="O17">
        <f>[1]!CADCHF</f>
        <v>0.94369999999999998</v>
      </c>
      <c r="P17" s="2">
        <f t="shared" si="5"/>
        <v>745.00000000000011</v>
      </c>
      <c r="Q17" s="2">
        <v>0.86919999999999997</v>
      </c>
      <c r="R17" s="2">
        <v>0.85860000000000003</v>
      </c>
      <c r="T17" s="7" t="s">
        <v>18</v>
      </c>
      <c r="U17" s="2">
        <f t="shared" si="6"/>
        <v>499.99999999999932</v>
      </c>
      <c r="V17" s="2">
        <f t="shared" si="7"/>
        <v>539.99999999999932</v>
      </c>
      <c r="X17" s="2">
        <f t="shared" si="8"/>
        <v>1374.9999999999995</v>
      </c>
      <c r="Y17" s="2">
        <f t="shared" si="9"/>
        <v>850.99999999999955</v>
      </c>
      <c r="AA17" s="2">
        <f t="shared" si="10"/>
        <v>52.999999999999716</v>
      </c>
      <c r="AB17" s="4">
        <f t="shared" si="11"/>
        <v>156.19999999999871</v>
      </c>
      <c r="AC17" s="4">
        <f t="shared" si="12"/>
        <v>294.71698113207464</v>
      </c>
      <c r="AD17" s="2">
        <f t="shared" si="13"/>
        <v>38.999999999999034</v>
      </c>
      <c r="AE17" s="4">
        <f t="shared" si="14"/>
        <v>539.99999999999932</v>
      </c>
      <c r="AF17" s="4">
        <f t="shared" si="15"/>
        <v>1384.6153846154173</v>
      </c>
      <c r="AG17" s="2">
        <f t="shared" si="16"/>
        <v>121</v>
      </c>
      <c r="AH17" s="2">
        <f t="shared" si="17"/>
        <v>524</v>
      </c>
      <c r="AI17" s="4">
        <f t="shared" si="18"/>
        <v>433.05785123966945</v>
      </c>
      <c r="AJ17" s="2">
        <f t="shared" si="19"/>
        <v>105.99999999999943</v>
      </c>
      <c r="AK17" s="2">
        <f t="shared" si="20"/>
        <v>850.99999999999955</v>
      </c>
      <c r="AL17" s="4">
        <f t="shared" si="21"/>
        <v>802.8301886792492</v>
      </c>
      <c r="AM17" s="7" t="s">
        <v>18</v>
      </c>
      <c r="AN17">
        <f>[1]!CADCHF</f>
        <v>0.94369999999999998</v>
      </c>
      <c r="AO17">
        <f>[2]!CADCHF</f>
        <v>0.94430000000000003</v>
      </c>
    </row>
    <row r="18" spans="1:41">
      <c r="A18" s="7" t="s">
        <v>19</v>
      </c>
      <c r="B18" s="3">
        <f t="shared" si="0"/>
        <v>76.490924805531577</v>
      </c>
      <c r="C18" s="2">
        <v>108.67</v>
      </c>
      <c r="D18" s="2">
        <v>105.74</v>
      </c>
      <c r="E18" s="4">
        <v>103.9</v>
      </c>
      <c r="F18">
        <f>[1]!CHFJPY</f>
        <v>105.95</v>
      </c>
      <c r="G18" s="2">
        <f>(F18-H18)*100</f>
        <v>751.99999999999955</v>
      </c>
      <c r="H18" s="2">
        <v>98.43</v>
      </c>
      <c r="I18" s="2">
        <v>97.1</v>
      </c>
      <c r="J18" s="4">
        <f>(AO18-AN18)*100</f>
        <v>6.9999999999993179</v>
      </c>
      <c r="K18" s="3">
        <f t="shared" si="3"/>
        <v>758.43694493783335</v>
      </c>
      <c r="L18" s="2">
        <v>108.67</v>
      </c>
      <c r="M18" s="2">
        <v>105.74</v>
      </c>
      <c r="N18" s="2">
        <f>(M18-O18)*100</f>
        <v>-21.000000000000796</v>
      </c>
      <c r="O18">
        <f>[1]!CHFJPY</f>
        <v>105.95</v>
      </c>
      <c r="P18" s="2">
        <f>(O18-Q18)*100</f>
        <v>590.99999999999966</v>
      </c>
      <c r="Q18" s="2">
        <v>100.04</v>
      </c>
      <c r="R18" s="2">
        <v>97.41</v>
      </c>
      <c r="T18" s="7" t="s">
        <v>19</v>
      </c>
      <c r="U18" s="2">
        <f>(C18-I18)*100</f>
        <v>1157.0000000000007</v>
      </c>
      <c r="V18" s="2">
        <f>(F18-I18)*100</f>
        <v>885.00000000000091</v>
      </c>
      <c r="X18" s="2">
        <f>(L18-R18)*10</f>
        <v>112.60000000000005</v>
      </c>
      <c r="Y18" s="2">
        <f>(O18-R18)*100</f>
        <v>854.00000000000068</v>
      </c>
      <c r="AA18" s="2">
        <f>(C18-D18)*100</f>
        <v>293.00000000000068</v>
      </c>
      <c r="AB18" s="4">
        <f t="shared" si="11"/>
        <v>396.90000000000066</v>
      </c>
      <c r="AC18" s="4">
        <f t="shared" si="12"/>
        <v>135.46075085324222</v>
      </c>
      <c r="AD18" s="2">
        <f>(H18-I18)*100</f>
        <v>133.00000000000125</v>
      </c>
      <c r="AE18" s="4">
        <f t="shared" si="14"/>
        <v>885.0000000000008</v>
      </c>
      <c r="AF18" s="4">
        <f t="shared" si="15"/>
        <v>665.41353383458079</v>
      </c>
      <c r="AG18" s="2">
        <f>(L18-M18)*100</f>
        <v>293.00000000000068</v>
      </c>
      <c r="AH18" s="2">
        <f t="shared" si="17"/>
        <v>271.99999999999989</v>
      </c>
      <c r="AI18" s="4">
        <f t="shared" si="18"/>
        <v>92.832764505119201</v>
      </c>
      <c r="AJ18" s="2">
        <f>(Q18-R18)*100</f>
        <v>263.00000000000097</v>
      </c>
      <c r="AK18" s="2">
        <f t="shared" si="20"/>
        <v>854.00000000000068</v>
      </c>
      <c r="AL18" s="4">
        <f t="shared" si="21"/>
        <v>324.7148288973375</v>
      </c>
      <c r="AM18" s="7" t="s">
        <v>19</v>
      </c>
      <c r="AN18">
        <f>[1]!CHFJPY</f>
        <v>105.95</v>
      </c>
      <c r="AO18">
        <f>[2]!CHFJPY</f>
        <v>106.02</v>
      </c>
    </row>
    <row r="19" spans="1:41">
      <c r="A19" s="7" t="s">
        <v>20</v>
      </c>
      <c r="B19" s="3">
        <f t="shared" si="0"/>
        <v>168.48030018761705</v>
      </c>
      <c r="C19" s="2">
        <v>1.2898000000000001</v>
      </c>
      <c r="D19" s="2">
        <v>1.2778</v>
      </c>
      <c r="E19" s="4">
        <v>125.99999999999901</v>
      </c>
      <c r="F19">
        <f>[1]!EURAUD</f>
        <v>1.3263</v>
      </c>
      <c r="G19" s="2">
        <f t="shared" si="1"/>
        <v>843.00000000000045</v>
      </c>
      <c r="H19" s="2">
        <v>1.242</v>
      </c>
      <c r="I19" s="2">
        <v>1.2364999999999999</v>
      </c>
      <c r="J19" s="4">
        <f t="shared" si="2"/>
        <v>4.9999999999994493</v>
      </c>
      <c r="K19" s="3">
        <f t="shared" si="3"/>
        <v>104.16272469252597</v>
      </c>
      <c r="L19" s="2">
        <v>1.3219000000000001</v>
      </c>
      <c r="M19" s="2">
        <v>1.3065</v>
      </c>
      <c r="N19" s="2">
        <f t="shared" si="4"/>
        <v>-198.0000000000004</v>
      </c>
      <c r="O19">
        <f>[1]!EURAUD</f>
        <v>1.3263</v>
      </c>
      <c r="P19" s="2">
        <f t="shared" si="5"/>
        <v>943.00000000000045</v>
      </c>
      <c r="Q19" s="2">
        <v>1.232</v>
      </c>
      <c r="R19" s="2">
        <v>1.2161999999999999</v>
      </c>
      <c r="T19" s="7" t="s">
        <v>20</v>
      </c>
      <c r="U19" s="2">
        <f t="shared" si="6"/>
        <v>533.00000000000125</v>
      </c>
      <c r="V19" s="2">
        <f t="shared" si="7"/>
        <v>898.00000000000102</v>
      </c>
      <c r="X19" s="2">
        <f t="shared" si="8"/>
        <v>1057.0000000000014</v>
      </c>
      <c r="Y19" s="2">
        <f t="shared" si="9"/>
        <v>1101.0000000000009</v>
      </c>
      <c r="AA19" s="2">
        <f t="shared" si="10"/>
        <v>120.00000000000011</v>
      </c>
      <c r="AB19" s="4">
        <f t="shared" si="11"/>
        <v>245.99999999999912</v>
      </c>
      <c r="AC19" s="4">
        <f t="shared" si="12"/>
        <v>204.99999999999909</v>
      </c>
      <c r="AD19" s="2">
        <f t="shared" si="13"/>
        <v>55.000000000000604</v>
      </c>
      <c r="AE19" s="4">
        <f t="shared" si="14"/>
        <v>898.00000000000102</v>
      </c>
      <c r="AF19" s="4">
        <f t="shared" si="15"/>
        <v>1632.7272727272566</v>
      </c>
      <c r="AG19" s="2">
        <f t="shared" si="16"/>
        <v>154.0000000000008</v>
      </c>
      <c r="AH19" s="2">
        <f t="shared" si="17"/>
        <v>-43.999999999999602</v>
      </c>
      <c r="AI19" s="4">
        <f t="shared" si="18"/>
        <v>-28.571428571428164</v>
      </c>
      <c r="AJ19" s="2">
        <f t="shared" si="19"/>
        <v>158.00000000000037</v>
      </c>
      <c r="AK19" s="2">
        <f t="shared" si="20"/>
        <v>1101.0000000000009</v>
      </c>
      <c r="AL19" s="4">
        <f t="shared" si="21"/>
        <v>696.83544303797362</v>
      </c>
      <c r="AM19" s="7" t="s">
        <v>20</v>
      </c>
      <c r="AN19">
        <f>[1]!EURAUD</f>
        <v>1.3263</v>
      </c>
      <c r="AO19">
        <f>[2]!EURAUD</f>
        <v>1.3268</v>
      </c>
    </row>
    <row r="20" spans="1:41">
      <c r="A20" s="7" t="s">
        <v>21</v>
      </c>
      <c r="B20" s="3">
        <f t="shared" si="0"/>
        <v>115.90322580645169</v>
      </c>
      <c r="C20" s="2">
        <v>131.12</v>
      </c>
      <c r="D20" s="2">
        <v>130.31</v>
      </c>
      <c r="E20" s="4">
        <v>185.7</v>
      </c>
      <c r="F20">
        <f>[1]!EURJPY</f>
        <v>133.09200000000001</v>
      </c>
      <c r="G20" s="2">
        <f>(F20-H20)*100</f>
        <v>1298.2000000000014</v>
      </c>
      <c r="H20" s="2">
        <v>120.11</v>
      </c>
      <c r="I20" s="2">
        <v>118.72</v>
      </c>
      <c r="J20" s="4">
        <f>(AO20-AN20)*100</f>
        <v>3.0000000000001137</v>
      </c>
      <c r="K20" s="3">
        <f t="shared" si="3"/>
        <v>907.89639924194591</v>
      </c>
      <c r="L20" s="2">
        <v>134.55000000000001</v>
      </c>
      <c r="M20" s="2">
        <v>132.97</v>
      </c>
      <c r="N20" s="2">
        <f>(M20-O20)*100</f>
        <v>-12.20000000000141</v>
      </c>
      <c r="O20">
        <f>[1]!EURJPY</f>
        <v>133.09200000000001</v>
      </c>
      <c r="P20" s="2">
        <f>(O20-Q20)*100</f>
        <v>1090.2000000000016</v>
      </c>
      <c r="Q20" s="2">
        <v>122.19</v>
      </c>
      <c r="R20" s="2">
        <v>118.72</v>
      </c>
      <c r="T20" s="7" t="s">
        <v>21</v>
      </c>
      <c r="U20" s="2">
        <f>(C20-I20)*100</f>
        <v>1240.0000000000005</v>
      </c>
      <c r="V20" s="2">
        <f>(F20-I20)*100</f>
        <v>1437.2000000000014</v>
      </c>
      <c r="X20" s="2">
        <f>(L20-R20)*10</f>
        <v>158.30000000000013</v>
      </c>
      <c r="Y20" s="2">
        <f>(O20-R20)*100</f>
        <v>1437.2000000000014</v>
      </c>
      <c r="AA20" s="2">
        <f>(C20-D20)*100</f>
        <v>81.000000000000227</v>
      </c>
      <c r="AB20" s="4">
        <f t="shared" si="11"/>
        <v>266.70000000000022</v>
      </c>
      <c r="AC20" s="4">
        <f t="shared" si="12"/>
        <v>329.25925925925861</v>
      </c>
      <c r="AD20" s="2">
        <f>(H20-I20)*100</f>
        <v>139.00000000000006</v>
      </c>
      <c r="AE20" s="4">
        <f t="shared" si="14"/>
        <v>1437.2000000000014</v>
      </c>
      <c r="AF20" s="4">
        <f t="shared" si="15"/>
        <v>1033.9568345323746</v>
      </c>
      <c r="AG20" s="2">
        <f>(L20-M20)*100</f>
        <v>158.00000000000125</v>
      </c>
      <c r="AH20" s="2">
        <f t="shared" si="17"/>
        <v>145.79999999999984</v>
      </c>
      <c r="AI20" s="4">
        <f t="shared" si="18"/>
        <v>92.278481012657394</v>
      </c>
      <c r="AJ20" s="2">
        <f>(Q20-R20)*100</f>
        <v>346.99999999999989</v>
      </c>
      <c r="AK20" s="2">
        <f t="shared" si="20"/>
        <v>1437.2000000000016</v>
      </c>
      <c r="AL20" s="4">
        <f t="shared" si="21"/>
        <v>414.17867435158564</v>
      </c>
      <c r="AM20" s="7" t="s">
        <v>21</v>
      </c>
      <c r="AN20">
        <f>[1]!EURJPY</f>
        <v>133.09200000000001</v>
      </c>
      <c r="AO20">
        <f>[2]!EURJPY</f>
        <v>133.12200000000001</v>
      </c>
    </row>
    <row r="21" spans="1:41">
      <c r="A21" s="7" t="s">
        <v>22</v>
      </c>
      <c r="B21" s="3">
        <f t="shared" si="0"/>
        <v>144.69696969696977</v>
      </c>
      <c r="C21" s="2">
        <v>1.5626</v>
      </c>
      <c r="D21" s="2">
        <v>1.5503</v>
      </c>
      <c r="E21" s="4">
        <v>217.2</v>
      </c>
      <c r="F21">
        <f>[1]!EURNZD</f>
        <v>1.5921000000000001</v>
      </c>
      <c r="G21" s="2">
        <f t="shared" si="1"/>
        <v>804.00000000000023</v>
      </c>
      <c r="H21" s="2">
        <v>1.5117</v>
      </c>
      <c r="I21" s="2">
        <v>1.4965999999999999</v>
      </c>
      <c r="J21" s="4">
        <f t="shared" si="2"/>
        <v>7.9999999999991189</v>
      </c>
      <c r="K21" s="3">
        <f t="shared" si="3"/>
        <v>68.557071069633992</v>
      </c>
      <c r="L21" s="2">
        <v>1.6358999999999999</v>
      </c>
      <c r="M21" s="2">
        <v>1.6093999999999999</v>
      </c>
      <c r="N21" s="2">
        <f t="shared" si="4"/>
        <v>172.99999999999872</v>
      </c>
      <c r="O21">
        <f>[1]!EURNZD</f>
        <v>1.5921000000000001</v>
      </c>
      <c r="P21" s="2">
        <f t="shared" si="5"/>
        <v>788.99999999999966</v>
      </c>
      <c r="Q21" s="2">
        <v>1.5132000000000001</v>
      </c>
      <c r="R21" s="2">
        <v>1.4965999999999999</v>
      </c>
      <c r="T21" s="7" t="s">
        <v>22</v>
      </c>
      <c r="U21" s="2">
        <f t="shared" si="6"/>
        <v>660.00000000000057</v>
      </c>
      <c r="V21" s="2">
        <f t="shared" si="7"/>
        <v>955.00000000000136</v>
      </c>
      <c r="X21" s="2">
        <f t="shared" si="8"/>
        <v>1392.9999999999998</v>
      </c>
      <c r="Y21" s="2">
        <f t="shared" si="9"/>
        <v>955.00000000000136</v>
      </c>
      <c r="AA21" s="2">
        <f t="shared" si="10"/>
        <v>122.99999999999977</v>
      </c>
      <c r="AB21" s="4">
        <f t="shared" si="11"/>
        <v>340.19999999999976</v>
      </c>
      <c r="AC21" s="4">
        <f t="shared" si="12"/>
        <v>276.58536585365886</v>
      </c>
      <c r="AD21" s="2">
        <f t="shared" si="13"/>
        <v>151.00000000000114</v>
      </c>
      <c r="AE21" s="4">
        <f t="shared" si="14"/>
        <v>955.00000000000136</v>
      </c>
      <c r="AF21" s="4">
        <f t="shared" si="15"/>
        <v>632.45033112582394</v>
      </c>
      <c r="AG21" s="2">
        <f t="shared" si="16"/>
        <v>264.99999999999966</v>
      </c>
      <c r="AH21" s="2">
        <f t="shared" si="17"/>
        <v>437.99999999999841</v>
      </c>
      <c r="AI21" s="4">
        <f t="shared" si="18"/>
        <v>165.28301886792414</v>
      </c>
      <c r="AJ21" s="2">
        <f t="shared" si="19"/>
        <v>166.00000000000171</v>
      </c>
      <c r="AK21" s="2">
        <f t="shared" si="20"/>
        <v>955.00000000000136</v>
      </c>
      <c r="AL21" s="4">
        <f t="shared" si="21"/>
        <v>575.30120481927202</v>
      </c>
      <c r="AM21" s="7" t="s">
        <v>22</v>
      </c>
      <c r="AN21">
        <f>[1]!EURNZD</f>
        <v>1.5921000000000001</v>
      </c>
      <c r="AO21">
        <f>[2]!EURNZD</f>
        <v>1.5929</v>
      </c>
    </row>
    <row r="22" spans="1:41">
      <c r="A22" s="7" t="s">
        <v>23</v>
      </c>
      <c r="B22" s="3">
        <f t="shared" si="0"/>
        <v>19.215686274509892</v>
      </c>
      <c r="C22" s="2">
        <v>1.3712</v>
      </c>
      <c r="D22" s="2">
        <v>1.3607</v>
      </c>
      <c r="E22" s="4">
        <v>331.39999999999901</v>
      </c>
      <c r="F22">
        <f>[1]!EURCAD</f>
        <v>1.33</v>
      </c>
      <c r="G22" s="2">
        <f t="shared" si="1"/>
        <v>45.000000000001705</v>
      </c>
      <c r="H22" s="2">
        <v>1.3254999999999999</v>
      </c>
      <c r="I22" s="2">
        <v>1.3202</v>
      </c>
      <c r="J22" s="4">
        <f t="shared" si="2"/>
        <v>6.9999999999992291</v>
      </c>
      <c r="K22" s="3">
        <f t="shared" si="3"/>
        <v>19.215686274509892</v>
      </c>
      <c r="L22" s="2">
        <v>1.3712</v>
      </c>
      <c r="M22" s="2">
        <v>1.3607</v>
      </c>
      <c r="N22" s="2">
        <f t="shared" si="4"/>
        <v>306.99999999999949</v>
      </c>
      <c r="O22">
        <f>[1]!EURCAD</f>
        <v>1.33</v>
      </c>
      <c r="P22" s="2">
        <f t="shared" si="5"/>
        <v>45.000000000001705</v>
      </c>
      <c r="Q22" s="2">
        <v>1.3254999999999999</v>
      </c>
      <c r="R22" s="2">
        <v>1.3202</v>
      </c>
      <c r="T22" s="7" t="s">
        <v>23</v>
      </c>
      <c r="U22" s="2">
        <f t="shared" si="6"/>
        <v>509.99999999999932</v>
      </c>
      <c r="V22" s="2">
        <f t="shared" si="7"/>
        <v>98.000000000000313</v>
      </c>
      <c r="X22" s="2">
        <f t="shared" si="8"/>
        <v>509.99999999999932</v>
      </c>
      <c r="Y22" s="2">
        <f t="shared" si="9"/>
        <v>98.000000000000313</v>
      </c>
      <c r="AA22" s="2">
        <f t="shared" si="10"/>
        <v>104.99999999999955</v>
      </c>
      <c r="AB22" s="4">
        <f t="shared" si="11"/>
        <v>436.39999999999856</v>
      </c>
      <c r="AC22" s="4">
        <f t="shared" si="12"/>
        <v>415.61904761904805</v>
      </c>
      <c r="AD22" s="2">
        <f t="shared" si="13"/>
        <v>52.999999999998607</v>
      </c>
      <c r="AE22" s="4">
        <f t="shared" si="14"/>
        <v>98.000000000000313</v>
      </c>
      <c r="AF22" s="4">
        <f t="shared" si="15"/>
        <v>184.90566037736394</v>
      </c>
      <c r="AG22" s="2">
        <f t="shared" si="16"/>
        <v>104.99999999999955</v>
      </c>
      <c r="AH22" s="2">
        <f t="shared" si="17"/>
        <v>411.99999999999903</v>
      </c>
      <c r="AI22" s="4">
        <f t="shared" si="18"/>
        <v>392.3809523809532</v>
      </c>
      <c r="AJ22" s="2">
        <f t="shared" si="19"/>
        <v>52.999999999998607</v>
      </c>
      <c r="AK22" s="2">
        <f t="shared" si="20"/>
        <v>98.000000000000313</v>
      </c>
      <c r="AL22" s="4">
        <f t="shared" si="21"/>
        <v>184.90566037736394</v>
      </c>
      <c r="AM22" s="7" t="s">
        <v>23</v>
      </c>
      <c r="AN22">
        <f>[1]!EURCAD</f>
        <v>1.33</v>
      </c>
      <c r="AO22">
        <f>[2]!EURCAD</f>
        <v>1.3307</v>
      </c>
    </row>
    <row r="23" spans="1:41">
      <c r="A23" s="7" t="s">
        <v>24</v>
      </c>
      <c r="B23" s="3">
        <f t="shared" si="0"/>
        <v>71.254237288135414</v>
      </c>
      <c r="C23" s="2">
        <v>0.86580000000000001</v>
      </c>
      <c r="D23" s="2">
        <v>0.86209999999999998</v>
      </c>
      <c r="E23" s="4">
        <v>169.3</v>
      </c>
      <c r="F23">
        <f>[1]!EURGBP</f>
        <v>0.85731999999999997</v>
      </c>
      <c r="G23" s="2">
        <f t="shared" si="1"/>
        <v>165.19999999999979</v>
      </c>
      <c r="H23" s="2">
        <v>0.84079999999999999</v>
      </c>
      <c r="I23" s="2">
        <v>0.83630000000000004</v>
      </c>
      <c r="J23" s="4">
        <f t="shared" si="2"/>
        <v>1.8000000000006899</v>
      </c>
      <c r="K23" s="3">
        <f t="shared" si="3"/>
        <v>59.900621118012403</v>
      </c>
      <c r="L23" s="2">
        <v>0.88959999999999995</v>
      </c>
      <c r="M23" s="2">
        <v>0.87619999999999998</v>
      </c>
      <c r="N23" s="2">
        <f t="shared" si="4"/>
        <v>188.80000000000007</v>
      </c>
      <c r="O23">
        <f>[1]!EURGBP</f>
        <v>0.85731999999999997</v>
      </c>
      <c r="P23" s="2">
        <f t="shared" si="5"/>
        <v>406.19999999999987</v>
      </c>
      <c r="Q23" s="2">
        <v>0.81669999999999998</v>
      </c>
      <c r="R23" s="2">
        <v>0.80910000000000004</v>
      </c>
      <c r="T23" s="7" t="s">
        <v>24</v>
      </c>
      <c r="U23" s="2">
        <f t="shared" si="6"/>
        <v>294.99999999999972</v>
      </c>
      <c r="V23" s="2">
        <f t="shared" si="7"/>
        <v>210.19999999999928</v>
      </c>
      <c r="X23" s="2">
        <f t="shared" si="8"/>
        <v>804.99999999999909</v>
      </c>
      <c r="Y23" s="2">
        <f t="shared" si="9"/>
        <v>482.19999999999931</v>
      </c>
      <c r="AA23" s="2">
        <f t="shared" si="10"/>
        <v>37.000000000000369</v>
      </c>
      <c r="AB23" s="4">
        <f t="shared" si="11"/>
        <v>206.30000000000038</v>
      </c>
      <c r="AC23" s="4">
        <f t="shared" si="12"/>
        <v>557.56756756756295</v>
      </c>
      <c r="AD23" s="2">
        <f t="shared" si="13"/>
        <v>44.999999999999488</v>
      </c>
      <c r="AE23" s="4">
        <f t="shared" si="14"/>
        <v>210.19999999999928</v>
      </c>
      <c r="AF23" s="4">
        <f t="shared" si="15"/>
        <v>467.11111111111478</v>
      </c>
      <c r="AG23" s="2">
        <f t="shared" si="16"/>
        <v>133.99999999999969</v>
      </c>
      <c r="AH23" s="2">
        <f t="shared" si="17"/>
        <v>322.79999999999973</v>
      </c>
      <c r="AI23" s="4">
        <f t="shared" si="18"/>
        <v>240.89552238806004</v>
      </c>
      <c r="AJ23" s="2">
        <f t="shared" si="19"/>
        <v>75.999999999999403</v>
      </c>
      <c r="AK23" s="2">
        <f t="shared" si="20"/>
        <v>482.19999999999925</v>
      </c>
      <c r="AL23" s="4">
        <f t="shared" si="21"/>
        <v>634.47368421053034</v>
      </c>
      <c r="AM23" s="7" t="s">
        <v>24</v>
      </c>
      <c r="AN23">
        <f>[1]!EURGBP</f>
        <v>0.85731999999999997</v>
      </c>
      <c r="AO23">
        <f>[2]!EURGBP</f>
        <v>0.85750000000000004</v>
      </c>
    </row>
    <row r="24" spans="1:41">
      <c r="A24" s="7" t="s">
        <v>25</v>
      </c>
      <c r="B24" s="3">
        <f t="shared" si="0"/>
        <v>84.588528678304058</v>
      </c>
      <c r="C24" s="2">
        <v>1.4769000000000001</v>
      </c>
      <c r="D24" s="2">
        <v>1.4714</v>
      </c>
      <c r="E24" s="4">
        <v>199.19999999999899</v>
      </c>
      <c r="F24">
        <f>[1]!GBPCHF</f>
        <v>1.46454</v>
      </c>
      <c r="G24" s="2">
        <f t="shared" si="1"/>
        <v>556.39999999999907</v>
      </c>
      <c r="H24" s="2">
        <v>1.4089</v>
      </c>
      <c r="I24" s="2">
        <v>1.3967000000000001</v>
      </c>
      <c r="J24" s="4">
        <f t="shared" si="2"/>
        <v>4.9999999999994493</v>
      </c>
      <c r="K24" s="3">
        <f t="shared" si="3"/>
        <v>60.717079530638863</v>
      </c>
      <c r="L24" s="2">
        <v>1.5247999999999999</v>
      </c>
      <c r="M24" s="2">
        <v>1.5125</v>
      </c>
      <c r="N24" s="2">
        <f t="shared" si="4"/>
        <v>479.6</v>
      </c>
      <c r="O24">
        <f>[1]!GBPCHF</f>
        <v>1.46454</v>
      </c>
      <c r="P24" s="2">
        <f t="shared" si="5"/>
        <v>651.39999999999975</v>
      </c>
      <c r="Q24" s="2">
        <v>1.3994</v>
      </c>
      <c r="R24" s="2">
        <v>1.3714</v>
      </c>
      <c r="T24" s="7" t="s">
        <v>25</v>
      </c>
      <c r="U24" s="2">
        <f t="shared" si="6"/>
        <v>802.00000000000045</v>
      </c>
      <c r="V24" s="2">
        <f t="shared" si="7"/>
        <v>678.39999999999895</v>
      </c>
      <c r="X24" s="2">
        <f t="shared" si="8"/>
        <v>1533.9999999999998</v>
      </c>
      <c r="Y24" s="2">
        <f t="shared" si="9"/>
        <v>931.4</v>
      </c>
      <c r="AA24" s="2">
        <f t="shared" si="10"/>
        <v>55.000000000000604</v>
      </c>
      <c r="AB24" s="4">
        <f t="shared" si="11"/>
        <v>254.19999999999959</v>
      </c>
      <c r="AC24" s="4">
        <f t="shared" si="12"/>
        <v>462.18181818181239</v>
      </c>
      <c r="AD24" s="2">
        <f t="shared" si="13"/>
        <v>121.99999999999989</v>
      </c>
      <c r="AE24" s="4">
        <f t="shared" si="14"/>
        <v>678.39999999999895</v>
      </c>
      <c r="AF24" s="4">
        <f t="shared" si="15"/>
        <v>556.06557377049148</v>
      </c>
      <c r="AG24" s="2">
        <f t="shared" si="16"/>
        <v>122.99999999999977</v>
      </c>
      <c r="AH24" s="2">
        <f t="shared" si="17"/>
        <v>602.5999999999998</v>
      </c>
      <c r="AI24" s="4">
        <f t="shared" si="18"/>
        <v>489.91869918699263</v>
      </c>
      <c r="AJ24" s="2">
        <f t="shared" si="19"/>
        <v>280.00000000000023</v>
      </c>
      <c r="AK24" s="2">
        <f t="shared" si="20"/>
        <v>931.4</v>
      </c>
      <c r="AL24" s="4">
        <f t="shared" si="21"/>
        <v>332.64285714285688</v>
      </c>
      <c r="AM24" s="7" t="s">
        <v>25</v>
      </c>
      <c r="AN24">
        <f>[1]!GBPCHF</f>
        <v>1.46454</v>
      </c>
      <c r="AO24">
        <f>[2]!GBPCHF</f>
        <v>1.4650399999999999</v>
      </c>
    </row>
    <row r="25" spans="1:41">
      <c r="A25" s="7" t="s">
        <v>26</v>
      </c>
      <c r="B25" s="3">
        <f t="shared" si="0"/>
        <v>110.05934718100885</v>
      </c>
      <c r="C25" s="2">
        <v>153.86000000000001</v>
      </c>
      <c r="D25" s="2">
        <v>152.91999999999999</v>
      </c>
      <c r="E25" s="4">
        <v>93.799999999998803</v>
      </c>
      <c r="F25">
        <f>[1]!GBPJPY</f>
        <v>155.21600000000001</v>
      </c>
      <c r="G25" s="2">
        <f>(F25-H25)*100</f>
        <v>1414.6000000000015</v>
      </c>
      <c r="H25" s="2">
        <v>141.07</v>
      </c>
      <c r="I25" s="2">
        <v>140.38</v>
      </c>
      <c r="J25" s="4">
        <f>(AO25-AN25)*100</f>
        <v>4.9999999999982947</v>
      </c>
      <c r="K25" s="3">
        <f t="shared" si="3"/>
        <v>63.872152828802328</v>
      </c>
      <c r="L25" s="2">
        <v>165.05</v>
      </c>
      <c r="M25" s="2">
        <v>158.66999999999999</v>
      </c>
      <c r="N25" s="2">
        <f>(M25-O25)*100</f>
        <v>345.39999999999793</v>
      </c>
      <c r="O25">
        <f>[1]!GBPJPY</f>
        <v>155.21600000000001</v>
      </c>
      <c r="P25" s="2">
        <f>(O25-Q25)*100</f>
        <v>1272.5999999999999</v>
      </c>
      <c r="Q25" s="2">
        <v>142.49</v>
      </c>
      <c r="R25" s="2">
        <v>137.83000000000001</v>
      </c>
      <c r="T25" s="7" t="s">
        <v>26</v>
      </c>
      <c r="U25" s="2">
        <f>(C25-I25)*100</f>
        <v>1348.0000000000018</v>
      </c>
      <c r="V25" s="2">
        <f>(F25-I25)*100</f>
        <v>1483.6000000000013</v>
      </c>
      <c r="X25" s="2">
        <f>(L25-R25)*100</f>
        <v>2722</v>
      </c>
      <c r="Y25" s="2">
        <f>(O25-R25)*100</f>
        <v>1738.5999999999995</v>
      </c>
      <c r="AA25" s="2">
        <f>(C25-D25)*100</f>
        <v>94.000000000002615</v>
      </c>
      <c r="AB25" s="4">
        <f t="shared" si="11"/>
        <v>187.80000000000143</v>
      </c>
      <c r="AC25" s="4">
        <f t="shared" si="12"/>
        <v>199.78723404254913</v>
      </c>
      <c r="AD25" s="2">
        <f>(H25-I25)*100</f>
        <v>68.999999999999773</v>
      </c>
      <c r="AE25" s="4">
        <f t="shared" si="14"/>
        <v>1483.6000000000013</v>
      </c>
      <c r="AF25" s="4">
        <f t="shared" si="15"/>
        <v>2150.1449275362406</v>
      </c>
      <c r="AG25" s="2">
        <f>(L25-M25)*100</f>
        <v>638.00000000000239</v>
      </c>
      <c r="AH25" s="2">
        <f t="shared" si="17"/>
        <v>983.40000000000032</v>
      </c>
      <c r="AI25" s="4">
        <f t="shared" si="18"/>
        <v>154.13793103448222</v>
      </c>
      <c r="AJ25" s="2">
        <f>(Q25-R25)*100</f>
        <v>465.99999999999966</v>
      </c>
      <c r="AK25" s="2">
        <f t="shared" si="20"/>
        <v>1738.5999999999995</v>
      </c>
      <c r="AL25" s="4">
        <f t="shared" si="21"/>
        <v>373.09012875536496</v>
      </c>
      <c r="AM25" s="7" t="s">
        <v>26</v>
      </c>
      <c r="AN25">
        <f>[1]!GBPJPY</f>
        <v>155.21600000000001</v>
      </c>
      <c r="AO25">
        <f>[2]!GBPJPY</f>
        <v>155.26599999999999</v>
      </c>
    </row>
    <row r="26" spans="1:41">
      <c r="A26" s="7" t="s">
        <v>27</v>
      </c>
      <c r="B26" s="3">
        <f t="shared" si="0"/>
        <v>67.053364269141511</v>
      </c>
      <c r="C26" s="2">
        <v>86.4</v>
      </c>
      <c r="D26" s="2">
        <v>85.44</v>
      </c>
      <c r="E26" s="4">
        <v>141.30000000000001</v>
      </c>
      <c r="F26">
        <f>[1]!NZDJPY</f>
        <v>83.56</v>
      </c>
      <c r="G26" s="2">
        <f>(F26-H26)*100</f>
        <v>496.0000000000008</v>
      </c>
      <c r="H26" s="2">
        <v>78.599999999999994</v>
      </c>
      <c r="I26" s="2">
        <v>77.78</v>
      </c>
      <c r="J26" s="4">
        <f>(AO26-AN26)*100</f>
        <v>4.9999999999997158</v>
      </c>
      <c r="K26" s="3">
        <f t="shared" si="3"/>
        <v>41.337792642140506</v>
      </c>
      <c r="L26" s="2">
        <v>92.33</v>
      </c>
      <c r="M26" s="2">
        <v>89.71</v>
      </c>
      <c r="N26" s="2">
        <f>(M26-O26)*100</f>
        <v>614.99999999999909</v>
      </c>
      <c r="O26">
        <f>[1]!NZDJPY</f>
        <v>83.56</v>
      </c>
      <c r="P26" s="2">
        <f>(O26-Q26)*100</f>
        <v>464.00000000000006</v>
      </c>
      <c r="Q26" s="2">
        <v>78.92</v>
      </c>
      <c r="R26" s="2">
        <v>77.38</v>
      </c>
      <c r="T26" s="7" t="s">
        <v>27</v>
      </c>
      <c r="U26" s="2">
        <f>(C26-I26)*100</f>
        <v>862.00000000000045</v>
      </c>
      <c r="V26" s="2">
        <f>(F26-I26)*100</f>
        <v>578.00000000000011</v>
      </c>
      <c r="X26" s="2">
        <f>(L26-R26)*100</f>
        <v>1495.0000000000002</v>
      </c>
      <c r="Y26" s="2">
        <f>(O26-R26)*100</f>
        <v>618.00000000000068</v>
      </c>
      <c r="AA26" s="2">
        <f>(C26-D26)*100</f>
        <v>96.000000000000796</v>
      </c>
      <c r="AB26" s="4">
        <f t="shared" si="11"/>
        <v>237.30000000000081</v>
      </c>
      <c r="AC26" s="4">
        <f t="shared" si="12"/>
        <v>247.18749999999878</v>
      </c>
      <c r="AD26" s="2">
        <f>(H26-I26)*100</f>
        <v>81.999999999999318</v>
      </c>
      <c r="AE26" s="4">
        <f t="shared" si="14"/>
        <v>578.00000000000011</v>
      </c>
      <c r="AF26" s="4">
        <f t="shared" si="15"/>
        <v>704.87804878049383</v>
      </c>
      <c r="AG26" s="2">
        <f>(L26-M26)*100</f>
        <v>262.00000000000045</v>
      </c>
      <c r="AH26" s="2">
        <f t="shared" si="17"/>
        <v>876.99999999999955</v>
      </c>
      <c r="AI26" s="4">
        <f t="shared" si="18"/>
        <v>334.73282442748018</v>
      </c>
      <c r="AJ26" s="2">
        <f>(Q26-R26)*100</f>
        <v>154.00000000000063</v>
      </c>
      <c r="AK26" s="2">
        <f t="shared" si="20"/>
        <v>618.00000000000068</v>
      </c>
      <c r="AL26" s="4">
        <f t="shared" si="21"/>
        <v>401.29870129870011</v>
      </c>
      <c r="AM26" s="7" t="s">
        <v>27</v>
      </c>
      <c r="AN26">
        <f>[1]!NZDJPY</f>
        <v>83.56</v>
      </c>
      <c r="AO26">
        <f>[2]!NZDJPY</f>
        <v>83.61</v>
      </c>
    </row>
    <row r="27" spans="1:41">
      <c r="A27" s="7" t="s">
        <v>39</v>
      </c>
      <c r="F27">
        <f>[1]!EURCHF</f>
        <v>1.25573</v>
      </c>
      <c r="O27">
        <f>[1]!EURCHF</f>
        <v>1.25573</v>
      </c>
      <c r="T27" s="7" t="s">
        <v>39</v>
      </c>
      <c r="AM27" s="7" t="s">
        <v>39</v>
      </c>
      <c r="AN27">
        <f>[1]!EURCHF</f>
        <v>1.25573</v>
      </c>
      <c r="AO27">
        <f>[2]!EURCHF</f>
        <v>1.25613</v>
      </c>
    </row>
    <row r="28" spans="1:41">
      <c r="F28"/>
      <c r="O28"/>
      <c r="AN28"/>
      <c r="AO28"/>
    </row>
    <row r="30" spans="1:41">
      <c r="C30" s="2" t="s">
        <v>28</v>
      </c>
      <c r="F30" s="2" t="s">
        <v>29</v>
      </c>
      <c r="O30" s="2" t="s">
        <v>29</v>
      </c>
      <c r="AN30" s="2" t="s">
        <v>29</v>
      </c>
      <c r="AO30" s="2" t="s">
        <v>29</v>
      </c>
    </row>
    <row r="31" spans="1:41">
      <c r="C31" s="2" t="s">
        <v>30</v>
      </c>
      <c r="F31" s="2" t="s">
        <v>31</v>
      </c>
      <c r="O31" s="2" t="s">
        <v>31</v>
      </c>
      <c r="AN31" s="2" t="s">
        <v>31</v>
      </c>
      <c r="AO31" s="2" t="s">
        <v>31</v>
      </c>
    </row>
    <row r="32" spans="1:41">
      <c r="C32" s="2" t="s">
        <v>32</v>
      </c>
      <c r="F32" s="2" t="s">
        <v>33</v>
      </c>
      <c r="O32" s="2" t="s">
        <v>33</v>
      </c>
      <c r="AN32" s="2" t="s">
        <v>33</v>
      </c>
      <c r="AO32" s="2" t="s">
        <v>33</v>
      </c>
    </row>
    <row r="39" spans="21:23">
      <c r="U39" s="2" t="s">
        <v>34</v>
      </c>
    </row>
    <row r="40" spans="21:23">
      <c r="U40" s="2" t="s">
        <v>35</v>
      </c>
      <c r="W40" s="2">
        <v>50</v>
      </c>
    </row>
    <row r="41" spans="21:23">
      <c r="U41" s="2" t="s">
        <v>36</v>
      </c>
      <c r="W41" s="2">
        <v>50</v>
      </c>
    </row>
    <row r="42" spans="21:23">
      <c r="U42" s="2" t="s">
        <v>37</v>
      </c>
      <c r="W42" s="2">
        <v>50</v>
      </c>
    </row>
    <row r="43" spans="21:23">
      <c r="U43" s="2" t="s">
        <v>38</v>
      </c>
      <c r="W43" s="2">
        <v>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I1"/>
  <sheetViews>
    <sheetView workbookViewId="0">
      <selection sqref="A1:XFD1048576"/>
    </sheetView>
  </sheetViews>
  <sheetFormatPr defaultRowHeight="15"/>
  <cols>
    <col min="9" max="9" width="9.1406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2013-05-21T08:11:43Z</dcterms:created>
  <dcterms:modified xsi:type="dcterms:W3CDTF">2013-05-22T08:45:39Z</dcterms:modified>
</cp:coreProperties>
</file>